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bookViews>
    <workbookView xWindow="30" yWindow="30" windowWidth="23010" windowHeight="12330"/>
  </bookViews>
  <sheets>
    <sheet name="311 ДД" sheetId="1" r:id="rId1"/>
    <sheet name="312 ДД" sheetId="3" r:id="rId2"/>
    <sheet name="318" sheetId="5" r:id="rId3"/>
    <sheet name="324+332" sheetId="7" r:id="rId4"/>
    <sheet name="326" sheetId="8" r:id="rId5"/>
    <sheet name="338 RAZBIVKA" sheetId="23" r:id="rId6"/>
    <sheet name="322 100%  INS" sheetId="16" r:id="rId7"/>
    <sheet name="337 ЦПЛР" sheetId="2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0" hidden="1">'311 ДД'!$U$1:$U$228</definedName>
    <definedName name="_xlnm._FilterDatabase" localSheetId="1" hidden="1">'312 ДД'!$O$3:$O$232</definedName>
    <definedName name="_xlnm._FilterDatabase" localSheetId="2" hidden="1">'318'!$W$3:$W$202</definedName>
    <definedName name="_xlnm._FilterDatabase" localSheetId="6" hidden="1">'322 100%  INS'!$AO$1:$AO$199</definedName>
    <definedName name="_xlnm._FilterDatabase" localSheetId="4" hidden="1">'326'!$AP$4:$AP$206</definedName>
    <definedName name="_xlnm._FilterDatabase" localSheetId="5" hidden="1">'338 RAZBIVKA'!$C$3:$K$403</definedName>
    <definedName name="_xlnm.Print_Area" localSheetId="0">'311 ДД'!#REF!</definedName>
    <definedName name="_xlnm.Print_Area" localSheetId="1">'312 ДД'!#REF!</definedName>
    <definedName name="_xlnm.Print_Area" localSheetId="2">'318'!#REF!</definedName>
    <definedName name="_xlnm.Print_Area" localSheetId="6">'322 100%  INS'!#REF!</definedName>
    <definedName name="_xlnm.Print_Area" localSheetId="3">'324+332'!$G$34:$J$41</definedName>
    <definedName name="_xlnm.Print_Area" localSheetId="4">'326'!#REF!</definedName>
    <definedName name="_xlnm.Print_Area" localSheetId="7">'337 ЦПЛР'!$E$12:$H$20</definedName>
    <definedName name="_xlnm.Print_Area" localSheetId="5">'338 RAZBIVKA'!#REF!</definedName>
  </definedNames>
  <calcPr calcId="162913"/>
</workbook>
</file>

<file path=xl/calcChain.xml><?xml version="1.0" encoding="utf-8"?>
<calcChain xmlns="http://schemas.openxmlformats.org/spreadsheetml/2006/main">
  <c r="F19" i="27" l="1"/>
  <c r="H18" i="27"/>
  <c r="G16" i="27"/>
  <c r="H16" i="27" s="1"/>
  <c r="F15" i="27"/>
  <c r="C199" i="16"/>
  <c r="B199" i="16"/>
  <c r="BP198" i="16"/>
  <c r="BM198" i="16"/>
  <c r="BJ198" i="16"/>
  <c r="BK198" i="16" s="1"/>
  <c r="BD198" i="16"/>
  <c r="BE198" i="16" s="1"/>
  <c r="BC198" i="16"/>
  <c r="AX198" i="16"/>
  <c r="AY198" i="16" s="1"/>
  <c r="AV198" i="16"/>
  <c r="AU198" i="16"/>
  <c r="AW198" i="16" s="1"/>
  <c r="AR198" i="16"/>
  <c r="AP198" i="16"/>
  <c r="AN198" i="16"/>
  <c r="AS198" i="16" s="1"/>
  <c r="AM198" i="16"/>
  <c r="AL198" i="16"/>
  <c r="AH198" i="16"/>
  <c r="Z198" i="16"/>
  <c r="Y198" i="16"/>
  <c r="W198" i="16"/>
  <c r="X198" i="16" s="1"/>
  <c r="AI198" i="16" s="1"/>
  <c r="T198" i="16"/>
  <c r="S198" i="16"/>
  <c r="U198" i="16" s="1"/>
  <c r="V198" i="16" s="1"/>
  <c r="AG198" i="16" s="1"/>
  <c r="R198" i="16"/>
  <c r="O198" i="16"/>
  <c r="P198" i="16" s="1"/>
  <c r="AE198" i="16" s="1"/>
  <c r="N198" i="16"/>
  <c r="M198" i="16"/>
  <c r="K198" i="16"/>
  <c r="L198" i="16" s="1"/>
  <c r="J198" i="16"/>
  <c r="AC198" i="16" s="1"/>
  <c r="I198" i="16"/>
  <c r="BH198" i="16" s="1"/>
  <c r="G198" i="16"/>
  <c r="BG198" i="16" s="1"/>
  <c r="BI198" i="16" s="1"/>
  <c r="BP197" i="16"/>
  <c r="BM197" i="16"/>
  <c r="BK197" i="16"/>
  <c r="BJ197" i="16"/>
  <c r="BG197" i="16"/>
  <c r="BE197" i="16"/>
  <c r="BD197" i="16"/>
  <c r="BC197" i="16"/>
  <c r="AZ197" i="16"/>
  <c r="AX197" i="16"/>
  <c r="AY197" i="16" s="1"/>
  <c r="AV197" i="16"/>
  <c r="AW197" i="16" s="1"/>
  <c r="AU197" i="16"/>
  <c r="AR197" i="16"/>
  <c r="AP197" i="16"/>
  <c r="AM197" i="16"/>
  <c r="AN197" i="16" s="1"/>
  <c r="AL197" i="16"/>
  <c r="AH197" i="16"/>
  <c r="Y197" i="16"/>
  <c r="Z197" i="16" s="1"/>
  <c r="X197" i="16"/>
  <c r="W197" i="16"/>
  <c r="T197" i="16"/>
  <c r="U197" i="16" s="1"/>
  <c r="V197" i="16" s="1"/>
  <c r="AG197" i="16" s="1"/>
  <c r="S197" i="16"/>
  <c r="P197" i="16"/>
  <c r="AE197" i="16" s="1"/>
  <c r="O197" i="16"/>
  <c r="M197" i="16"/>
  <c r="N197" i="16" s="1"/>
  <c r="AD197" i="16" s="1"/>
  <c r="L197" i="16"/>
  <c r="K197" i="16"/>
  <c r="I197" i="16"/>
  <c r="J197" i="16" s="1"/>
  <c r="AC197" i="16" s="1"/>
  <c r="H197" i="16"/>
  <c r="G197" i="16"/>
  <c r="R197" i="16" s="1"/>
  <c r="BP196" i="16"/>
  <c r="BM196" i="16"/>
  <c r="BJ196" i="16"/>
  <c r="BK196" i="16" s="1"/>
  <c r="BD196" i="16"/>
  <c r="BE196" i="16" s="1"/>
  <c r="BC196" i="16"/>
  <c r="AX196" i="16"/>
  <c r="AY196" i="16" s="1"/>
  <c r="AV196" i="16"/>
  <c r="AU196" i="16"/>
  <c r="AW196" i="16" s="1"/>
  <c r="AR196" i="16"/>
  <c r="AP196" i="16"/>
  <c r="AN196" i="16"/>
  <c r="AS196" i="16" s="1"/>
  <c r="AM196" i="16"/>
  <c r="AH196" i="16"/>
  <c r="AE196" i="16"/>
  <c r="Y196" i="16"/>
  <c r="Z196" i="16" s="1"/>
  <c r="AI196" i="16" s="1"/>
  <c r="X196" i="16"/>
  <c r="W196" i="16"/>
  <c r="U196" i="16"/>
  <c r="V196" i="16" s="1"/>
  <c r="AG196" i="16" s="1"/>
  <c r="T196" i="16"/>
  <c r="S196" i="16"/>
  <c r="P196" i="16"/>
  <c r="O196" i="16"/>
  <c r="M196" i="16"/>
  <c r="N196" i="16" s="1"/>
  <c r="AD196" i="16" s="1"/>
  <c r="L196" i="16"/>
  <c r="K196" i="16"/>
  <c r="I196" i="16"/>
  <c r="H196" i="16"/>
  <c r="AB196" i="16" s="1"/>
  <c r="G196" i="16"/>
  <c r="BG196" i="16" s="1"/>
  <c r="BP195" i="16"/>
  <c r="BM195" i="16"/>
  <c r="BJ195" i="16"/>
  <c r="BK195" i="16" s="1"/>
  <c r="BE195" i="16"/>
  <c r="BD195" i="16"/>
  <c r="BC195" i="16"/>
  <c r="AY195" i="16"/>
  <c r="AX195" i="16"/>
  <c r="AV195" i="16"/>
  <c r="AU195" i="16"/>
  <c r="AW195" i="16" s="1"/>
  <c r="AR195" i="16"/>
  <c r="AP195" i="16"/>
  <c r="AN195" i="16"/>
  <c r="AS195" i="16" s="1"/>
  <c r="AM195" i="16"/>
  <c r="AH195" i="16"/>
  <c r="Z195" i="16"/>
  <c r="AI195" i="16" s="1"/>
  <c r="Y195" i="16"/>
  <c r="W195" i="16"/>
  <c r="X195" i="16" s="1"/>
  <c r="V195" i="16"/>
  <c r="AG195" i="16" s="1"/>
  <c r="T195" i="16"/>
  <c r="S195" i="16"/>
  <c r="U195" i="16" s="1"/>
  <c r="R195" i="16"/>
  <c r="O195" i="16"/>
  <c r="P195" i="16" s="1"/>
  <c r="AE195" i="16" s="1"/>
  <c r="N195" i="16"/>
  <c r="AD195" i="16" s="1"/>
  <c r="M195" i="16"/>
  <c r="K195" i="16"/>
  <c r="L195" i="16" s="1"/>
  <c r="J195" i="16"/>
  <c r="AC195" i="16" s="1"/>
  <c r="I195" i="16"/>
  <c r="BH195" i="16" s="1"/>
  <c r="G195" i="16"/>
  <c r="H195" i="16" s="1"/>
  <c r="BP194" i="16"/>
  <c r="BM194" i="16"/>
  <c r="BK194" i="16"/>
  <c r="BJ194" i="16"/>
  <c r="BG194" i="16"/>
  <c r="BE194" i="16"/>
  <c r="BD194" i="16"/>
  <c r="BC194" i="16"/>
  <c r="AZ194" i="16"/>
  <c r="AY194" i="16"/>
  <c r="AX194" i="16"/>
  <c r="AV194" i="16"/>
  <c r="AW194" i="16" s="1"/>
  <c r="AU194" i="16"/>
  <c r="AR194" i="16"/>
  <c r="AP194" i="16"/>
  <c r="AM194" i="16"/>
  <c r="AN194" i="16" s="1"/>
  <c r="AL194" i="16"/>
  <c r="AH194" i="16"/>
  <c r="Y194" i="16"/>
  <c r="Z194" i="16" s="1"/>
  <c r="X194" i="16"/>
  <c r="AI194" i="16" s="1"/>
  <c r="W194" i="16"/>
  <c r="T194" i="16"/>
  <c r="U194" i="16" s="1"/>
  <c r="V194" i="16" s="1"/>
  <c r="AG194" i="16" s="1"/>
  <c r="S194" i="16"/>
  <c r="P194" i="16"/>
  <c r="AE194" i="16" s="1"/>
  <c r="O194" i="16"/>
  <c r="M194" i="16"/>
  <c r="N194" i="16" s="1"/>
  <c r="L194" i="16"/>
  <c r="K194" i="16"/>
  <c r="I194" i="16"/>
  <c r="J194" i="16" s="1"/>
  <c r="AC194" i="16" s="1"/>
  <c r="H194" i="16"/>
  <c r="G194" i="16"/>
  <c r="R194" i="16" s="1"/>
  <c r="BP193" i="16"/>
  <c r="BM193" i="16"/>
  <c r="BJ193" i="16"/>
  <c r="BK193" i="16" s="1"/>
  <c r="BD193" i="16"/>
  <c r="BE193" i="16" s="1"/>
  <c r="BC193" i="16"/>
  <c r="AX193" i="16"/>
  <c r="AY193" i="16" s="1"/>
  <c r="AV193" i="16"/>
  <c r="AU193" i="16"/>
  <c r="AW193" i="16" s="1"/>
  <c r="AR193" i="16"/>
  <c r="AP193" i="16"/>
  <c r="AN193" i="16"/>
  <c r="AS193" i="16" s="1"/>
  <c r="AM193" i="16"/>
  <c r="AH193" i="16"/>
  <c r="Y193" i="16"/>
  <c r="Z193" i="16" s="1"/>
  <c r="AI193" i="16" s="1"/>
  <c r="X193" i="16"/>
  <c r="W193" i="16"/>
  <c r="U193" i="16"/>
  <c r="V193" i="16" s="1"/>
  <c r="AG193" i="16" s="1"/>
  <c r="T193" i="16"/>
  <c r="S193" i="16"/>
  <c r="P193" i="16"/>
  <c r="AE193" i="16" s="1"/>
  <c r="O193" i="16"/>
  <c r="M193" i="16"/>
  <c r="N193" i="16" s="1"/>
  <c r="AD193" i="16" s="1"/>
  <c r="L193" i="16"/>
  <c r="K193" i="16"/>
  <c r="I193" i="16"/>
  <c r="BH193" i="16" s="1"/>
  <c r="BI193" i="16" s="1"/>
  <c r="H193" i="16"/>
  <c r="AB193" i="16" s="1"/>
  <c r="G193" i="16"/>
  <c r="BG193" i="16" s="1"/>
  <c r="BP192" i="16"/>
  <c r="BM192" i="16"/>
  <c r="BJ192" i="16"/>
  <c r="BK192" i="16" s="1"/>
  <c r="BD192" i="16"/>
  <c r="BE192" i="16" s="1"/>
  <c r="BE189" i="16" s="1"/>
  <c r="BC192" i="16"/>
  <c r="AX192" i="16"/>
  <c r="AY192" i="16" s="1"/>
  <c r="AY189" i="16" s="1"/>
  <c r="AV192" i="16"/>
  <c r="AU192" i="16"/>
  <c r="AR192" i="16"/>
  <c r="AP192" i="16"/>
  <c r="AN192" i="16"/>
  <c r="AM192" i="16"/>
  <c r="AH192" i="16"/>
  <c r="Y192" i="16"/>
  <c r="Z192" i="16" s="1"/>
  <c r="W192" i="16"/>
  <c r="X192" i="16" s="1"/>
  <c r="T192" i="16"/>
  <c r="S192" i="16"/>
  <c r="U192" i="16" s="1"/>
  <c r="V192" i="16" s="1"/>
  <c r="AG192" i="16" s="1"/>
  <c r="O192" i="16"/>
  <c r="P192" i="16" s="1"/>
  <c r="AE192" i="16" s="1"/>
  <c r="N192" i="16"/>
  <c r="AD192" i="16" s="1"/>
  <c r="M192" i="16"/>
  <c r="K192" i="16"/>
  <c r="L192" i="16" s="1"/>
  <c r="J192" i="16"/>
  <c r="AC192" i="16" s="1"/>
  <c r="I192" i="16"/>
  <c r="BH192" i="16" s="1"/>
  <c r="G192" i="16"/>
  <c r="H192" i="16" s="1"/>
  <c r="AB192" i="16" s="1"/>
  <c r="AF192" i="16" s="1"/>
  <c r="BP191" i="16"/>
  <c r="BM191" i="16"/>
  <c r="BJ191" i="16"/>
  <c r="BJ189" i="16" s="1"/>
  <c r="BH191" i="16"/>
  <c r="BE191" i="16"/>
  <c r="BD191" i="16"/>
  <c r="BC191" i="16"/>
  <c r="AY191" i="16"/>
  <c r="AX191" i="16"/>
  <c r="AW191" i="16"/>
  <c r="AV191" i="16"/>
  <c r="AU191" i="16"/>
  <c r="AR191" i="16"/>
  <c r="AP191" i="16"/>
  <c r="AM191" i="16"/>
  <c r="AN191" i="16" s="1"/>
  <c r="AL191" i="16"/>
  <c r="AS191" i="16" s="1"/>
  <c r="AH191" i="16"/>
  <c r="Z191" i="16"/>
  <c r="Z189" i="16" s="1"/>
  <c r="Y191" i="16"/>
  <c r="W191" i="16"/>
  <c r="X191" i="16" s="1"/>
  <c r="AI191" i="16" s="1"/>
  <c r="T191" i="16"/>
  <c r="S191" i="16"/>
  <c r="S189" i="16" s="1"/>
  <c r="O191" i="16"/>
  <c r="O189" i="16" s="1"/>
  <c r="N191" i="16"/>
  <c r="M191" i="16"/>
  <c r="K191" i="16"/>
  <c r="J191" i="16"/>
  <c r="I191" i="16"/>
  <c r="G191" i="16"/>
  <c r="BP190" i="16"/>
  <c r="BM190" i="16"/>
  <c r="BM189" i="16" s="1"/>
  <c r="BK190" i="16"/>
  <c r="BJ190" i="16"/>
  <c r="BH190" i="16"/>
  <c r="BE190" i="16"/>
  <c r="BD190" i="16"/>
  <c r="BC190" i="16"/>
  <c r="BC189" i="16" s="1"/>
  <c r="AY190" i="16"/>
  <c r="AX190" i="16"/>
  <c r="AW190" i="16"/>
  <c r="AV190" i="16"/>
  <c r="AU190" i="16"/>
  <c r="AR190" i="16"/>
  <c r="AP190" i="16"/>
  <c r="AM190" i="16"/>
  <c r="AH190" i="16"/>
  <c r="AC190" i="16"/>
  <c r="Z190" i="16"/>
  <c r="Y190" i="16"/>
  <c r="X190" i="16"/>
  <c r="AI190" i="16" s="1"/>
  <c r="W190" i="16"/>
  <c r="T190" i="16"/>
  <c r="T189" i="16" s="1"/>
  <c r="S190" i="16"/>
  <c r="P190" i="16"/>
  <c r="AE190" i="16" s="1"/>
  <c r="O190" i="16"/>
  <c r="N190" i="16"/>
  <c r="AD190" i="16" s="1"/>
  <c r="M190" i="16"/>
  <c r="L190" i="16"/>
  <c r="K190" i="16"/>
  <c r="J190" i="16"/>
  <c r="I190" i="16"/>
  <c r="H190" i="16"/>
  <c r="G190" i="16"/>
  <c r="BG190" i="16" s="1"/>
  <c r="BP189" i="16"/>
  <c r="BO189" i="16"/>
  <c r="BN189" i="16"/>
  <c r="BL189" i="16"/>
  <c r="BF189" i="16"/>
  <c r="BD189" i="16"/>
  <c r="BB189" i="16"/>
  <c r="BA189" i="16"/>
  <c r="AX189" i="16"/>
  <c r="AV189" i="16"/>
  <c r="AU189" i="16"/>
  <c r="AR189" i="16"/>
  <c r="AQ189" i="16"/>
  <c r="AP189" i="16"/>
  <c r="AO189" i="16"/>
  <c r="AK189" i="16"/>
  <c r="AH189" i="16"/>
  <c r="AA189" i="16"/>
  <c r="Y189" i="16"/>
  <c r="W189" i="16"/>
  <c r="M189" i="16"/>
  <c r="BP188" i="16"/>
  <c r="BM188" i="16"/>
  <c r="BJ188" i="16"/>
  <c r="BK188" i="16" s="1"/>
  <c r="BD188" i="16"/>
  <c r="BE188" i="16" s="1"/>
  <c r="BC188" i="16"/>
  <c r="AX188" i="16"/>
  <c r="AY188" i="16" s="1"/>
  <c r="AW188" i="16"/>
  <c r="AV188" i="16"/>
  <c r="AU188" i="16"/>
  <c r="AR188" i="16"/>
  <c r="AP188" i="16"/>
  <c r="AN188" i="16"/>
  <c r="AS188" i="16" s="1"/>
  <c r="AM188" i="16"/>
  <c r="AH188" i="16"/>
  <c r="Y188" i="16"/>
  <c r="Z188" i="16" s="1"/>
  <c r="X188" i="16"/>
  <c r="W188" i="16"/>
  <c r="T188" i="16"/>
  <c r="U188" i="16" s="1"/>
  <c r="V188" i="16" s="1"/>
  <c r="AG188" i="16" s="1"/>
  <c r="S188" i="16"/>
  <c r="P188" i="16"/>
  <c r="AE188" i="16" s="1"/>
  <c r="O188" i="16"/>
  <c r="M188" i="16"/>
  <c r="N188" i="16" s="1"/>
  <c r="L188" i="16"/>
  <c r="AD188" i="16" s="1"/>
  <c r="K188" i="16"/>
  <c r="I188" i="16"/>
  <c r="G188" i="16"/>
  <c r="BP187" i="16"/>
  <c r="BP186" i="16" s="1"/>
  <c r="BM187" i="16"/>
  <c r="BM186" i="16" s="1"/>
  <c r="BJ187" i="16"/>
  <c r="BK187" i="16" s="1"/>
  <c r="BD187" i="16"/>
  <c r="BD186" i="16" s="1"/>
  <c r="BC187" i="16"/>
  <c r="AY187" i="16"/>
  <c r="AX187" i="16"/>
  <c r="AX186" i="16" s="1"/>
  <c r="AW187" i="16"/>
  <c r="AV187" i="16"/>
  <c r="AU187" i="16"/>
  <c r="AR187" i="16"/>
  <c r="AP187" i="16"/>
  <c r="AP186" i="16" s="1"/>
  <c r="AM187" i="16"/>
  <c r="AN187" i="16" s="1"/>
  <c r="AL187" i="16"/>
  <c r="AH187" i="16"/>
  <c r="AH186" i="16" s="1"/>
  <c r="Y187" i="16"/>
  <c r="Z187" i="16" s="1"/>
  <c r="Z186" i="16" s="1"/>
  <c r="W187" i="16"/>
  <c r="X187" i="16" s="1"/>
  <c r="T187" i="16"/>
  <c r="S187" i="16"/>
  <c r="U187" i="16" s="1"/>
  <c r="O187" i="16"/>
  <c r="P187" i="16" s="1"/>
  <c r="AE187" i="16" s="1"/>
  <c r="AE186" i="16" s="1"/>
  <c r="M187" i="16"/>
  <c r="N187" i="16" s="1"/>
  <c r="K187" i="16"/>
  <c r="L187" i="16" s="1"/>
  <c r="J187" i="16"/>
  <c r="AC187" i="16" s="1"/>
  <c r="I187" i="16"/>
  <c r="BH187" i="16" s="1"/>
  <c r="G187" i="16"/>
  <c r="BO186" i="16"/>
  <c r="BN186" i="16"/>
  <c r="BL186" i="16"/>
  <c r="BK186" i="16"/>
  <c r="BJ186" i="16"/>
  <c r="BF186" i="16"/>
  <c r="BC186" i="16"/>
  <c r="BB186" i="16"/>
  <c r="BA186" i="16"/>
  <c r="AY186" i="16"/>
  <c r="AW186" i="16"/>
  <c r="AV186" i="16"/>
  <c r="AU186" i="16"/>
  <c r="AR186" i="16"/>
  <c r="AQ186" i="16"/>
  <c r="AO186" i="16"/>
  <c r="AM186" i="16"/>
  <c r="AL186" i="16"/>
  <c r="AK186" i="16"/>
  <c r="AA186" i="16"/>
  <c r="Y186" i="16"/>
  <c r="X186" i="16"/>
  <c r="W186" i="16"/>
  <c r="T186" i="16"/>
  <c r="S186" i="16"/>
  <c r="O186" i="16"/>
  <c r="M186" i="16"/>
  <c r="L186" i="16"/>
  <c r="K186" i="16"/>
  <c r="I186" i="16"/>
  <c r="G186" i="16"/>
  <c r="BP185" i="16"/>
  <c r="BM185" i="16"/>
  <c r="BJ185" i="16"/>
  <c r="BK185" i="16" s="1"/>
  <c r="BE185" i="16"/>
  <c r="BD185" i="16"/>
  <c r="BC185" i="16"/>
  <c r="AY185" i="16"/>
  <c r="AX185" i="16"/>
  <c r="AV185" i="16"/>
  <c r="AU185" i="16"/>
  <c r="AW185" i="16" s="1"/>
  <c r="AR185" i="16"/>
  <c r="AP185" i="16"/>
  <c r="AM185" i="16"/>
  <c r="AN185" i="16" s="1"/>
  <c r="AS185" i="16" s="1"/>
  <c r="AH185" i="16"/>
  <c r="Z185" i="16"/>
  <c r="Y185" i="16"/>
  <c r="X185" i="16"/>
  <c r="AI185" i="16" s="1"/>
  <c r="W185" i="16"/>
  <c r="T185" i="16"/>
  <c r="U185" i="16" s="1"/>
  <c r="V185" i="16" s="1"/>
  <c r="AG185" i="16" s="1"/>
  <c r="S185" i="16"/>
  <c r="P185" i="16"/>
  <c r="AE185" i="16" s="1"/>
  <c r="O185" i="16"/>
  <c r="M185" i="16"/>
  <c r="N185" i="16" s="1"/>
  <c r="AD185" i="16" s="1"/>
  <c r="L185" i="16"/>
  <c r="K185" i="16"/>
  <c r="I185" i="16"/>
  <c r="R185" i="16" s="1"/>
  <c r="H185" i="16"/>
  <c r="AB185" i="16" s="1"/>
  <c r="G185" i="16"/>
  <c r="BG185" i="16" s="1"/>
  <c r="BP184" i="16"/>
  <c r="BM184" i="16"/>
  <c r="BJ184" i="16"/>
  <c r="BK184" i="16" s="1"/>
  <c r="BE184" i="16"/>
  <c r="BD184" i="16"/>
  <c r="BC184" i="16"/>
  <c r="AY184" i="16"/>
  <c r="AX184" i="16"/>
  <c r="AV184" i="16"/>
  <c r="AU184" i="16"/>
  <c r="AW184" i="16" s="1"/>
  <c r="AR184" i="16"/>
  <c r="AP184" i="16"/>
  <c r="AN184" i="16"/>
  <c r="AS184" i="16" s="1"/>
  <c r="AM184" i="16"/>
  <c r="AH184" i="16"/>
  <c r="Z184" i="16"/>
  <c r="Y184" i="16"/>
  <c r="W184" i="16"/>
  <c r="X184" i="16" s="1"/>
  <c r="AI184" i="16" s="1"/>
  <c r="T184" i="16"/>
  <c r="S184" i="16"/>
  <c r="U184" i="16" s="1"/>
  <c r="V184" i="16" s="1"/>
  <c r="AG184" i="16" s="1"/>
  <c r="O184" i="16"/>
  <c r="P184" i="16" s="1"/>
  <c r="AE184" i="16" s="1"/>
  <c r="N184" i="16"/>
  <c r="M184" i="16"/>
  <c r="K184" i="16"/>
  <c r="L184" i="16" s="1"/>
  <c r="J184" i="16"/>
  <c r="AC184" i="16" s="1"/>
  <c r="I184" i="16"/>
  <c r="BH184" i="16" s="1"/>
  <c r="G184" i="16"/>
  <c r="BP183" i="16"/>
  <c r="BM183" i="16"/>
  <c r="BJ183" i="16"/>
  <c r="BK183" i="16" s="1"/>
  <c r="BH183" i="16"/>
  <c r="BE183" i="16"/>
  <c r="BD183" i="16"/>
  <c r="BC183" i="16"/>
  <c r="AY183" i="16"/>
  <c r="AX183" i="16"/>
  <c r="AW183" i="16"/>
  <c r="AV183" i="16"/>
  <c r="AU183" i="16"/>
  <c r="AS183" i="16"/>
  <c r="AR183" i="16"/>
  <c r="AP183" i="16"/>
  <c r="AM183" i="16"/>
  <c r="AN183" i="16" s="1"/>
  <c r="AH183" i="16"/>
  <c r="AC183" i="16"/>
  <c r="Z183" i="16"/>
  <c r="Y183" i="16"/>
  <c r="X183" i="16"/>
  <c r="AI183" i="16" s="1"/>
  <c r="W183" i="16"/>
  <c r="T183" i="16"/>
  <c r="S183" i="16"/>
  <c r="U183" i="16" s="1"/>
  <c r="V183" i="16" s="1"/>
  <c r="AG183" i="16" s="1"/>
  <c r="P183" i="16"/>
  <c r="AE183" i="16" s="1"/>
  <c r="O183" i="16"/>
  <c r="N183" i="16"/>
  <c r="AD183" i="16" s="1"/>
  <c r="M183" i="16"/>
  <c r="L183" i="16"/>
  <c r="K183" i="16"/>
  <c r="J183" i="16"/>
  <c r="I183" i="16"/>
  <c r="H183" i="16"/>
  <c r="G183" i="16"/>
  <c r="BG183" i="16" s="1"/>
  <c r="BP182" i="16"/>
  <c r="BM182" i="16"/>
  <c r="BK182" i="16"/>
  <c r="BJ182" i="16"/>
  <c r="BD182" i="16"/>
  <c r="BE182" i="16" s="1"/>
  <c r="BC182" i="16"/>
  <c r="AX182" i="16"/>
  <c r="AY182" i="16" s="1"/>
  <c r="AW182" i="16"/>
  <c r="AV182" i="16"/>
  <c r="AU182" i="16"/>
  <c r="AR182" i="16"/>
  <c r="AP182" i="16"/>
  <c r="AN182" i="16"/>
  <c r="AS182" i="16" s="1"/>
  <c r="AM182" i="16"/>
  <c r="AH182" i="16"/>
  <c r="AD182" i="16"/>
  <c r="Y182" i="16"/>
  <c r="Z182" i="16" s="1"/>
  <c r="X182" i="16"/>
  <c r="W182" i="16"/>
  <c r="U182" i="16"/>
  <c r="V182" i="16" s="1"/>
  <c r="AG182" i="16" s="1"/>
  <c r="T182" i="16"/>
  <c r="S182" i="16"/>
  <c r="P182" i="16"/>
  <c r="AE182" i="16" s="1"/>
  <c r="O182" i="16"/>
  <c r="M182" i="16"/>
  <c r="N182" i="16" s="1"/>
  <c r="L182" i="16"/>
  <c r="K182" i="16"/>
  <c r="I182" i="16"/>
  <c r="H182" i="16"/>
  <c r="AB182" i="16" s="1"/>
  <c r="G182" i="16"/>
  <c r="BP181" i="16"/>
  <c r="BM181" i="16"/>
  <c r="BJ181" i="16"/>
  <c r="BK181" i="16" s="1"/>
  <c r="BE181" i="16"/>
  <c r="BD181" i="16"/>
  <c r="BC181" i="16"/>
  <c r="AY181" i="16"/>
  <c r="AX181" i="16"/>
  <c r="AV181" i="16"/>
  <c r="AU181" i="16"/>
  <c r="AW181" i="16" s="1"/>
  <c r="AR181" i="16"/>
  <c r="AP181" i="16"/>
  <c r="AN181" i="16"/>
  <c r="AM181" i="16"/>
  <c r="AL181" i="16"/>
  <c r="AH181" i="16"/>
  <c r="Z181" i="16"/>
  <c r="Y181" i="16"/>
  <c r="W181" i="16"/>
  <c r="X181" i="16" s="1"/>
  <c r="AI181" i="16" s="1"/>
  <c r="T181" i="16"/>
  <c r="S181" i="16"/>
  <c r="U181" i="16" s="1"/>
  <c r="V181" i="16" s="1"/>
  <c r="AG181" i="16" s="1"/>
  <c r="O181" i="16"/>
  <c r="P181" i="16" s="1"/>
  <c r="AE181" i="16" s="1"/>
  <c r="N181" i="16"/>
  <c r="M181" i="16"/>
  <c r="K181" i="16"/>
  <c r="L181" i="16" s="1"/>
  <c r="J181" i="16"/>
  <c r="AC181" i="16" s="1"/>
  <c r="I181" i="16"/>
  <c r="BH181" i="16" s="1"/>
  <c r="G181" i="16"/>
  <c r="BP180" i="16"/>
  <c r="BM180" i="16"/>
  <c r="BJ180" i="16"/>
  <c r="BK180" i="16" s="1"/>
  <c r="BK178" i="16" s="1"/>
  <c r="BH180" i="16"/>
  <c r="BE180" i="16"/>
  <c r="BD180" i="16"/>
  <c r="BC180" i="16"/>
  <c r="AY180" i="16"/>
  <c r="AX180" i="16"/>
  <c r="AW180" i="16"/>
  <c r="AV180" i="16"/>
  <c r="AU180" i="16"/>
  <c r="AS180" i="16"/>
  <c r="AR180" i="16"/>
  <c r="AP180" i="16"/>
  <c r="AM180" i="16"/>
  <c r="AN180" i="16" s="1"/>
  <c r="AH180" i="16"/>
  <c r="Z180" i="16"/>
  <c r="Y180" i="16"/>
  <c r="W180" i="16"/>
  <c r="X180" i="16" s="1"/>
  <c r="AI180" i="16" s="1"/>
  <c r="T180" i="16"/>
  <c r="S180" i="16"/>
  <c r="P180" i="16"/>
  <c r="AE180" i="16" s="1"/>
  <c r="O180" i="16"/>
  <c r="N180" i="16"/>
  <c r="M180" i="16"/>
  <c r="K180" i="16"/>
  <c r="L180" i="16" s="1"/>
  <c r="J180" i="16"/>
  <c r="AC180" i="16" s="1"/>
  <c r="I180" i="16"/>
  <c r="G180" i="16"/>
  <c r="BG180" i="16" s="1"/>
  <c r="BI180" i="16" s="1"/>
  <c r="BP179" i="16"/>
  <c r="BM179" i="16"/>
  <c r="BK179" i="16"/>
  <c r="BJ179" i="16"/>
  <c r="BD179" i="16"/>
  <c r="BE179" i="16" s="1"/>
  <c r="BC179" i="16"/>
  <c r="AY179" i="16"/>
  <c r="AX179" i="16"/>
  <c r="AV179" i="16"/>
  <c r="AU179" i="16"/>
  <c r="AW179" i="16" s="1"/>
  <c r="AW178" i="16" s="1"/>
  <c r="AR179" i="16"/>
  <c r="AP179" i="16"/>
  <c r="AM179" i="16"/>
  <c r="AN179" i="16" s="1"/>
  <c r="AH179" i="16"/>
  <c r="Z179" i="16"/>
  <c r="Y179" i="16"/>
  <c r="W179" i="16"/>
  <c r="X179" i="16" s="1"/>
  <c r="T179" i="16"/>
  <c r="S179" i="16"/>
  <c r="U179" i="16" s="1"/>
  <c r="O179" i="16"/>
  <c r="P179" i="16" s="1"/>
  <c r="N179" i="16"/>
  <c r="AD179" i="16" s="1"/>
  <c r="M179" i="16"/>
  <c r="K179" i="16"/>
  <c r="L179" i="16" s="1"/>
  <c r="I179" i="16"/>
  <c r="J179" i="16" s="1"/>
  <c r="G179" i="16"/>
  <c r="BG179" i="16" s="1"/>
  <c r="BP178" i="16"/>
  <c r="BO178" i="16"/>
  <c r="BN178" i="16"/>
  <c r="BM178" i="16"/>
  <c r="BL178" i="16"/>
  <c r="BJ178" i="16"/>
  <c r="BF178" i="16"/>
  <c r="BE178" i="16"/>
  <c r="BD178" i="16"/>
  <c r="BC178" i="16"/>
  <c r="BB178" i="16"/>
  <c r="BA178" i="16"/>
  <c r="AY178" i="16"/>
  <c r="AX178" i="16"/>
  <c r="AV178" i="16"/>
  <c r="AU178" i="16"/>
  <c r="AR178" i="16"/>
  <c r="AQ178" i="16"/>
  <c r="AP178" i="16"/>
  <c r="AO178" i="16"/>
  <c r="AM178" i="16"/>
  <c r="AL178" i="16"/>
  <c r="AK178" i="16"/>
  <c r="AH178" i="16"/>
  <c r="AA178" i="16"/>
  <c r="Z178" i="16"/>
  <c r="Y178" i="16"/>
  <c r="W178" i="16"/>
  <c r="T178" i="16"/>
  <c r="S178" i="16"/>
  <c r="O178" i="16"/>
  <c r="N178" i="16"/>
  <c r="M178" i="16"/>
  <c r="K178" i="16"/>
  <c r="I178" i="16"/>
  <c r="G178" i="16"/>
  <c r="BP177" i="16"/>
  <c r="BM177" i="16"/>
  <c r="BJ177" i="16"/>
  <c r="BK177" i="16" s="1"/>
  <c r="BH177" i="16"/>
  <c r="BE177" i="16"/>
  <c r="BD177" i="16"/>
  <c r="BC177" i="16"/>
  <c r="AY177" i="16"/>
  <c r="AX177" i="16"/>
  <c r="AW177" i="16"/>
  <c r="AV177" i="16"/>
  <c r="AU177" i="16"/>
  <c r="AR177" i="16"/>
  <c r="AP177" i="16"/>
  <c r="AM177" i="16"/>
  <c r="AN177" i="16" s="1"/>
  <c r="AS177" i="16" s="1"/>
  <c r="AH177" i="16"/>
  <c r="Z177" i="16"/>
  <c r="Y177" i="16"/>
  <c r="X177" i="16"/>
  <c r="AI177" i="16" s="1"/>
  <c r="W177" i="16"/>
  <c r="T177" i="16"/>
  <c r="S177" i="16"/>
  <c r="U177" i="16" s="1"/>
  <c r="V177" i="16" s="1"/>
  <c r="AG177" i="16" s="1"/>
  <c r="P177" i="16"/>
  <c r="AE177" i="16" s="1"/>
  <c r="O177" i="16"/>
  <c r="M177" i="16"/>
  <c r="N177" i="16" s="1"/>
  <c r="AD177" i="16" s="1"/>
  <c r="L177" i="16"/>
  <c r="K177" i="16"/>
  <c r="I177" i="16"/>
  <c r="J177" i="16" s="1"/>
  <c r="AC177" i="16" s="1"/>
  <c r="G177" i="16"/>
  <c r="BG177" i="16" s="1"/>
  <c r="BI177" i="16" s="1"/>
  <c r="BP176" i="16"/>
  <c r="BM176" i="16"/>
  <c r="BJ176" i="16"/>
  <c r="BK176" i="16" s="1"/>
  <c r="BD176" i="16"/>
  <c r="BE176" i="16" s="1"/>
  <c r="BC176" i="16"/>
  <c r="AX176" i="16"/>
  <c r="AY176" i="16" s="1"/>
  <c r="AW176" i="16"/>
  <c r="AV176" i="16"/>
  <c r="AU176" i="16"/>
  <c r="AR176" i="16"/>
  <c r="AP176" i="16"/>
  <c r="AN176" i="16"/>
  <c r="AS176" i="16" s="1"/>
  <c r="AM176" i="16"/>
  <c r="AL176" i="16"/>
  <c r="AH176" i="16"/>
  <c r="Y176" i="16"/>
  <c r="Z176" i="16" s="1"/>
  <c r="W176" i="16"/>
  <c r="X176" i="16" s="1"/>
  <c r="U176" i="16"/>
  <c r="V176" i="16" s="1"/>
  <c r="AG176" i="16" s="1"/>
  <c r="T176" i="16"/>
  <c r="S176" i="16"/>
  <c r="O176" i="16"/>
  <c r="P176" i="16" s="1"/>
  <c r="AE176" i="16" s="1"/>
  <c r="M176" i="16"/>
  <c r="N176" i="16" s="1"/>
  <c r="AD176" i="16" s="1"/>
  <c r="K176" i="16"/>
  <c r="L176" i="16" s="1"/>
  <c r="I176" i="16"/>
  <c r="BH176" i="16" s="1"/>
  <c r="G176" i="16"/>
  <c r="BG176" i="16" s="1"/>
  <c r="BP175" i="16"/>
  <c r="BM175" i="16"/>
  <c r="BJ175" i="16"/>
  <c r="BK175" i="16" s="1"/>
  <c r="BH175" i="16"/>
  <c r="BE175" i="16"/>
  <c r="BD175" i="16"/>
  <c r="BC175" i="16"/>
  <c r="AY175" i="16"/>
  <c r="AX175" i="16"/>
  <c r="AV175" i="16"/>
  <c r="AU175" i="16"/>
  <c r="AW175" i="16" s="1"/>
  <c r="AR175" i="16"/>
  <c r="AP175" i="16"/>
  <c r="AM175" i="16"/>
  <c r="AN175" i="16" s="1"/>
  <c r="AS175" i="16" s="1"/>
  <c r="AH175" i="16"/>
  <c r="Z175" i="16"/>
  <c r="AI175" i="16" s="1"/>
  <c r="Y175" i="16"/>
  <c r="X175" i="16"/>
  <c r="W175" i="16"/>
  <c r="T175" i="16"/>
  <c r="S175" i="16"/>
  <c r="U175" i="16" s="1"/>
  <c r="V175" i="16" s="1"/>
  <c r="AG175" i="16" s="1"/>
  <c r="P175" i="16"/>
  <c r="AE175" i="16" s="1"/>
  <c r="O175" i="16"/>
  <c r="N175" i="16"/>
  <c r="M175" i="16"/>
  <c r="K175" i="16"/>
  <c r="L175" i="16" s="1"/>
  <c r="J175" i="16"/>
  <c r="AC175" i="16" s="1"/>
  <c r="I175" i="16"/>
  <c r="G175" i="16"/>
  <c r="R175" i="16" s="1"/>
  <c r="BP174" i="16"/>
  <c r="BM174" i="16"/>
  <c r="BK174" i="16"/>
  <c r="BJ174" i="16"/>
  <c r="BD174" i="16"/>
  <c r="BE174" i="16" s="1"/>
  <c r="BC174" i="16"/>
  <c r="AX174" i="16"/>
  <c r="AY174" i="16" s="1"/>
  <c r="AW174" i="16"/>
  <c r="AV174" i="16"/>
  <c r="AU174" i="16"/>
  <c r="AR174" i="16"/>
  <c r="AP174" i="16"/>
  <c r="AM174" i="16"/>
  <c r="AN174" i="16" s="1"/>
  <c r="AS174" i="16" s="1"/>
  <c r="AL174" i="16"/>
  <c r="AH174" i="16"/>
  <c r="Y174" i="16"/>
  <c r="Z174" i="16" s="1"/>
  <c r="AI174" i="16" s="1"/>
  <c r="X174" i="16"/>
  <c r="W174" i="16"/>
  <c r="U174" i="16"/>
  <c r="V174" i="16" s="1"/>
  <c r="AG174" i="16" s="1"/>
  <c r="T174" i="16"/>
  <c r="S174" i="16"/>
  <c r="P174" i="16"/>
  <c r="AE174" i="16" s="1"/>
  <c r="O174" i="16"/>
  <c r="M174" i="16"/>
  <c r="N174" i="16" s="1"/>
  <c r="AD174" i="16" s="1"/>
  <c r="K174" i="16"/>
  <c r="L174" i="16" s="1"/>
  <c r="I174" i="16"/>
  <c r="J174" i="16" s="1"/>
  <c r="AC174" i="16" s="1"/>
  <c r="G174" i="16"/>
  <c r="BG174" i="16" s="1"/>
  <c r="BP173" i="16"/>
  <c r="BM173" i="16"/>
  <c r="BJ173" i="16"/>
  <c r="BK173" i="16" s="1"/>
  <c r="BE173" i="16"/>
  <c r="BD173" i="16"/>
  <c r="BC173" i="16"/>
  <c r="AY173" i="16"/>
  <c r="AX173" i="16"/>
  <c r="AV173" i="16"/>
  <c r="AU173" i="16"/>
  <c r="AW173" i="16" s="1"/>
  <c r="AR173" i="16"/>
  <c r="AP173" i="16"/>
  <c r="AM173" i="16"/>
  <c r="AN173" i="16" s="1"/>
  <c r="AS173" i="16" s="1"/>
  <c r="AH173" i="16"/>
  <c r="AE173" i="16"/>
  <c r="Z173" i="16"/>
  <c r="AI173" i="16" s="1"/>
  <c r="Y173" i="16"/>
  <c r="X173" i="16"/>
  <c r="W173" i="16"/>
  <c r="T173" i="16"/>
  <c r="U173" i="16" s="1"/>
  <c r="V173" i="16" s="1"/>
  <c r="AG173" i="16" s="1"/>
  <c r="S173" i="16"/>
  <c r="R173" i="16"/>
  <c r="P173" i="16"/>
  <c r="O173" i="16"/>
  <c r="N173" i="16"/>
  <c r="AD173" i="16" s="1"/>
  <c r="M173" i="16"/>
  <c r="K173" i="16"/>
  <c r="L173" i="16" s="1"/>
  <c r="J173" i="16"/>
  <c r="AC173" i="16" s="1"/>
  <c r="I173" i="16"/>
  <c r="BH173" i="16" s="1"/>
  <c r="G173" i="16"/>
  <c r="H173" i="16" s="1"/>
  <c r="BP172" i="16"/>
  <c r="BM172" i="16"/>
  <c r="BJ172" i="16"/>
  <c r="BK172" i="16" s="1"/>
  <c r="BE172" i="16"/>
  <c r="BD172" i="16"/>
  <c r="BC172" i="16"/>
  <c r="AY172" i="16"/>
  <c r="AX172" i="16"/>
  <c r="AV172" i="16"/>
  <c r="AU172" i="16"/>
  <c r="AW172" i="16" s="1"/>
  <c r="AR172" i="16"/>
  <c r="AP172" i="16"/>
  <c r="AM172" i="16"/>
  <c r="AN172" i="16" s="1"/>
  <c r="AS172" i="16" s="1"/>
  <c r="AH172" i="16"/>
  <c r="Z172" i="16"/>
  <c r="Y172" i="16"/>
  <c r="W172" i="16"/>
  <c r="X172" i="16" s="1"/>
  <c r="AI172" i="16" s="1"/>
  <c r="T172" i="16"/>
  <c r="S172" i="16"/>
  <c r="U172" i="16" s="1"/>
  <c r="V172" i="16" s="1"/>
  <c r="AG172" i="16" s="1"/>
  <c r="O172" i="16"/>
  <c r="P172" i="16" s="1"/>
  <c r="AE172" i="16" s="1"/>
  <c r="M172" i="16"/>
  <c r="N172" i="16" s="1"/>
  <c r="AD172" i="16" s="1"/>
  <c r="K172" i="16"/>
  <c r="L172" i="16" s="1"/>
  <c r="I172" i="16"/>
  <c r="J172" i="16" s="1"/>
  <c r="AC172" i="16" s="1"/>
  <c r="G172" i="16"/>
  <c r="R172" i="16" s="1"/>
  <c r="BP171" i="16"/>
  <c r="BM171" i="16"/>
  <c r="BJ171" i="16"/>
  <c r="BK171" i="16" s="1"/>
  <c r="BE171" i="16"/>
  <c r="BD171" i="16"/>
  <c r="BC171" i="16"/>
  <c r="AY171" i="16"/>
  <c r="AX171" i="16"/>
  <c r="AW171" i="16"/>
  <c r="AV171" i="16"/>
  <c r="AU171" i="16"/>
  <c r="AR171" i="16"/>
  <c r="AP171" i="16"/>
  <c r="AM171" i="16"/>
  <c r="AN171" i="16" s="1"/>
  <c r="AS171" i="16" s="1"/>
  <c r="AH171" i="16"/>
  <c r="Z171" i="16"/>
  <c r="Y171" i="16"/>
  <c r="X171" i="16"/>
  <c r="AI171" i="16" s="1"/>
  <c r="W171" i="16"/>
  <c r="T171" i="16"/>
  <c r="U171" i="16" s="1"/>
  <c r="V171" i="16" s="1"/>
  <c r="AG171" i="16" s="1"/>
  <c r="S171" i="16"/>
  <c r="P171" i="16"/>
  <c r="AE171" i="16" s="1"/>
  <c r="O171" i="16"/>
  <c r="M171" i="16"/>
  <c r="N171" i="16" s="1"/>
  <c r="AD171" i="16" s="1"/>
  <c r="L171" i="16"/>
  <c r="K171" i="16"/>
  <c r="I171" i="16"/>
  <c r="J171" i="16" s="1"/>
  <c r="AC171" i="16" s="1"/>
  <c r="H171" i="16"/>
  <c r="G171" i="16"/>
  <c r="BG171" i="16" s="1"/>
  <c r="BP170" i="16"/>
  <c r="BM170" i="16"/>
  <c r="BJ170" i="16"/>
  <c r="BK170" i="16" s="1"/>
  <c r="BD170" i="16"/>
  <c r="BE170" i="16" s="1"/>
  <c r="BC170" i="16"/>
  <c r="AX170" i="16"/>
  <c r="AY170" i="16" s="1"/>
  <c r="AV170" i="16"/>
  <c r="AU170" i="16"/>
  <c r="AW170" i="16" s="1"/>
  <c r="AR170" i="16"/>
  <c r="AP170" i="16"/>
  <c r="AN170" i="16"/>
  <c r="AS170" i="16" s="1"/>
  <c r="AM170" i="16"/>
  <c r="AH170" i="16"/>
  <c r="Z170" i="16"/>
  <c r="Y170" i="16"/>
  <c r="X170" i="16"/>
  <c r="AI170" i="16" s="1"/>
  <c r="W170" i="16"/>
  <c r="T170" i="16"/>
  <c r="U170" i="16" s="1"/>
  <c r="S170" i="16"/>
  <c r="P170" i="16"/>
  <c r="AE170" i="16" s="1"/>
  <c r="AE169" i="16" s="1"/>
  <c r="O170" i="16"/>
  <c r="M170" i="16"/>
  <c r="N170" i="16" s="1"/>
  <c r="L170" i="16"/>
  <c r="K170" i="16"/>
  <c r="I170" i="16"/>
  <c r="BH170" i="16" s="1"/>
  <c r="G170" i="16"/>
  <c r="R170" i="16" s="1"/>
  <c r="BP169" i="16"/>
  <c r="BO169" i="16"/>
  <c r="BN169" i="16"/>
  <c r="BM169" i="16"/>
  <c r="BL169" i="16"/>
  <c r="BK169" i="16"/>
  <c r="BJ169" i="16"/>
  <c r="BF169" i="16"/>
  <c r="BE169" i="16"/>
  <c r="BD169" i="16"/>
  <c r="BC169" i="16"/>
  <c r="BB169" i="16"/>
  <c r="BA169" i="16"/>
  <c r="AY169" i="16"/>
  <c r="AX169" i="16"/>
  <c r="AW169" i="16"/>
  <c r="AV169" i="16"/>
  <c r="AU169" i="16"/>
  <c r="AS169" i="16"/>
  <c r="AR169" i="16"/>
  <c r="AQ169" i="16"/>
  <c r="AP169" i="16"/>
  <c r="AO169" i="16"/>
  <c r="AN169" i="16"/>
  <c r="AM169" i="16"/>
  <c r="AL169" i="16"/>
  <c r="AK169" i="16"/>
  <c r="AH169" i="16"/>
  <c r="AA169" i="16"/>
  <c r="Z169" i="16"/>
  <c r="Y169" i="16"/>
  <c r="X169" i="16"/>
  <c r="W169" i="16"/>
  <c r="T169" i="16"/>
  <c r="S169" i="16"/>
  <c r="P169" i="16"/>
  <c r="O169" i="16"/>
  <c r="M169" i="16"/>
  <c r="L169" i="16"/>
  <c r="K169" i="16"/>
  <c r="I169" i="16"/>
  <c r="G169" i="16"/>
  <c r="BP168" i="16"/>
  <c r="BM168" i="16"/>
  <c r="BJ168" i="16"/>
  <c r="BK168" i="16" s="1"/>
  <c r="BE168" i="16"/>
  <c r="BD168" i="16"/>
  <c r="BC168" i="16"/>
  <c r="AY168" i="16"/>
  <c r="AX168" i="16"/>
  <c r="AV168" i="16"/>
  <c r="AU168" i="16"/>
  <c r="AW168" i="16" s="1"/>
  <c r="AM168" i="16"/>
  <c r="AN168" i="16" s="1"/>
  <c r="AL168" i="16"/>
  <c r="AH168" i="16"/>
  <c r="Y168" i="16"/>
  <c r="Z168" i="16" s="1"/>
  <c r="X168" i="16"/>
  <c r="W168" i="16"/>
  <c r="U168" i="16"/>
  <c r="V168" i="16" s="1"/>
  <c r="AG168" i="16" s="1"/>
  <c r="T168" i="16"/>
  <c r="S168" i="16"/>
  <c r="P168" i="16"/>
  <c r="AE168" i="16" s="1"/>
  <c r="O168" i="16"/>
  <c r="M168" i="16"/>
  <c r="N168" i="16" s="1"/>
  <c r="AD168" i="16" s="1"/>
  <c r="K168" i="16"/>
  <c r="L168" i="16" s="1"/>
  <c r="I168" i="16"/>
  <c r="BH168" i="16" s="1"/>
  <c r="G168" i="16"/>
  <c r="AQ168" i="16" s="1"/>
  <c r="BP167" i="16"/>
  <c r="BM167" i="16"/>
  <c r="BJ167" i="16"/>
  <c r="BK167" i="16" s="1"/>
  <c r="BE167" i="16"/>
  <c r="BD167" i="16"/>
  <c r="BC167" i="16"/>
  <c r="AY167" i="16"/>
  <c r="AX167" i="16"/>
  <c r="AV167" i="16"/>
  <c r="AU167" i="16"/>
  <c r="AW167" i="16" s="1"/>
  <c r="AR167" i="16"/>
  <c r="AP167" i="16"/>
  <c r="AM167" i="16"/>
  <c r="AN167" i="16" s="1"/>
  <c r="AS167" i="16" s="1"/>
  <c r="AL167" i="16"/>
  <c r="AH167" i="16"/>
  <c r="Y167" i="16"/>
  <c r="Z167" i="16" s="1"/>
  <c r="W167" i="16"/>
  <c r="X167" i="16" s="1"/>
  <c r="AI167" i="16" s="1"/>
  <c r="T167" i="16"/>
  <c r="S167" i="16"/>
  <c r="U167" i="16" s="1"/>
  <c r="V167" i="16" s="1"/>
  <c r="AG167" i="16" s="1"/>
  <c r="O167" i="16"/>
  <c r="P167" i="16" s="1"/>
  <c r="AE167" i="16" s="1"/>
  <c r="M167" i="16"/>
  <c r="N167" i="16" s="1"/>
  <c r="AD167" i="16" s="1"/>
  <c r="K167" i="16"/>
  <c r="L167" i="16" s="1"/>
  <c r="I167" i="16"/>
  <c r="J167" i="16" s="1"/>
  <c r="AC167" i="16" s="1"/>
  <c r="G167" i="16"/>
  <c r="R167" i="16" s="1"/>
  <c r="BP166" i="16"/>
  <c r="BM166" i="16"/>
  <c r="BJ166" i="16"/>
  <c r="BK166" i="16" s="1"/>
  <c r="BE166" i="16"/>
  <c r="BD166" i="16"/>
  <c r="BC166" i="16"/>
  <c r="AY166" i="16"/>
  <c r="AX166" i="16"/>
  <c r="AW166" i="16"/>
  <c r="AV166" i="16"/>
  <c r="AU166" i="16"/>
  <c r="AR166" i="16"/>
  <c r="AP166" i="16"/>
  <c r="AM166" i="16"/>
  <c r="AN166" i="16" s="1"/>
  <c r="AS166" i="16" s="1"/>
  <c r="AL166" i="16"/>
  <c r="AH166" i="16"/>
  <c r="Y166" i="16"/>
  <c r="Z166" i="16" s="1"/>
  <c r="W166" i="16"/>
  <c r="X166" i="16" s="1"/>
  <c r="U166" i="16"/>
  <c r="V166" i="16" s="1"/>
  <c r="AG166" i="16" s="1"/>
  <c r="T166" i="16"/>
  <c r="S166" i="16"/>
  <c r="O166" i="16"/>
  <c r="P166" i="16" s="1"/>
  <c r="AE166" i="16" s="1"/>
  <c r="M166" i="16"/>
  <c r="N166" i="16" s="1"/>
  <c r="AD166" i="16" s="1"/>
  <c r="K166" i="16"/>
  <c r="L166" i="16" s="1"/>
  <c r="I166" i="16"/>
  <c r="BH166" i="16" s="1"/>
  <c r="G166" i="16"/>
  <c r="BG166" i="16" s="1"/>
  <c r="BP165" i="16"/>
  <c r="BM165" i="16"/>
  <c r="BJ165" i="16"/>
  <c r="BK165" i="16" s="1"/>
  <c r="BE165" i="16"/>
  <c r="BD165" i="16"/>
  <c r="BC165" i="16"/>
  <c r="AY165" i="16"/>
  <c r="AX165" i="16"/>
  <c r="AV165" i="16"/>
  <c r="AU165" i="16"/>
  <c r="AW165" i="16" s="1"/>
  <c r="AR165" i="16"/>
  <c r="AP165" i="16"/>
  <c r="AM165" i="16"/>
  <c r="AN165" i="16" s="1"/>
  <c r="AS165" i="16" s="1"/>
  <c r="AL165" i="16"/>
  <c r="AH165" i="16"/>
  <c r="Y165" i="16"/>
  <c r="Z165" i="16" s="1"/>
  <c r="W165" i="16"/>
  <c r="X165" i="16" s="1"/>
  <c r="T165" i="16"/>
  <c r="S165" i="16"/>
  <c r="U165" i="16" s="1"/>
  <c r="V165" i="16" s="1"/>
  <c r="AG165" i="16" s="1"/>
  <c r="O165" i="16"/>
  <c r="P165" i="16" s="1"/>
  <c r="M165" i="16"/>
  <c r="N165" i="16" s="1"/>
  <c r="AD165" i="16" s="1"/>
  <c r="K165" i="16"/>
  <c r="L165" i="16" s="1"/>
  <c r="L161" i="16" s="1"/>
  <c r="I165" i="16"/>
  <c r="J165" i="16" s="1"/>
  <c r="AC165" i="16" s="1"/>
  <c r="G165" i="16"/>
  <c r="R165" i="16" s="1"/>
  <c r="BP164" i="16"/>
  <c r="BM164" i="16"/>
  <c r="BM161" i="16" s="1"/>
  <c r="BJ164" i="16"/>
  <c r="BK164" i="16" s="1"/>
  <c r="BH164" i="16"/>
  <c r="BE164" i="16"/>
  <c r="BD164" i="16"/>
  <c r="BC164" i="16"/>
  <c r="AY164" i="16"/>
  <c r="AX164" i="16"/>
  <c r="AW164" i="16"/>
  <c r="AV164" i="16"/>
  <c r="AU164" i="16"/>
  <c r="AR164" i="16"/>
  <c r="AP164" i="16"/>
  <c r="AM164" i="16"/>
  <c r="AN164" i="16" s="1"/>
  <c r="AH164" i="16"/>
  <c r="AC164" i="16"/>
  <c r="Z164" i="16"/>
  <c r="Y164" i="16"/>
  <c r="X164" i="16"/>
  <c r="AI164" i="16" s="1"/>
  <c r="W164" i="16"/>
  <c r="T164" i="16"/>
  <c r="S164" i="16"/>
  <c r="U164" i="16" s="1"/>
  <c r="V164" i="16" s="1"/>
  <c r="AG164" i="16" s="1"/>
  <c r="R164" i="16"/>
  <c r="P164" i="16"/>
  <c r="AE164" i="16" s="1"/>
  <c r="O164" i="16"/>
  <c r="N164" i="16"/>
  <c r="AD164" i="16" s="1"/>
  <c r="M164" i="16"/>
  <c r="L164" i="16"/>
  <c r="K164" i="16"/>
  <c r="J164" i="16"/>
  <c r="I164" i="16"/>
  <c r="H164" i="16"/>
  <c r="AB164" i="16" s="1"/>
  <c r="G164" i="16"/>
  <c r="BG164" i="16" s="1"/>
  <c r="BI164" i="16" s="1"/>
  <c r="BP163" i="16"/>
  <c r="BM163" i="16"/>
  <c r="BK163" i="16"/>
  <c r="BJ163" i="16"/>
  <c r="BG163" i="16"/>
  <c r="BD163" i="16"/>
  <c r="BE163" i="16" s="1"/>
  <c r="BC163" i="16"/>
  <c r="AZ163" i="16"/>
  <c r="AX163" i="16"/>
  <c r="AX161" i="16" s="1"/>
  <c r="AV163" i="16"/>
  <c r="AW163" i="16" s="1"/>
  <c r="AU163" i="16"/>
  <c r="AR163" i="16"/>
  <c r="AP163" i="16"/>
  <c r="AN163" i="16"/>
  <c r="AS163" i="16" s="1"/>
  <c r="AM163" i="16"/>
  <c r="AL163" i="16"/>
  <c r="AH163" i="16"/>
  <c r="AE163" i="16"/>
  <c r="Z163" i="16"/>
  <c r="AI163" i="16" s="1"/>
  <c r="Y163" i="16"/>
  <c r="X163" i="16"/>
  <c r="W163" i="16"/>
  <c r="T163" i="16"/>
  <c r="U163" i="16" s="1"/>
  <c r="V163" i="16" s="1"/>
  <c r="AG163" i="16" s="1"/>
  <c r="S163" i="16"/>
  <c r="R163" i="16"/>
  <c r="P163" i="16"/>
  <c r="O163" i="16"/>
  <c r="N163" i="16"/>
  <c r="AD163" i="16" s="1"/>
  <c r="M163" i="16"/>
  <c r="L163" i="16"/>
  <c r="K163" i="16"/>
  <c r="J163" i="16"/>
  <c r="AC163" i="16" s="1"/>
  <c r="I163" i="16"/>
  <c r="BH163" i="16" s="1"/>
  <c r="BI163" i="16" s="1"/>
  <c r="H163" i="16"/>
  <c r="Q163" i="16" s="1"/>
  <c r="G163" i="16"/>
  <c r="BP162" i="16"/>
  <c r="BM162" i="16"/>
  <c r="BK162" i="16"/>
  <c r="BK161" i="16" s="1"/>
  <c r="BJ162" i="16"/>
  <c r="BG162" i="16"/>
  <c r="BD162" i="16"/>
  <c r="BE162" i="16" s="1"/>
  <c r="BE161" i="16" s="1"/>
  <c r="BC162" i="16"/>
  <c r="AZ162" i="16"/>
  <c r="AX162" i="16"/>
  <c r="AY162" i="16" s="1"/>
  <c r="AV162" i="16"/>
  <c r="AU162" i="16"/>
  <c r="AW162" i="16" s="1"/>
  <c r="AW161" i="16" s="1"/>
  <c r="AR162" i="16"/>
  <c r="AP162" i="16"/>
  <c r="AN162" i="16"/>
  <c r="AS162" i="16" s="1"/>
  <c r="AM162" i="16"/>
  <c r="AL162" i="16"/>
  <c r="AL161" i="16" s="1"/>
  <c r="AH162" i="16"/>
  <c r="AC162" i="16"/>
  <c r="Z162" i="16"/>
  <c r="Y162" i="16"/>
  <c r="X162" i="16"/>
  <c r="AI162" i="16" s="1"/>
  <c r="W162" i="16"/>
  <c r="T162" i="16"/>
  <c r="S162" i="16"/>
  <c r="U162" i="16" s="1"/>
  <c r="P162" i="16"/>
  <c r="AE162" i="16" s="1"/>
  <c r="O162" i="16"/>
  <c r="N162" i="16"/>
  <c r="AD162" i="16" s="1"/>
  <c r="AD161" i="16" s="1"/>
  <c r="M162" i="16"/>
  <c r="L162" i="16"/>
  <c r="K162" i="16"/>
  <c r="J162" i="16"/>
  <c r="I162" i="16"/>
  <c r="BH162" i="16" s="1"/>
  <c r="H162" i="16"/>
  <c r="AB162" i="16" s="1"/>
  <c r="G162" i="16"/>
  <c r="R162" i="16" s="1"/>
  <c r="BP161" i="16"/>
  <c r="BO161" i="16"/>
  <c r="BN161" i="16"/>
  <c r="BL161" i="16"/>
  <c r="BJ161" i="16"/>
  <c r="BF161" i="16"/>
  <c r="BD161" i="16"/>
  <c r="BC161" i="16"/>
  <c r="BB161" i="16"/>
  <c r="BA161" i="16"/>
  <c r="AV161" i="16"/>
  <c r="AU161" i="16"/>
  <c r="AM161" i="16"/>
  <c r="AK161" i="16"/>
  <c r="AH161" i="16"/>
  <c r="AA161" i="16"/>
  <c r="Y161" i="16"/>
  <c r="W161" i="16"/>
  <c r="T161" i="16"/>
  <c r="S161" i="16"/>
  <c r="O161" i="16"/>
  <c r="M161" i="16"/>
  <c r="K161" i="16"/>
  <c r="I161" i="16"/>
  <c r="G161" i="16"/>
  <c r="BP160" i="16"/>
  <c r="BM160" i="16"/>
  <c r="BK160" i="16"/>
  <c r="BJ160" i="16"/>
  <c r="BD160" i="16"/>
  <c r="BE160" i="16" s="1"/>
  <c r="BC160" i="16"/>
  <c r="AX160" i="16"/>
  <c r="AY160" i="16" s="1"/>
  <c r="AW160" i="16"/>
  <c r="AV160" i="16"/>
  <c r="AU160" i="16"/>
  <c r="AR160" i="16"/>
  <c r="AP160" i="16"/>
  <c r="AN160" i="16"/>
  <c r="AS160" i="16" s="1"/>
  <c r="AM160" i="16"/>
  <c r="AL160" i="16"/>
  <c r="AH160" i="16"/>
  <c r="AE160" i="16"/>
  <c r="Z160" i="16"/>
  <c r="AI160" i="16" s="1"/>
  <c r="Y160" i="16"/>
  <c r="X160" i="16"/>
  <c r="W160" i="16"/>
  <c r="V160" i="16"/>
  <c r="AG160" i="16" s="1"/>
  <c r="U160" i="16"/>
  <c r="T160" i="16"/>
  <c r="S160" i="16"/>
  <c r="R160" i="16"/>
  <c r="P160" i="16"/>
  <c r="O160" i="16"/>
  <c r="N160" i="16"/>
  <c r="AD160" i="16" s="1"/>
  <c r="M160" i="16"/>
  <c r="L160" i="16"/>
  <c r="K160" i="16"/>
  <c r="J160" i="16"/>
  <c r="AC160" i="16" s="1"/>
  <c r="I160" i="16"/>
  <c r="BH160" i="16" s="1"/>
  <c r="G160" i="16"/>
  <c r="BG160" i="16" s="1"/>
  <c r="BI160" i="16" s="1"/>
  <c r="BP159" i="16"/>
  <c r="BM159" i="16"/>
  <c r="BK159" i="16"/>
  <c r="BJ159" i="16"/>
  <c r="BE159" i="16"/>
  <c r="BD159" i="16"/>
  <c r="BC159" i="16"/>
  <c r="AY159" i="16"/>
  <c r="AX159" i="16"/>
  <c r="AV159" i="16"/>
  <c r="AU159" i="16"/>
  <c r="AW159" i="16" s="1"/>
  <c r="AR159" i="16"/>
  <c r="AP159" i="16"/>
  <c r="AM159" i="16"/>
  <c r="AN159" i="16" s="1"/>
  <c r="AS159" i="16" s="1"/>
  <c r="AH159" i="16"/>
  <c r="Z159" i="16"/>
  <c r="Y159" i="16"/>
  <c r="W159" i="16"/>
  <c r="X159" i="16" s="1"/>
  <c r="AI159" i="16" s="1"/>
  <c r="T159" i="16"/>
  <c r="S159" i="16"/>
  <c r="U159" i="16" s="1"/>
  <c r="V159" i="16" s="1"/>
  <c r="AG159" i="16" s="1"/>
  <c r="O159" i="16"/>
  <c r="P159" i="16" s="1"/>
  <c r="AE159" i="16" s="1"/>
  <c r="N159" i="16"/>
  <c r="AD159" i="16" s="1"/>
  <c r="M159" i="16"/>
  <c r="K159" i="16"/>
  <c r="L159" i="16" s="1"/>
  <c r="I159" i="16"/>
  <c r="J159" i="16" s="1"/>
  <c r="AC159" i="16" s="1"/>
  <c r="G159" i="16"/>
  <c r="BG159" i="16" s="1"/>
  <c r="BP158" i="16"/>
  <c r="BM158" i="16"/>
  <c r="BJ158" i="16"/>
  <c r="BK158" i="16" s="1"/>
  <c r="BE158" i="16"/>
  <c r="BD158" i="16"/>
  <c r="BC158" i="16"/>
  <c r="AY158" i="16"/>
  <c r="AX158" i="16"/>
  <c r="AW158" i="16"/>
  <c r="AV158" i="16"/>
  <c r="AU158" i="16"/>
  <c r="AR158" i="16"/>
  <c r="AP158" i="16"/>
  <c r="AM158" i="16"/>
  <c r="AN158" i="16" s="1"/>
  <c r="AS158" i="16" s="1"/>
  <c r="AL158" i="16"/>
  <c r="AH158" i="16"/>
  <c r="Y158" i="16"/>
  <c r="Z158" i="16" s="1"/>
  <c r="W158" i="16"/>
  <c r="X158" i="16" s="1"/>
  <c r="AI158" i="16" s="1"/>
  <c r="U158" i="16"/>
  <c r="V158" i="16" s="1"/>
  <c r="AG158" i="16" s="1"/>
  <c r="T158" i="16"/>
  <c r="S158" i="16"/>
  <c r="O158" i="16"/>
  <c r="P158" i="16" s="1"/>
  <c r="AE158" i="16" s="1"/>
  <c r="M158" i="16"/>
  <c r="N158" i="16" s="1"/>
  <c r="K158" i="16"/>
  <c r="L158" i="16" s="1"/>
  <c r="I158" i="16"/>
  <c r="BH158" i="16" s="1"/>
  <c r="G158" i="16"/>
  <c r="BG158" i="16" s="1"/>
  <c r="BI158" i="16" s="1"/>
  <c r="BP157" i="16"/>
  <c r="BM157" i="16"/>
  <c r="BJ157" i="16"/>
  <c r="BK157" i="16" s="1"/>
  <c r="BH157" i="16"/>
  <c r="BE157" i="16"/>
  <c r="BD157" i="16"/>
  <c r="BC157" i="16"/>
  <c r="AY157" i="16"/>
  <c r="AX157" i="16"/>
  <c r="AV157" i="16"/>
  <c r="AU157" i="16"/>
  <c r="AW157" i="16" s="1"/>
  <c r="AR157" i="16"/>
  <c r="AN157" i="16"/>
  <c r="AM157" i="16"/>
  <c r="AL157" i="16"/>
  <c r="AH157" i="16"/>
  <c r="AC157" i="16"/>
  <c r="Z157" i="16"/>
  <c r="Y157" i="16"/>
  <c r="X157" i="16"/>
  <c r="AI157" i="16" s="1"/>
  <c r="W157" i="16"/>
  <c r="T157" i="16"/>
  <c r="S157" i="16"/>
  <c r="U157" i="16" s="1"/>
  <c r="V157" i="16" s="1"/>
  <c r="AG157" i="16" s="1"/>
  <c r="P157" i="16"/>
  <c r="AE157" i="16" s="1"/>
  <c r="O157" i="16"/>
  <c r="N157" i="16"/>
  <c r="AD157" i="16" s="1"/>
  <c r="M157" i="16"/>
  <c r="L157" i="16"/>
  <c r="K157" i="16"/>
  <c r="J157" i="16"/>
  <c r="I157" i="16"/>
  <c r="H157" i="16"/>
  <c r="AB157" i="16" s="1"/>
  <c r="AF157" i="16" s="1"/>
  <c r="AJ157" i="16" s="1"/>
  <c r="G157" i="16"/>
  <c r="AO157" i="16" s="1"/>
  <c r="AP157" i="16" s="1"/>
  <c r="BP156" i="16"/>
  <c r="BM156" i="16"/>
  <c r="BK156" i="16"/>
  <c r="BJ156" i="16"/>
  <c r="BD156" i="16"/>
  <c r="BE156" i="16" s="1"/>
  <c r="BC156" i="16"/>
  <c r="AX156" i="16"/>
  <c r="AY156" i="16" s="1"/>
  <c r="AW156" i="16"/>
  <c r="AV156" i="16"/>
  <c r="AU156" i="16"/>
  <c r="AR156" i="16"/>
  <c r="AN156" i="16"/>
  <c r="AM156" i="16"/>
  <c r="AL156" i="16"/>
  <c r="AH156" i="16"/>
  <c r="Y156" i="16"/>
  <c r="Z156" i="16" s="1"/>
  <c r="W156" i="16"/>
  <c r="X156" i="16" s="1"/>
  <c r="AI156" i="16" s="1"/>
  <c r="T156" i="16"/>
  <c r="S156" i="16"/>
  <c r="U156" i="16" s="1"/>
  <c r="V156" i="16" s="1"/>
  <c r="AG156" i="16" s="1"/>
  <c r="O156" i="16"/>
  <c r="P156" i="16" s="1"/>
  <c r="AE156" i="16" s="1"/>
  <c r="M156" i="16"/>
  <c r="N156" i="16" s="1"/>
  <c r="AD156" i="16" s="1"/>
  <c r="K156" i="16"/>
  <c r="L156" i="16" s="1"/>
  <c r="I156" i="16"/>
  <c r="BH156" i="16" s="1"/>
  <c r="G156" i="16"/>
  <c r="BP155" i="16"/>
  <c r="BM155" i="16"/>
  <c r="BJ155" i="16"/>
  <c r="BK155" i="16" s="1"/>
  <c r="BE155" i="16"/>
  <c r="BD155" i="16"/>
  <c r="BC155" i="16"/>
  <c r="AY155" i="16"/>
  <c r="AX155" i="16"/>
  <c r="AW155" i="16"/>
  <c r="AV155" i="16"/>
  <c r="AU155" i="16"/>
  <c r="AR155" i="16"/>
  <c r="AP155" i="16"/>
  <c r="AM155" i="16"/>
  <c r="AN155" i="16" s="1"/>
  <c r="AS155" i="16" s="1"/>
  <c r="AL155" i="16"/>
  <c r="AH155" i="16"/>
  <c r="Y155" i="16"/>
  <c r="Z155" i="16" s="1"/>
  <c r="W155" i="16"/>
  <c r="X155" i="16" s="1"/>
  <c r="U155" i="16"/>
  <c r="V155" i="16" s="1"/>
  <c r="AG155" i="16" s="1"/>
  <c r="T155" i="16"/>
  <c r="S155" i="16"/>
  <c r="O155" i="16"/>
  <c r="P155" i="16" s="1"/>
  <c r="AE155" i="16" s="1"/>
  <c r="M155" i="16"/>
  <c r="N155" i="16" s="1"/>
  <c r="AD155" i="16" s="1"/>
  <c r="K155" i="16"/>
  <c r="L155" i="16" s="1"/>
  <c r="I155" i="16"/>
  <c r="J155" i="16" s="1"/>
  <c r="AC155" i="16" s="1"/>
  <c r="G155" i="16"/>
  <c r="BG155" i="16" s="1"/>
  <c r="BP154" i="16"/>
  <c r="BM154" i="16"/>
  <c r="BJ154" i="16"/>
  <c r="BK154" i="16" s="1"/>
  <c r="BH154" i="16"/>
  <c r="BE154" i="16"/>
  <c r="BD154" i="16"/>
  <c r="BC154" i="16"/>
  <c r="AY154" i="16"/>
  <c r="AX154" i="16"/>
  <c r="AV154" i="16"/>
  <c r="AU154" i="16"/>
  <c r="AW154" i="16" s="1"/>
  <c r="AR154" i="16"/>
  <c r="AP154" i="16"/>
  <c r="AM154" i="16"/>
  <c r="AN154" i="16" s="1"/>
  <c r="AI154" i="16"/>
  <c r="AH154" i="16"/>
  <c r="AE154" i="16"/>
  <c r="Z154" i="16"/>
  <c r="Y154" i="16"/>
  <c r="X154" i="16"/>
  <c r="W154" i="16"/>
  <c r="T154" i="16"/>
  <c r="U154" i="16" s="1"/>
  <c r="V154" i="16" s="1"/>
  <c r="AG154" i="16" s="1"/>
  <c r="S154" i="16"/>
  <c r="R154" i="16"/>
  <c r="P154" i="16"/>
  <c r="O154" i="16"/>
  <c r="N154" i="16"/>
  <c r="AD154" i="16" s="1"/>
  <c r="M154" i="16"/>
  <c r="L154" i="16"/>
  <c r="K154" i="16"/>
  <c r="J154" i="16"/>
  <c r="AC154" i="16" s="1"/>
  <c r="I154" i="16"/>
  <c r="H154" i="16"/>
  <c r="G154" i="16"/>
  <c r="BG154" i="16" s="1"/>
  <c r="BI154" i="16" s="1"/>
  <c r="BP153" i="16"/>
  <c r="BM153" i="16"/>
  <c r="BK153" i="16"/>
  <c r="BJ153" i="16"/>
  <c r="BD153" i="16"/>
  <c r="BE153" i="16" s="1"/>
  <c r="BC153" i="16"/>
  <c r="AX153" i="16"/>
  <c r="AY153" i="16" s="1"/>
  <c r="AV153" i="16"/>
  <c r="AU153" i="16"/>
  <c r="AR153" i="16"/>
  <c r="AP153" i="16"/>
  <c r="AN153" i="16"/>
  <c r="AM153" i="16"/>
  <c r="AH153" i="16"/>
  <c r="Y153" i="16"/>
  <c r="Z153" i="16" s="1"/>
  <c r="W153" i="16"/>
  <c r="X153" i="16" s="1"/>
  <c r="T153" i="16"/>
  <c r="S153" i="16"/>
  <c r="U153" i="16" s="1"/>
  <c r="V153" i="16" s="1"/>
  <c r="AG153" i="16" s="1"/>
  <c r="O153" i="16"/>
  <c r="P153" i="16" s="1"/>
  <c r="AE153" i="16" s="1"/>
  <c r="M153" i="16"/>
  <c r="N153" i="16" s="1"/>
  <c r="AD153" i="16" s="1"/>
  <c r="K153" i="16"/>
  <c r="L153" i="16" s="1"/>
  <c r="I153" i="16"/>
  <c r="G153" i="16"/>
  <c r="BG153" i="16" s="1"/>
  <c r="BP152" i="16"/>
  <c r="BM152" i="16"/>
  <c r="BJ152" i="16"/>
  <c r="BK152" i="16" s="1"/>
  <c r="BE152" i="16"/>
  <c r="BD152" i="16"/>
  <c r="BC152" i="16"/>
  <c r="AY152" i="16"/>
  <c r="AX152" i="16"/>
  <c r="AV152" i="16"/>
  <c r="AU152" i="16"/>
  <c r="AW152" i="16" s="1"/>
  <c r="AR152" i="16"/>
  <c r="AP152" i="16"/>
  <c r="AM152" i="16"/>
  <c r="AN152" i="16" s="1"/>
  <c r="AS152" i="16" s="1"/>
  <c r="AL152" i="16"/>
  <c r="AH152" i="16"/>
  <c r="Y152" i="16"/>
  <c r="Z152" i="16" s="1"/>
  <c r="W152" i="16"/>
  <c r="X152" i="16" s="1"/>
  <c r="AI152" i="16" s="1"/>
  <c r="T152" i="16"/>
  <c r="S152" i="16"/>
  <c r="U152" i="16" s="1"/>
  <c r="V152" i="16" s="1"/>
  <c r="AG152" i="16" s="1"/>
  <c r="O152" i="16"/>
  <c r="P152" i="16" s="1"/>
  <c r="AE152" i="16" s="1"/>
  <c r="M152" i="16"/>
  <c r="N152" i="16" s="1"/>
  <c r="AD152" i="16" s="1"/>
  <c r="L152" i="16"/>
  <c r="K152" i="16"/>
  <c r="I152" i="16"/>
  <c r="J152" i="16" s="1"/>
  <c r="AC152" i="16" s="1"/>
  <c r="G152" i="16"/>
  <c r="BP151" i="16"/>
  <c r="BM151" i="16"/>
  <c r="BJ151" i="16"/>
  <c r="BK151" i="16" s="1"/>
  <c r="BE151" i="16"/>
  <c r="BD151" i="16"/>
  <c r="BC151" i="16"/>
  <c r="AY151" i="16"/>
  <c r="AX151" i="16"/>
  <c r="AV151" i="16"/>
  <c r="AU151" i="16"/>
  <c r="AW151" i="16" s="1"/>
  <c r="AR151" i="16"/>
  <c r="AP151" i="16"/>
  <c r="AN151" i="16"/>
  <c r="AS151" i="16" s="1"/>
  <c r="AM151" i="16"/>
  <c r="AL151" i="16"/>
  <c r="AL150" i="16" s="1"/>
  <c r="AH151" i="16"/>
  <c r="Y151" i="16"/>
  <c r="Z151" i="16" s="1"/>
  <c r="Z150" i="16" s="1"/>
  <c r="W151" i="16"/>
  <c r="X151" i="16" s="1"/>
  <c r="T151" i="16"/>
  <c r="S151" i="16"/>
  <c r="U151" i="16" s="1"/>
  <c r="O151" i="16"/>
  <c r="P151" i="16" s="1"/>
  <c r="M151" i="16"/>
  <c r="N151" i="16" s="1"/>
  <c r="K151" i="16"/>
  <c r="L151" i="16" s="1"/>
  <c r="L150" i="16" s="1"/>
  <c r="I151" i="16"/>
  <c r="J151" i="16" s="1"/>
  <c r="G151" i="16"/>
  <c r="BG151" i="16" s="1"/>
  <c r="BP150" i="16"/>
  <c r="BO150" i="16"/>
  <c r="BN150" i="16"/>
  <c r="BM150" i="16"/>
  <c r="BL150" i="16"/>
  <c r="BK150" i="16"/>
  <c r="BF150" i="16"/>
  <c r="BE150" i="16"/>
  <c r="BD150" i="16"/>
  <c r="BC150" i="16"/>
  <c r="BB150" i="16"/>
  <c r="BA150" i="16"/>
  <c r="AY150" i="16"/>
  <c r="AX150" i="16"/>
  <c r="AV150" i="16"/>
  <c r="AU150" i="16"/>
  <c r="AR150" i="16"/>
  <c r="AQ150" i="16"/>
  <c r="AN150" i="16"/>
  <c r="AM150" i="16"/>
  <c r="AK150" i="16"/>
  <c r="AH150" i="16"/>
  <c r="AA150" i="16"/>
  <c r="Y150" i="16"/>
  <c r="W150" i="16"/>
  <c r="T150" i="16"/>
  <c r="S150" i="16"/>
  <c r="O150" i="16"/>
  <c r="M150" i="16"/>
  <c r="K150" i="16"/>
  <c r="I150" i="16"/>
  <c r="G150" i="16"/>
  <c r="BP149" i="16"/>
  <c r="BM149" i="16"/>
  <c r="BJ149" i="16"/>
  <c r="BK149" i="16" s="1"/>
  <c r="BH149" i="16"/>
  <c r="BE149" i="16"/>
  <c r="BD149" i="16"/>
  <c r="BC149" i="16"/>
  <c r="AY149" i="16"/>
  <c r="AX149" i="16"/>
  <c r="AW149" i="16"/>
  <c r="AV149" i="16"/>
  <c r="AU149" i="16"/>
  <c r="AR149" i="16"/>
  <c r="AP149" i="16"/>
  <c r="AM149" i="16"/>
  <c r="AN149" i="16" s="1"/>
  <c r="AS149" i="16" s="1"/>
  <c r="AH149" i="16"/>
  <c r="Z149" i="16"/>
  <c r="Y149" i="16"/>
  <c r="X149" i="16"/>
  <c r="AI149" i="16" s="1"/>
  <c r="W149" i="16"/>
  <c r="T149" i="16"/>
  <c r="U149" i="16" s="1"/>
  <c r="V149" i="16" s="1"/>
  <c r="AG149" i="16" s="1"/>
  <c r="S149" i="16"/>
  <c r="P149" i="16"/>
  <c r="AE149" i="16" s="1"/>
  <c r="O149" i="16"/>
  <c r="M149" i="16"/>
  <c r="N149" i="16" s="1"/>
  <c r="AD149" i="16" s="1"/>
  <c r="L149" i="16"/>
  <c r="K149" i="16"/>
  <c r="I149" i="16"/>
  <c r="J149" i="16" s="1"/>
  <c r="AC149" i="16" s="1"/>
  <c r="H149" i="16"/>
  <c r="Q149" i="16" s="1"/>
  <c r="G149" i="16"/>
  <c r="BG149" i="16" s="1"/>
  <c r="BI149" i="16" s="1"/>
  <c r="BP148" i="16"/>
  <c r="BM148" i="16"/>
  <c r="BJ148" i="16"/>
  <c r="BK148" i="16" s="1"/>
  <c r="BD148" i="16"/>
  <c r="BE148" i="16" s="1"/>
  <c r="BC148" i="16"/>
  <c r="AX148" i="16"/>
  <c r="AY148" i="16" s="1"/>
  <c r="AV148" i="16"/>
  <c r="AU148" i="16"/>
  <c r="AW148" i="16" s="1"/>
  <c r="AR148" i="16"/>
  <c r="AP148" i="16"/>
  <c r="AN148" i="16"/>
  <c r="AS148" i="16" s="1"/>
  <c r="AM148" i="16"/>
  <c r="AL148" i="16"/>
  <c r="AH148" i="16"/>
  <c r="Z148" i="16"/>
  <c r="Y148" i="16"/>
  <c r="W148" i="16"/>
  <c r="X148" i="16" s="1"/>
  <c r="AI148" i="16" s="1"/>
  <c r="T148" i="16"/>
  <c r="S148" i="16"/>
  <c r="U148" i="16" s="1"/>
  <c r="V148" i="16" s="1"/>
  <c r="AG148" i="16" s="1"/>
  <c r="R148" i="16"/>
  <c r="O148" i="16"/>
  <c r="P148" i="16" s="1"/>
  <c r="AE148" i="16" s="1"/>
  <c r="N148" i="16"/>
  <c r="AD148" i="16" s="1"/>
  <c r="M148" i="16"/>
  <c r="K148" i="16"/>
  <c r="L148" i="16" s="1"/>
  <c r="J148" i="16"/>
  <c r="AC148" i="16" s="1"/>
  <c r="I148" i="16"/>
  <c r="BH148" i="16" s="1"/>
  <c r="G148" i="16"/>
  <c r="BG148" i="16" s="1"/>
  <c r="BI148" i="16" s="1"/>
  <c r="BP147" i="16"/>
  <c r="BM147" i="16"/>
  <c r="BK147" i="16"/>
  <c r="BJ147" i="16"/>
  <c r="BG147" i="16"/>
  <c r="BE147" i="16"/>
  <c r="BD147" i="16"/>
  <c r="BC147" i="16"/>
  <c r="AY147" i="16"/>
  <c r="AX147" i="16"/>
  <c r="AV147" i="16"/>
  <c r="AW147" i="16" s="1"/>
  <c r="AU147" i="16"/>
  <c r="AR147" i="16"/>
  <c r="AM147" i="16"/>
  <c r="AN147" i="16" s="1"/>
  <c r="AL147" i="16"/>
  <c r="AH147" i="16"/>
  <c r="AE147" i="16"/>
  <c r="Y147" i="16"/>
  <c r="Z147" i="16" s="1"/>
  <c r="AI147" i="16" s="1"/>
  <c r="X147" i="16"/>
  <c r="W147" i="16"/>
  <c r="U147" i="16"/>
  <c r="V147" i="16" s="1"/>
  <c r="AG147" i="16" s="1"/>
  <c r="T147" i="16"/>
  <c r="S147" i="16"/>
  <c r="P147" i="16"/>
  <c r="O147" i="16"/>
  <c r="M147" i="16"/>
  <c r="N147" i="16" s="1"/>
  <c r="AD147" i="16" s="1"/>
  <c r="K147" i="16"/>
  <c r="L147" i="16" s="1"/>
  <c r="I147" i="16"/>
  <c r="BH147" i="16" s="1"/>
  <c r="G147" i="16"/>
  <c r="H147" i="16" s="1"/>
  <c r="BP146" i="16"/>
  <c r="BM146" i="16"/>
  <c r="BJ146" i="16"/>
  <c r="BK146" i="16" s="1"/>
  <c r="BE146" i="16"/>
  <c r="BD146" i="16"/>
  <c r="BC146" i="16"/>
  <c r="AY146" i="16"/>
  <c r="AX146" i="16"/>
  <c r="AV146" i="16"/>
  <c r="AU146" i="16"/>
  <c r="AW146" i="16" s="1"/>
  <c r="AR146" i="16"/>
  <c r="AP146" i="16"/>
  <c r="AM146" i="16"/>
  <c r="AN146" i="16" s="1"/>
  <c r="AS146" i="16" s="1"/>
  <c r="AL146" i="16"/>
  <c r="AH146" i="16"/>
  <c r="Y146" i="16"/>
  <c r="Z146" i="16" s="1"/>
  <c r="W146" i="16"/>
  <c r="X146" i="16" s="1"/>
  <c r="AI146" i="16" s="1"/>
  <c r="T146" i="16"/>
  <c r="S146" i="16"/>
  <c r="U146" i="16" s="1"/>
  <c r="V146" i="16" s="1"/>
  <c r="AG146" i="16" s="1"/>
  <c r="O146" i="16"/>
  <c r="P146" i="16" s="1"/>
  <c r="AE146" i="16" s="1"/>
  <c r="M146" i="16"/>
  <c r="N146" i="16" s="1"/>
  <c r="AD146" i="16" s="1"/>
  <c r="K146" i="16"/>
  <c r="L146" i="16" s="1"/>
  <c r="I146" i="16"/>
  <c r="J146" i="16" s="1"/>
  <c r="AC146" i="16" s="1"/>
  <c r="G146" i="16"/>
  <c r="BG146" i="16" s="1"/>
  <c r="BP145" i="16"/>
  <c r="BM145" i="16"/>
  <c r="BJ145" i="16"/>
  <c r="BK145" i="16" s="1"/>
  <c r="BH145" i="16"/>
  <c r="BD145" i="16"/>
  <c r="BE145" i="16" s="1"/>
  <c r="BC145" i="16"/>
  <c r="AX145" i="16"/>
  <c r="AY145" i="16" s="1"/>
  <c r="AW145" i="16"/>
  <c r="AV145" i="16"/>
  <c r="AU145" i="16"/>
  <c r="AR145" i="16"/>
  <c r="AN145" i="16"/>
  <c r="AM145" i="16"/>
  <c r="AL145" i="16"/>
  <c r="AH145" i="16"/>
  <c r="Z145" i="16"/>
  <c r="Y145" i="16"/>
  <c r="W145" i="16"/>
  <c r="X145" i="16" s="1"/>
  <c r="AI145" i="16" s="1"/>
  <c r="T145" i="16"/>
  <c r="S145" i="16"/>
  <c r="U145" i="16" s="1"/>
  <c r="V145" i="16" s="1"/>
  <c r="AG145" i="16" s="1"/>
  <c r="R145" i="16"/>
  <c r="O145" i="16"/>
  <c r="P145" i="16" s="1"/>
  <c r="AE145" i="16" s="1"/>
  <c r="N145" i="16"/>
  <c r="M145" i="16"/>
  <c r="K145" i="16"/>
  <c r="L145" i="16" s="1"/>
  <c r="J145" i="16"/>
  <c r="AC145" i="16" s="1"/>
  <c r="I145" i="16"/>
  <c r="G145" i="16"/>
  <c r="AO145" i="16" s="1"/>
  <c r="AP145" i="16" s="1"/>
  <c r="BP144" i="16"/>
  <c r="BM144" i="16"/>
  <c r="BK144" i="16"/>
  <c r="BJ144" i="16"/>
  <c r="BH144" i="16"/>
  <c r="BG144" i="16"/>
  <c r="BI144" i="16" s="1"/>
  <c r="BD144" i="16"/>
  <c r="BE144" i="16" s="1"/>
  <c r="BC144" i="16"/>
  <c r="AZ144" i="16"/>
  <c r="AX144" i="16"/>
  <c r="AY144" i="16" s="1"/>
  <c r="AV144" i="16"/>
  <c r="AW144" i="16" s="1"/>
  <c r="AU144" i="16"/>
  <c r="AN144" i="16"/>
  <c r="AM144" i="16"/>
  <c r="AL144" i="16"/>
  <c r="AH144" i="16"/>
  <c r="Z144" i="16"/>
  <c r="Y144" i="16"/>
  <c r="W144" i="16"/>
  <c r="X144" i="16" s="1"/>
  <c r="AI144" i="16" s="1"/>
  <c r="T144" i="16"/>
  <c r="S144" i="16"/>
  <c r="U144" i="16" s="1"/>
  <c r="V144" i="16" s="1"/>
  <c r="AG144" i="16" s="1"/>
  <c r="R144" i="16"/>
  <c r="O144" i="16"/>
  <c r="P144" i="16" s="1"/>
  <c r="AE144" i="16" s="1"/>
  <c r="N144" i="16"/>
  <c r="M144" i="16"/>
  <c r="K144" i="16"/>
  <c r="L144" i="16" s="1"/>
  <c r="J144" i="16"/>
  <c r="AC144" i="16" s="1"/>
  <c r="I144" i="16"/>
  <c r="G144" i="16"/>
  <c r="BP143" i="16"/>
  <c r="BM143" i="16"/>
  <c r="BM141" i="16" s="1"/>
  <c r="BK143" i="16"/>
  <c r="BJ143" i="16"/>
  <c r="BG143" i="16"/>
  <c r="BI143" i="16" s="1"/>
  <c r="BD143" i="16"/>
  <c r="BE143" i="16" s="1"/>
  <c r="BC143" i="16"/>
  <c r="AZ143" i="16"/>
  <c r="AX143" i="16"/>
  <c r="AY143" i="16" s="1"/>
  <c r="AV143" i="16"/>
  <c r="AW143" i="16" s="1"/>
  <c r="AU143" i="16"/>
  <c r="AR143" i="16"/>
  <c r="AP143" i="16"/>
  <c r="AM143" i="16"/>
  <c r="AN143" i="16" s="1"/>
  <c r="AS143" i="16" s="1"/>
  <c r="AL143" i="16"/>
  <c r="AH143" i="16"/>
  <c r="Y143" i="16"/>
  <c r="Y141" i="16" s="1"/>
  <c r="X143" i="16"/>
  <c r="W143" i="16"/>
  <c r="T143" i="16"/>
  <c r="U143" i="16" s="1"/>
  <c r="V143" i="16" s="1"/>
  <c r="AG143" i="16" s="1"/>
  <c r="S143" i="16"/>
  <c r="P143" i="16"/>
  <c r="AE143" i="16" s="1"/>
  <c r="O143" i="16"/>
  <c r="M143" i="16"/>
  <c r="M141" i="16" s="1"/>
  <c r="L143" i="16"/>
  <c r="K143" i="16"/>
  <c r="I143" i="16"/>
  <c r="BH143" i="16" s="1"/>
  <c r="H143" i="16"/>
  <c r="G143" i="16"/>
  <c r="R143" i="16" s="1"/>
  <c r="BP142" i="16"/>
  <c r="BP141" i="16" s="1"/>
  <c r="BM142" i="16"/>
  <c r="BJ142" i="16"/>
  <c r="BK142" i="16" s="1"/>
  <c r="BK141" i="16" s="1"/>
  <c r="BD142" i="16"/>
  <c r="BE142" i="16" s="1"/>
  <c r="BE141" i="16" s="1"/>
  <c r="BC142" i="16"/>
  <c r="AX142" i="16"/>
  <c r="AY142" i="16" s="1"/>
  <c r="AV142" i="16"/>
  <c r="AU142" i="16"/>
  <c r="AW142" i="16" s="1"/>
  <c r="AW141" i="16" s="1"/>
  <c r="AR142" i="16"/>
  <c r="AP142" i="16"/>
  <c r="AN142" i="16"/>
  <c r="AS142" i="16" s="1"/>
  <c r="AM142" i="16"/>
  <c r="AL142" i="16"/>
  <c r="AH142" i="16"/>
  <c r="Z142" i="16"/>
  <c r="Y142" i="16"/>
  <c r="W142" i="16"/>
  <c r="X142" i="16" s="1"/>
  <c r="T142" i="16"/>
  <c r="S142" i="16"/>
  <c r="U142" i="16" s="1"/>
  <c r="R142" i="16"/>
  <c r="O142" i="16"/>
  <c r="P142" i="16" s="1"/>
  <c r="N142" i="16"/>
  <c r="M142" i="16"/>
  <c r="K142" i="16"/>
  <c r="L142" i="16" s="1"/>
  <c r="L141" i="16" s="1"/>
  <c r="J142" i="16"/>
  <c r="AC142" i="16" s="1"/>
  <c r="I142" i="16"/>
  <c r="BH142" i="16" s="1"/>
  <c r="G142" i="16"/>
  <c r="BG142" i="16" s="1"/>
  <c r="BO141" i="16"/>
  <c r="BN141" i="16"/>
  <c r="BL141" i="16"/>
  <c r="BJ141" i="16"/>
  <c r="BF141" i="16"/>
  <c r="BC141" i="16"/>
  <c r="BB141" i="16"/>
  <c r="BA141" i="16"/>
  <c r="AX141" i="16"/>
  <c r="AU141" i="16"/>
  <c r="AM141" i="16"/>
  <c r="AL141" i="16"/>
  <c r="AK141" i="16"/>
  <c r="AH141" i="16"/>
  <c r="AA141" i="16"/>
  <c r="W141" i="16"/>
  <c r="S141" i="16"/>
  <c r="O141" i="16"/>
  <c r="K141" i="16"/>
  <c r="G141" i="16"/>
  <c r="BP140" i="16"/>
  <c r="BM140" i="16"/>
  <c r="BK140" i="16"/>
  <c r="BJ140" i="16"/>
  <c r="BE140" i="16"/>
  <c r="BD140" i="16"/>
  <c r="BC140" i="16"/>
  <c r="AX140" i="16"/>
  <c r="AY140" i="16" s="1"/>
  <c r="AV140" i="16"/>
  <c r="AW140" i="16" s="1"/>
  <c r="AU140" i="16"/>
  <c r="AR140" i="16"/>
  <c r="AP140" i="16"/>
  <c r="AM140" i="16"/>
  <c r="AN140" i="16" s="1"/>
  <c r="AS140" i="16" s="1"/>
  <c r="AL140" i="16"/>
  <c r="AH140" i="16"/>
  <c r="Y140" i="16"/>
  <c r="Z140" i="16" s="1"/>
  <c r="X140" i="16"/>
  <c r="W140" i="16"/>
  <c r="T140" i="16"/>
  <c r="U140" i="16" s="1"/>
  <c r="V140" i="16" s="1"/>
  <c r="AG140" i="16" s="1"/>
  <c r="S140" i="16"/>
  <c r="P140" i="16"/>
  <c r="AE140" i="16" s="1"/>
  <c r="O140" i="16"/>
  <c r="M140" i="16"/>
  <c r="N140" i="16" s="1"/>
  <c r="AD140" i="16" s="1"/>
  <c r="L140" i="16"/>
  <c r="K140" i="16"/>
  <c r="I140" i="16"/>
  <c r="BH140" i="16" s="1"/>
  <c r="G140" i="16"/>
  <c r="BG140" i="16" s="1"/>
  <c r="BP139" i="16"/>
  <c r="BM139" i="16"/>
  <c r="BJ139" i="16"/>
  <c r="BK139" i="16" s="1"/>
  <c r="BE139" i="16"/>
  <c r="BD139" i="16"/>
  <c r="BC139" i="16"/>
  <c r="AX139" i="16"/>
  <c r="AY139" i="16" s="1"/>
  <c r="AV139" i="16"/>
  <c r="AU139" i="16"/>
  <c r="AW139" i="16" s="1"/>
  <c r="AR139" i="16"/>
  <c r="AP139" i="16"/>
  <c r="AN139" i="16"/>
  <c r="AS139" i="16" s="1"/>
  <c r="AM139" i="16"/>
  <c r="AH139" i="16"/>
  <c r="AE139" i="16"/>
  <c r="Y139" i="16"/>
  <c r="Z139" i="16" s="1"/>
  <c r="AI139" i="16" s="1"/>
  <c r="X139" i="16"/>
  <c r="W139" i="16"/>
  <c r="U139" i="16"/>
  <c r="V139" i="16" s="1"/>
  <c r="AG139" i="16" s="1"/>
  <c r="T139" i="16"/>
  <c r="S139" i="16"/>
  <c r="P139" i="16"/>
  <c r="O139" i="16"/>
  <c r="M139" i="16"/>
  <c r="N139" i="16" s="1"/>
  <c r="AD139" i="16" s="1"/>
  <c r="L139" i="16"/>
  <c r="K139" i="16"/>
  <c r="I139" i="16"/>
  <c r="R139" i="16" s="1"/>
  <c r="H139" i="16"/>
  <c r="AB139" i="16" s="1"/>
  <c r="G139" i="16"/>
  <c r="BG139" i="16" s="1"/>
  <c r="BP138" i="16"/>
  <c r="BM138" i="16"/>
  <c r="BJ138" i="16"/>
  <c r="BK138" i="16" s="1"/>
  <c r="BE138" i="16"/>
  <c r="BD138" i="16"/>
  <c r="BC138" i="16"/>
  <c r="AY138" i="16"/>
  <c r="AX138" i="16"/>
  <c r="AV138" i="16"/>
  <c r="AU138" i="16"/>
  <c r="AW138" i="16" s="1"/>
  <c r="AR138" i="16"/>
  <c r="AP138" i="16"/>
  <c r="AN138" i="16"/>
  <c r="AS138" i="16" s="1"/>
  <c r="AM138" i="16"/>
  <c r="AL138" i="16"/>
  <c r="AH138" i="16"/>
  <c r="Z138" i="16"/>
  <c r="Y138" i="16"/>
  <c r="W138" i="16"/>
  <c r="X138" i="16" s="1"/>
  <c r="AI138" i="16" s="1"/>
  <c r="T138" i="16"/>
  <c r="S138" i="16"/>
  <c r="U138" i="16" s="1"/>
  <c r="V138" i="16" s="1"/>
  <c r="AG138" i="16" s="1"/>
  <c r="O138" i="16"/>
  <c r="P138" i="16" s="1"/>
  <c r="AE138" i="16" s="1"/>
  <c r="M138" i="16"/>
  <c r="N138" i="16" s="1"/>
  <c r="K138" i="16"/>
  <c r="L138" i="16" s="1"/>
  <c r="I138" i="16"/>
  <c r="J138" i="16" s="1"/>
  <c r="AC138" i="16" s="1"/>
  <c r="G138" i="16"/>
  <c r="BG138" i="16" s="1"/>
  <c r="BP137" i="16"/>
  <c r="BM137" i="16"/>
  <c r="BJ137" i="16"/>
  <c r="BK137" i="16" s="1"/>
  <c r="BE137" i="16"/>
  <c r="BD137" i="16"/>
  <c r="BC137" i="16"/>
  <c r="AX137" i="16"/>
  <c r="AY137" i="16" s="1"/>
  <c r="AW137" i="16"/>
  <c r="AV137" i="16"/>
  <c r="AU137" i="16"/>
  <c r="AR137" i="16"/>
  <c r="AP137" i="16"/>
  <c r="AM137" i="16"/>
  <c r="AN137" i="16" s="1"/>
  <c r="AS137" i="16" s="1"/>
  <c r="AL137" i="16"/>
  <c r="AH137" i="16"/>
  <c r="Y137" i="16"/>
  <c r="Z137" i="16" s="1"/>
  <c r="W137" i="16"/>
  <c r="X137" i="16" s="1"/>
  <c r="U137" i="16"/>
  <c r="V137" i="16" s="1"/>
  <c r="AG137" i="16" s="1"/>
  <c r="T137" i="16"/>
  <c r="S137" i="16"/>
  <c r="O137" i="16"/>
  <c r="P137" i="16" s="1"/>
  <c r="AE137" i="16" s="1"/>
  <c r="M137" i="16"/>
  <c r="N137" i="16" s="1"/>
  <c r="AD137" i="16" s="1"/>
  <c r="K137" i="16"/>
  <c r="L137" i="16" s="1"/>
  <c r="I137" i="16"/>
  <c r="G137" i="16"/>
  <c r="BP136" i="16"/>
  <c r="BM136" i="16"/>
  <c r="BJ136" i="16"/>
  <c r="BE136" i="16"/>
  <c r="BD136" i="16"/>
  <c r="BC136" i="16"/>
  <c r="AY136" i="16"/>
  <c r="AX136" i="16"/>
  <c r="AV136" i="16"/>
  <c r="AU136" i="16"/>
  <c r="AW136" i="16" s="1"/>
  <c r="AR136" i="16"/>
  <c r="AP136" i="16"/>
  <c r="AP135" i="16" s="1"/>
  <c r="AM136" i="16"/>
  <c r="AN136" i="16" s="1"/>
  <c r="AL136" i="16"/>
  <c r="AH136" i="16"/>
  <c r="AH135" i="16" s="1"/>
  <c r="Y136" i="16"/>
  <c r="Z136" i="16" s="1"/>
  <c r="Z135" i="16" s="1"/>
  <c r="W136" i="16"/>
  <c r="X136" i="16" s="1"/>
  <c r="T136" i="16"/>
  <c r="S136" i="16"/>
  <c r="U136" i="16" s="1"/>
  <c r="O136" i="16"/>
  <c r="P136" i="16" s="1"/>
  <c r="M136" i="16"/>
  <c r="N136" i="16" s="1"/>
  <c r="N135" i="16" s="1"/>
  <c r="K136" i="16"/>
  <c r="L136" i="16" s="1"/>
  <c r="L135" i="16" s="1"/>
  <c r="I136" i="16"/>
  <c r="G136" i="16"/>
  <c r="G135" i="16" s="1"/>
  <c r="BP135" i="16"/>
  <c r="BO135" i="16"/>
  <c r="BN135" i="16"/>
  <c r="BM135" i="16"/>
  <c r="BL135" i="16"/>
  <c r="BF135" i="16"/>
  <c r="BE135" i="16"/>
  <c r="BD135" i="16"/>
  <c r="BC135" i="16"/>
  <c r="BB135" i="16"/>
  <c r="BA135" i="16"/>
  <c r="AY135" i="16"/>
  <c r="AX135" i="16"/>
  <c r="AW135" i="16"/>
  <c r="AV135" i="16"/>
  <c r="AU135" i="16"/>
  <c r="AR135" i="16"/>
  <c r="AQ135" i="16"/>
  <c r="AO135" i="16"/>
  <c r="AM135" i="16"/>
  <c r="AL135" i="16"/>
  <c r="AK135" i="16"/>
  <c r="AA135" i="16"/>
  <c r="Y135" i="16"/>
  <c r="W135" i="16"/>
  <c r="T135" i="16"/>
  <c r="M135" i="16"/>
  <c r="I135" i="16"/>
  <c r="BP134" i="16"/>
  <c r="BM134" i="16"/>
  <c r="BJ134" i="16"/>
  <c r="BK134" i="16" s="1"/>
  <c r="BE134" i="16"/>
  <c r="BD134" i="16"/>
  <c r="BC134" i="16"/>
  <c r="AY134" i="16"/>
  <c r="AX134" i="16"/>
  <c r="AW134" i="16"/>
  <c r="AV134" i="16"/>
  <c r="AU134" i="16"/>
  <c r="AR134" i="16"/>
  <c r="AP134" i="16"/>
  <c r="AM134" i="16"/>
  <c r="AN134" i="16" s="1"/>
  <c r="AS134" i="16" s="1"/>
  <c r="AH134" i="16"/>
  <c r="AE134" i="16"/>
  <c r="Z134" i="16"/>
  <c r="Y134" i="16"/>
  <c r="X134" i="16"/>
  <c r="AI134" i="16" s="1"/>
  <c r="W134" i="16"/>
  <c r="V134" i="16"/>
  <c r="AG134" i="16" s="1"/>
  <c r="T134" i="16"/>
  <c r="U134" i="16" s="1"/>
  <c r="S134" i="16"/>
  <c r="P134" i="16"/>
  <c r="O134" i="16"/>
  <c r="N134" i="16"/>
  <c r="AD134" i="16" s="1"/>
  <c r="M134" i="16"/>
  <c r="L134" i="16"/>
  <c r="I134" i="16"/>
  <c r="J134" i="16" s="1"/>
  <c r="AC134" i="16" s="1"/>
  <c r="G134" i="16"/>
  <c r="R134" i="16" s="1"/>
  <c r="BP133" i="16"/>
  <c r="BM133" i="16"/>
  <c r="BJ133" i="16"/>
  <c r="BK133" i="16" s="1"/>
  <c r="BE133" i="16"/>
  <c r="BD133" i="16"/>
  <c r="BC133" i="16"/>
  <c r="AX133" i="16"/>
  <c r="AY133" i="16" s="1"/>
  <c r="AW133" i="16"/>
  <c r="AV133" i="16"/>
  <c r="AU133" i="16"/>
  <c r="AR133" i="16"/>
  <c r="AP133" i="16"/>
  <c r="AN133" i="16"/>
  <c r="AS133" i="16" s="1"/>
  <c r="AM133" i="16"/>
  <c r="AH133" i="16"/>
  <c r="Y133" i="16"/>
  <c r="Z133" i="16" s="1"/>
  <c r="W133" i="16"/>
  <c r="X133" i="16" s="1"/>
  <c r="AI133" i="16" s="1"/>
  <c r="U133" i="16"/>
  <c r="V133" i="16" s="1"/>
  <c r="AG133" i="16" s="1"/>
  <c r="T133" i="16"/>
  <c r="S133" i="16"/>
  <c r="O133" i="16"/>
  <c r="P133" i="16" s="1"/>
  <c r="AE133" i="16" s="1"/>
  <c r="M133" i="16"/>
  <c r="N133" i="16" s="1"/>
  <c r="AD133" i="16" s="1"/>
  <c r="K133" i="16"/>
  <c r="L133" i="16" s="1"/>
  <c r="I133" i="16"/>
  <c r="BH133" i="16" s="1"/>
  <c r="G133" i="16"/>
  <c r="R133" i="16" s="1"/>
  <c r="BP132" i="16"/>
  <c r="BM132" i="16"/>
  <c r="BJ132" i="16"/>
  <c r="BK132" i="16" s="1"/>
  <c r="BH132" i="16"/>
  <c r="BE132" i="16"/>
  <c r="BD132" i="16"/>
  <c r="BC132" i="16"/>
  <c r="AY132" i="16"/>
  <c r="AX132" i="16"/>
  <c r="AV132" i="16"/>
  <c r="AU132" i="16"/>
  <c r="AW132" i="16" s="1"/>
  <c r="AR132" i="16"/>
  <c r="AP132" i="16"/>
  <c r="AM132" i="16"/>
  <c r="AN132" i="16" s="1"/>
  <c r="AS132" i="16" s="1"/>
  <c r="AH132" i="16"/>
  <c r="Z132" i="16"/>
  <c r="AI132" i="16" s="1"/>
  <c r="Y132" i="16"/>
  <c r="X132" i="16"/>
  <c r="W132" i="16"/>
  <c r="T132" i="16"/>
  <c r="S132" i="16"/>
  <c r="U132" i="16" s="1"/>
  <c r="V132" i="16" s="1"/>
  <c r="AG132" i="16" s="1"/>
  <c r="R132" i="16"/>
  <c r="P132" i="16"/>
  <c r="AE132" i="16" s="1"/>
  <c r="O132" i="16"/>
  <c r="N132" i="16"/>
  <c r="AD132" i="16" s="1"/>
  <c r="M132" i="16"/>
  <c r="L132" i="16"/>
  <c r="K132" i="16"/>
  <c r="J132" i="16"/>
  <c r="AC132" i="16" s="1"/>
  <c r="I132" i="16"/>
  <c r="H132" i="16"/>
  <c r="Q132" i="16" s="1"/>
  <c r="G132" i="16"/>
  <c r="BG132" i="16" s="1"/>
  <c r="BI132" i="16" s="1"/>
  <c r="BP131" i="16"/>
  <c r="BM131" i="16"/>
  <c r="BK131" i="16"/>
  <c r="BJ131" i="16"/>
  <c r="BD131" i="16"/>
  <c r="BE131" i="16" s="1"/>
  <c r="BC131" i="16"/>
  <c r="AX131" i="16"/>
  <c r="AY131" i="16" s="1"/>
  <c r="AV131" i="16"/>
  <c r="AU131" i="16"/>
  <c r="AW131" i="16" s="1"/>
  <c r="AR131" i="16"/>
  <c r="AP131" i="16"/>
  <c r="AN131" i="16"/>
  <c r="AS131" i="16" s="1"/>
  <c r="AM131" i="16"/>
  <c r="AH131" i="16"/>
  <c r="Y131" i="16"/>
  <c r="Z131" i="16" s="1"/>
  <c r="W131" i="16"/>
  <c r="X131" i="16" s="1"/>
  <c r="AI131" i="16" s="1"/>
  <c r="U131" i="16"/>
  <c r="V131" i="16" s="1"/>
  <c r="AG131" i="16" s="1"/>
  <c r="T131" i="16"/>
  <c r="S131" i="16"/>
  <c r="O131" i="16"/>
  <c r="P131" i="16" s="1"/>
  <c r="AE131" i="16" s="1"/>
  <c r="M131" i="16"/>
  <c r="N131" i="16" s="1"/>
  <c r="AD131" i="16" s="1"/>
  <c r="K131" i="16"/>
  <c r="L131" i="16" s="1"/>
  <c r="I131" i="16"/>
  <c r="J131" i="16" s="1"/>
  <c r="AC131" i="16" s="1"/>
  <c r="G131" i="16"/>
  <c r="BG131" i="16" s="1"/>
  <c r="BP130" i="16"/>
  <c r="BM130" i="16"/>
  <c r="BJ130" i="16"/>
  <c r="BK130" i="16" s="1"/>
  <c r="BE130" i="16"/>
  <c r="BD130" i="16"/>
  <c r="BC130" i="16"/>
  <c r="AY130" i="16"/>
  <c r="AX130" i="16"/>
  <c r="AV130" i="16"/>
  <c r="AU130" i="16"/>
  <c r="AW130" i="16" s="1"/>
  <c r="AR130" i="16"/>
  <c r="AP130" i="16"/>
  <c r="AM130" i="16"/>
  <c r="AN130" i="16" s="1"/>
  <c r="AS130" i="16" s="1"/>
  <c r="AH130" i="16"/>
  <c r="AE130" i="16"/>
  <c r="Z130" i="16"/>
  <c r="AI130" i="16" s="1"/>
  <c r="Y130" i="16"/>
  <c r="X130" i="16"/>
  <c r="W130" i="16"/>
  <c r="T130" i="16"/>
  <c r="U130" i="16" s="1"/>
  <c r="V130" i="16" s="1"/>
  <c r="AG130" i="16" s="1"/>
  <c r="S130" i="16"/>
  <c r="P130" i="16"/>
  <c r="O130" i="16"/>
  <c r="N130" i="16"/>
  <c r="AD130" i="16" s="1"/>
  <c r="M130" i="16"/>
  <c r="K130" i="16"/>
  <c r="L130" i="16" s="1"/>
  <c r="J130" i="16"/>
  <c r="AC130" i="16" s="1"/>
  <c r="I130" i="16"/>
  <c r="BH130" i="16" s="1"/>
  <c r="G130" i="16"/>
  <c r="BP129" i="16"/>
  <c r="BM129" i="16"/>
  <c r="BK129" i="16"/>
  <c r="BJ129" i="16"/>
  <c r="BH129" i="16"/>
  <c r="BD129" i="16"/>
  <c r="BE129" i="16" s="1"/>
  <c r="BC129" i="16"/>
  <c r="AX129" i="16"/>
  <c r="AY129" i="16" s="1"/>
  <c r="AW129" i="16"/>
  <c r="AV129" i="16"/>
  <c r="AU129" i="16"/>
  <c r="AR129" i="16"/>
  <c r="AP129" i="16"/>
  <c r="AM129" i="16"/>
  <c r="AN129" i="16" s="1"/>
  <c r="AS129" i="16" s="1"/>
  <c r="AH129" i="16"/>
  <c r="AC129" i="16"/>
  <c r="Y129" i="16"/>
  <c r="Z129" i="16" s="1"/>
  <c r="X129" i="16"/>
  <c r="W129" i="16"/>
  <c r="T129" i="16"/>
  <c r="T127" i="16" s="1"/>
  <c r="S129" i="16"/>
  <c r="U129" i="16" s="1"/>
  <c r="V129" i="16" s="1"/>
  <c r="AG129" i="16" s="1"/>
  <c r="P129" i="16"/>
  <c r="O129" i="16"/>
  <c r="M129" i="16"/>
  <c r="N129" i="16" s="1"/>
  <c r="L129" i="16"/>
  <c r="L127" i="16" s="1"/>
  <c r="K129" i="16"/>
  <c r="I129" i="16"/>
  <c r="J129" i="16" s="1"/>
  <c r="H129" i="16"/>
  <c r="G129" i="16"/>
  <c r="BG129" i="16" s="1"/>
  <c r="BI129" i="16" s="1"/>
  <c r="BP128" i="16"/>
  <c r="BP127" i="16" s="1"/>
  <c r="BM128" i="16"/>
  <c r="BJ128" i="16"/>
  <c r="BK128" i="16" s="1"/>
  <c r="BK127" i="16" s="1"/>
  <c r="BD128" i="16"/>
  <c r="BC128" i="16"/>
  <c r="AX128" i="16"/>
  <c r="AW128" i="16"/>
  <c r="AV128" i="16"/>
  <c r="AU128" i="16"/>
  <c r="AU127" i="16" s="1"/>
  <c r="AR128" i="16"/>
  <c r="AP128" i="16"/>
  <c r="AN128" i="16"/>
  <c r="AM128" i="16"/>
  <c r="AH128" i="16"/>
  <c r="AH127" i="16" s="1"/>
  <c r="Y128" i="16"/>
  <c r="Z128" i="16" s="1"/>
  <c r="X128" i="16"/>
  <c r="AI128" i="16" s="1"/>
  <c r="W128" i="16"/>
  <c r="U128" i="16"/>
  <c r="V128" i="16" s="1"/>
  <c r="T128" i="16"/>
  <c r="S128" i="16"/>
  <c r="P128" i="16"/>
  <c r="AE128" i="16" s="1"/>
  <c r="O128" i="16"/>
  <c r="M128" i="16"/>
  <c r="N128" i="16" s="1"/>
  <c r="N127" i="16" s="1"/>
  <c r="L128" i="16"/>
  <c r="K128" i="16"/>
  <c r="I128" i="16"/>
  <c r="H128" i="16"/>
  <c r="AB128" i="16" s="1"/>
  <c r="G128" i="16"/>
  <c r="BG128" i="16" s="1"/>
  <c r="BO127" i="16"/>
  <c r="BN127" i="16"/>
  <c r="BM127" i="16"/>
  <c r="BL127" i="16"/>
  <c r="BJ127" i="16"/>
  <c r="BF127" i="16"/>
  <c r="BB127" i="16"/>
  <c r="BA127" i="16"/>
  <c r="AW127" i="16"/>
  <c r="AV127" i="16"/>
  <c r="AR127" i="16"/>
  <c r="AQ127" i="16"/>
  <c r="AP127" i="16"/>
  <c r="AO127" i="16"/>
  <c r="AL127" i="16"/>
  <c r="AK127" i="16"/>
  <c r="AA127" i="16"/>
  <c r="Y127" i="16"/>
  <c r="W127" i="16"/>
  <c r="S127" i="16"/>
  <c r="O127" i="16"/>
  <c r="I127" i="16"/>
  <c r="BP126" i="16"/>
  <c r="BM126" i="16"/>
  <c r="BJ126" i="16"/>
  <c r="BK126" i="16" s="1"/>
  <c r="BE126" i="16"/>
  <c r="BD126" i="16"/>
  <c r="BC126" i="16"/>
  <c r="AY126" i="16"/>
  <c r="AX126" i="16"/>
  <c r="AV126" i="16"/>
  <c r="AU126" i="16"/>
  <c r="AW126" i="16" s="1"/>
  <c r="AR126" i="16"/>
  <c r="AM126" i="16"/>
  <c r="AN126" i="16" s="1"/>
  <c r="AL126" i="16"/>
  <c r="AH126" i="16"/>
  <c r="Y126" i="16"/>
  <c r="Z126" i="16" s="1"/>
  <c r="X126" i="16"/>
  <c r="AI126" i="16" s="1"/>
  <c r="W126" i="16"/>
  <c r="T126" i="16"/>
  <c r="S126" i="16"/>
  <c r="P126" i="16"/>
  <c r="AE126" i="16" s="1"/>
  <c r="O126" i="16"/>
  <c r="M126" i="16"/>
  <c r="N126" i="16" s="1"/>
  <c r="AD126" i="16" s="1"/>
  <c r="L126" i="16"/>
  <c r="K126" i="16"/>
  <c r="I126" i="16"/>
  <c r="BH126" i="16" s="1"/>
  <c r="H126" i="16"/>
  <c r="G126" i="16"/>
  <c r="BG126" i="16" s="1"/>
  <c r="BP125" i="16"/>
  <c r="BM125" i="16"/>
  <c r="BJ125" i="16"/>
  <c r="BK125" i="16" s="1"/>
  <c r="BH125" i="16"/>
  <c r="BD125" i="16"/>
  <c r="BE125" i="16" s="1"/>
  <c r="BC125" i="16"/>
  <c r="AX125" i="16"/>
  <c r="AY125" i="16" s="1"/>
  <c r="AW125" i="16"/>
  <c r="AV125" i="16"/>
  <c r="AU125" i="16"/>
  <c r="AM125" i="16"/>
  <c r="AN125" i="16" s="1"/>
  <c r="AL125" i="16"/>
  <c r="AH125" i="16"/>
  <c r="Y125" i="16"/>
  <c r="Z125" i="16" s="1"/>
  <c r="X125" i="16"/>
  <c r="AI125" i="16" s="1"/>
  <c r="W125" i="16"/>
  <c r="T125" i="16"/>
  <c r="S125" i="16"/>
  <c r="P125" i="16"/>
  <c r="AE125" i="16" s="1"/>
  <c r="O125" i="16"/>
  <c r="M125" i="16"/>
  <c r="N125" i="16" s="1"/>
  <c r="K125" i="16"/>
  <c r="L125" i="16" s="1"/>
  <c r="I125" i="16"/>
  <c r="J125" i="16" s="1"/>
  <c r="AC125" i="16" s="1"/>
  <c r="G125" i="16"/>
  <c r="BP124" i="16"/>
  <c r="BM124" i="16"/>
  <c r="BJ124" i="16"/>
  <c r="BK124" i="16" s="1"/>
  <c r="BH124" i="16"/>
  <c r="BD124" i="16"/>
  <c r="BE124" i="16" s="1"/>
  <c r="BC124" i="16"/>
  <c r="AX124" i="16"/>
  <c r="AY124" i="16" s="1"/>
  <c r="AW124" i="16"/>
  <c r="AV124" i="16"/>
  <c r="AU124" i="16"/>
  <c r="AM124" i="16"/>
  <c r="AN124" i="16" s="1"/>
  <c r="AL124" i="16"/>
  <c r="AH124" i="16"/>
  <c r="Y124" i="16"/>
  <c r="Z124" i="16" s="1"/>
  <c r="X124" i="16"/>
  <c r="AI124" i="16" s="1"/>
  <c r="W124" i="16"/>
  <c r="T124" i="16"/>
  <c r="S124" i="16"/>
  <c r="U124" i="16" s="1"/>
  <c r="V124" i="16" s="1"/>
  <c r="AG124" i="16" s="1"/>
  <c r="P124" i="16"/>
  <c r="AE124" i="16" s="1"/>
  <c r="O124" i="16"/>
  <c r="M124" i="16"/>
  <c r="N124" i="16" s="1"/>
  <c r="K124" i="16"/>
  <c r="L124" i="16" s="1"/>
  <c r="I124" i="16"/>
  <c r="J124" i="16" s="1"/>
  <c r="AC124" i="16" s="1"/>
  <c r="G124" i="16"/>
  <c r="BP123" i="16"/>
  <c r="BM123" i="16"/>
  <c r="BJ123" i="16"/>
  <c r="BK123" i="16" s="1"/>
  <c r="BD123" i="16"/>
  <c r="BE123" i="16" s="1"/>
  <c r="BC123" i="16"/>
  <c r="AX123" i="16"/>
  <c r="AY123" i="16" s="1"/>
  <c r="AW123" i="16"/>
  <c r="AV123" i="16"/>
  <c r="AU123" i="16"/>
  <c r="AR123" i="16"/>
  <c r="AP123" i="16"/>
  <c r="AM123" i="16"/>
  <c r="AN123" i="16" s="1"/>
  <c r="AS123" i="16" s="1"/>
  <c r="AL123" i="16"/>
  <c r="AH123" i="16"/>
  <c r="AE123" i="16"/>
  <c r="Y123" i="16"/>
  <c r="Z123" i="16" s="1"/>
  <c r="W123" i="16"/>
  <c r="X123" i="16" s="1"/>
  <c r="V123" i="16"/>
  <c r="AG123" i="16" s="1"/>
  <c r="U123" i="16"/>
  <c r="T123" i="16"/>
  <c r="S123" i="16"/>
  <c r="O123" i="16"/>
  <c r="P123" i="16" s="1"/>
  <c r="N123" i="16"/>
  <c r="AD123" i="16" s="1"/>
  <c r="M123" i="16"/>
  <c r="K123" i="16"/>
  <c r="L123" i="16" s="1"/>
  <c r="I123" i="16"/>
  <c r="J123" i="16" s="1"/>
  <c r="AC123" i="16" s="1"/>
  <c r="G123" i="16"/>
  <c r="BG123" i="16" s="1"/>
  <c r="BP122" i="16"/>
  <c r="BM122" i="16"/>
  <c r="BJ122" i="16"/>
  <c r="BK122" i="16" s="1"/>
  <c r="BG122" i="16"/>
  <c r="BI122" i="16" s="1"/>
  <c r="BE122" i="16"/>
  <c r="BD122" i="16"/>
  <c r="BC122" i="16"/>
  <c r="AZ122" i="16"/>
  <c r="AY122" i="16"/>
  <c r="AX122" i="16"/>
  <c r="AV122" i="16"/>
  <c r="AU122" i="16"/>
  <c r="AW122" i="16" s="1"/>
  <c r="AR122" i="16"/>
  <c r="AP122" i="16"/>
  <c r="AM122" i="16"/>
  <c r="AN122" i="16" s="1"/>
  <c r="AL122" i="16"/>
  <c r="AH122" i="16"/>
  <c r="Y122" i="16"/>
  <c r="Z122" i="16" s="1"/>
  <c r="X122" i="16"/>
  <c r="AI122" i="16" s="1"/>
  <c r="W122" i="16"/>
  <c r="W119" i="16" s="1"/>
  <c r="T122" i="16"/>
  <c r="T119" i="16" s="1"/>
  <c r="S122" i="16"/>
  <c r="P122" i="16"/>
  <c r="AE122" i="16" s="1"/>
  <c r="O122" i="16"/>
  <c r="O119" i="16" s="1"/>
  <c r="M122" i="16"/>
  <c r="N122" i="16" s="1"/>
  <c r="K122" i="16"/>
  <c r="K119" i="16" s="1"/>
  <c r="I122" i="16"/>
  <c r="BH122" i="16" s="1"/>
  <c r="G122" i="16"/>
  <c r="BP121" i="16"/>
  <c r="BP119" i="16" s="1"/>
  <c r="BM121" i="16"/>
  <c r="BM119" i="16" s="1"/>
  <c r="BJ121" i="16"/>
  <c r="BK121" i="16" s="1"/>
  <c r="BD121" i="16"/>
  <c r="BC121" i="16"/>
  <c r="BC119" i="16" s="1"/>
  <c r="AX121" i="16"/>
  <c r="AY121" i="16" s="1"/>
  <c r="AW121" i="16"/>
  <c r="AV121" i="16"/>
  <c r="AU121" i="16"/>
  <c r="AR121" i="16"/>
  <c r="AP121" i="16"/>
  <c r="AM121" i="16"/>
  <c r="AN121" i="16" s="1"/>
  <c r="AS121" i="16" s="1"/>
  <c r="AL121" i="16"/>
  <c r="AH121" i="16"/>
  <c r="AE121" i="16"/>
  <c r="Y121" i="16"/>
  <c r="Z121" i="16" s="1"/>
  <c r="W121" i="16"/>
  <c r="X121" i="16" s="1"/>
  <c r="AI121" i="16" s="1"/>
  <c r="V121" i="16"/>
  <c r="AG121" i="16" s="1"/>
  <c r="U121" i="16"/>
  <c r="T121" i="16"/>
  <c r="S121" i="16"/>
  <c r="O121" i="16"/>
  <c r="P121" i="16" s="1"/>
  <c r="N121" i="16"/>
  <c r="AD121" i="16" s="1"/>
  <c r="M121" i="16"/>
  <c r="K121" i="16"/>
  <c r="L121" i="16" s="1"/>
  <c r="I121" i="16"/>
  <c r="J121" i="16" s="1"/>
  <c r="AC121" i="16" s="1"/>
  <c r="G121" i="16"/>
  <c r="BG121" i="16" s="1"/>
  <c r="BP120" i="16"/>
  <c r="BM120" i="16"/>
  <c r="BJ120" i="16"/>
  <c r="BK120" i="16" s="1"/>
  <c r="BK119" i="16" s="1"/>
  <c r="BG120" i="16"/>
  <c r="BE120" i="16"/>
  <c r="BD120" i="16"/>
  <c r="BC120" i="16"/>
  <c r="AY120" i="16"/>
  <c r="AY119" i="16" s="1"/>
  <c r="AX120" i="16"/>
  <c r="AV120" i="16"/>
  <c r="AV119" i="16" s="1"/>
  <c r="AU120" i="16"/>
  <c r="AR120" i="16"/>
  <c r="AQ120" i="16"/>
  <c r="AM120" i="16"/>
  <c r="AM119" i="16" s="1"/>
  <c r="AL120" i="16"/>
  <c r="AH120" i="16"/>
  <c r="AH119" i="16" s="1"/>
  <c r="AE120" i="16"/>
  <c r="AE119" i="16" s="1"/>
  <c r="Y120" i="16"/>
  <c r="Z120" i="16" s="1"/>
  <c r="Z119" i="16" s="1"/>
  <c r="W120" i="16"/>
  <c r="X120" i="16" s="1"/>
  <c r="X119" i="16" s="1"/>
  <c r="V120" i="16"/>
  <c r="AG120" i="16" s="1"/>
  <c r="U120" i="16"/>
  <c r="T120" i="16"/>
  <c r="S120" i="16"/>
  <c r="O120" i="16"/>
  <c r="P120" i="16" s="1"/>
  <c r="N120" i="16"/>
  <c r="AD120" i="16" s="1"/>
  <c r="M120" i="16"/>
  <c r="M119" i="16" s="1"/>
  <c r="K120" i="16"/>
  <c r="L120" i="16" s="1"/>
  <c r="I120" i="16"/>
  <c r="BH120" i="16" s="1"/>
  <c r="G120" i="16"/>
  <c r="AO120" i="16" s="1"/>
  <c r="AP120" i="16" s="1"/>
  <c r="BO119" i="16"/>
  <c r="BN119" i="16"/>
  <c r="BL119" i="16"/>
  <c r="BJ119" i="16"/>
  <c r="BF119" i="16"/>
  <c r="BB119" i="16"/>
  <c r="BA119" i="16"/>
  <c r="AL119" i="16"/>
  <c r="AK119" i="16"/>
  <c r="AA119" i="16"/>
  <c r="Y119" i="16"/>
  <c r="I119" i="16"/>
  <c r="BP118" i="16"/>
  <c r="BM118" i="16"/>
  <c r="BK118" i="16"/>
  <c r="BJ118" i="16"/>
  <c r="BG118" i="16"/>
  <c r="BE118" i="16"/>
  <c r="BD118" i="16"/>
  <c r="BC118" i="16"/>
  <c r="AY118" i="16"/>
  <c r="AX118" i="16"/>
  <c r="AV118" i="16"/>
  <c r="AU118" i="16"/>
  <c r="AW118" i="16" s="1"/>
  <c r="AR118" i="16"/>
  <c r="AM118" i="16"/>
  <c r="AN118" i="16" s="1"/>
  <c r="AL118" i="16"/>
  <c r="AH118" i="16"/>
  <c r="Y118" i="16"/>
  <c r="Z118" i="16" s="1"/>
  <c r="X118" i="16"/>
  <c r="W118" i="16"/>
  <c r="T118" i="16"/>
  <c r="U118" i="16" s="1"/>
  <c r="V118" i="16" s="1"/>
  <c r="AG118" i="16" s="1"/>
  <c r="S118" i="16"/>
  <c r="P118" i="16"/>
  <c r="AE118" i="16" s="1"/>
  <c r="O118" i="16"/>
  <c r="M118" i="16"/>
  <c r="N118" i="16" s="1"/>
  <c r="AD118" i="16" s="1"/>
  <c r="L118" i="16"/>
  <c r="K118" i="16"/>
  <c r="I118" i="16"/>
  <c r="H118" i="16"/>
  <c r="AB118" i="16" s="1"/>
  <c r="G118" i="16"/>
  <c r="AO118" i="16" s="1"/>
  <c r="AP118" i="16" s="1"/>
  <c r="BP117" i="16"/>
  <c r="BM117" i="16"/>
  <c r="BJ117" i="16"/>
  <c r="BK117" i="16" s="1"/>
  <c r="BE117" i="16"/>
  <c r="BD117" i="16"/>
  <c r="BC117" i="16"/>
  <c r="AX117" i="16"/>
  <c r="AY117" i="16" s="1"/>
  <c r="AV117" i="16"/>
  <c r="AU117" i="16"/>
  <c r="AW117" i="16" s="1"/>
  <c r="AR117" i="16"/>
  <c r="AP117" i="16"/>
  <c r="AN117" i="16"/>
  <c r="AM117" i="16"/>
  <c r="AL117" i="16"/>
  <c r="AH117" i="16"/>
  <c r="Z117" i="16"/>
  <c r="Y117" i="16"/>
  <c r="W117" i="16"/>
  <c r="X117" i="16" s="1"/>
  <c r="AI117" i="16" s="1"/>
  <c r="T117" i="16"/>
  <c r="S117" i="16"/>
  <c r="U117" i="16" s="1"/>
  <c r="V117" i="16" s="1"/>
  <c r="AG117" i="16" s="1"/>
  <c r="O117" i="16"/>
  <c r="P117" i="16" s="1"/>
  <c r="AE117" i="16" s="1"/>
  <c r="N117" i="16"/>
  <c r="M117" i="16"/>
  <c r="K117" i="16"/>
  <c r="L117" i="16" s="1"/>
  <c r="J117" i="16"/>
  <c r="AC117" i="16" s="1"/>
  <c r="I117" i="16"/>
  <c r="BH117" i="16" s="1"/>
  <c r="G117" i="16"/>
  <c r="R117" i="16" s="1"/>
  <c r="BP116" i="16"/>
  <c r="BM116" i="16"/>
  <c r="BK116" i="16"/>
  <c r="BJ116" i="16"/>
  <c r="BE116" i="16"/>
  <c r="BD116" i="16"/>
  <c r="BC116" i="16"/>
  <c r="AY116" i="16"/>
  <c r="AX116" i="16"/>
  <c r="AV116" i="16"/>
  <c r="AU116" i="16"/>
  <c r="AW116" i="16" s="1"/>
  <c r="AR116" i="16"/>
  <c r="AP116" i="16"/>
  <c r="AM116" i="16"/>
  <c r="AN116" i="16" s="1"/>
  <c r="AS116" i="16" s="1"/>
  <c r="AL116" i="16"/>
  <c r="AH116" i="16"/>
  <c r="AB116" i="16"/>
  <c r="Y116" i="16"/>
  <c r="Z116" i="16" s="1"/>
  <c r="X116" i="16"/>
  <c r="W116" i="16"/>
  <c r="U116" i="16"/>
  <c r="V116" i="16" s="1"/>
  <c r="AG116" i="16" s="1"/>
  <c r="T116" i="16"/>
  <c r="S116" i="16"/>
  <c r="P116" i="16"/>
  <c r="AE116" i="16" s="1"/>
  <c r="O116" i="16"/>
  <c r="M116" i="16"/>
  <c r="N116" i="16" s="1"/>
  <c r="K116" i="16"/>
  <c r="L116" i="16" s="1"/>
  <c r="I116" i="16"/>
  <c r="J116" i="16" s="1"/>
  <c r="AC116" i="16" s="1"/>
  <c r="H116" i="16"/>
  <c r="Q116" i="16" s="1"/>
  <c r="G116" i="16"/>
  <c r="BP115" i="16"/>
  <c r="BM115" i="16"/>
  <c r="BJ115" i="16"/>
  <c r="BK115" i="16" s="1"/>
  <c r="BD115" i="16"/>
  <c r="BE115" i="16" s="1"/>
  <c r="BC115" i="16"/>
  <c r="AY115" i="16"/>
  <c r="AX115" i="16"/>
  <c r="AV115" i="16"/>
  <c r="AU115" i="16"/>
  <c r="AW115" i="16" s="1"/>
  <c r="AR115" i="16"/>
  <c r="AP115" i="16"/>
  <c r="AM115" i="16"/>
  <c r="AN115" i="16" s="1"/>
  <c r="AS115" i="16" s="1"/>
  <c r="AL115" i="16"/>
  <c r="AH115" i="16"/>
  <c r="Z115" i="16"/>
  <c r="Y115" i="16"/>
  <c r="W115" i="16"/>
  <c r="X115" i="16" s="1"/>
  <c r="AI115" i="16" s="1"/>
  <c r="U115" i="16"/>
  <c r="V115" i="16" s="1"/>
  <c r="AG115" i="16" s="1"/>
  <c r="T115" i="16"/>
  <c r="S115" i="16"/>
  <c r="O115" i="16"/>
  <c r="P115" i="16" s="1"/>
  <c r="AE115" i="16" s="1"/>
  <c r="N115" i="16"/>
  <c r="AD115" i="16" s="1"/>
  <c r="M115" i="16"/>
  <c r="K115" i="16"/>
  <c r="L115" i="16" s="1"/>
  <c r="J115" i="16"/>
  <c r="AC115" i="16" s="1"/>
  <c r="I115" i="16"/>
  <c r="BH115" i="16" s="1"/>
  <c r="G115" i="16"/>
  <c r="BP114" i="16"/>
  <c r="BM114" i="16"/>
  <c r="BK114" i="16"/>
  <c r="BJ114" i="16"/>
  <c r="BE114" i="16"/>
  <c r="BD114" i="16"/>
  <c r="BC114" i="16"/>
  <c r="AY114" i="16"/>
  <c r="AX114" i="16"/>
  <c r="AV114" i="16"/>
  <c r="AU114" i="16"/>
  <c r="AW114" i="16" s="1"/>
  <c r="AR114" i="16"/>
  <c r="AP114" i="16"/>
  <c r="AN114" i="16"/>
  <c r="AS114" i="16" s="1"/>
  <c r="AM114" i="16"/>
  <c r="AL114" i="16"/>
  <c r="AH114" i="16"/>
  <c r="Z114" i="16"/>
  <c r="Y114" i="16"/>
  <c r="W114" i="16"/>
  <c r="X114" i="16" s="1"/>
  <c r="AI114" i="16" s="1"/>
  <c r="T114" i="16"/>
  <c r="S114" i="16"/>
  <c r="U114" i="16" s="1"/>
  <c r="V114" i="16" s="1"/>
  <c r="AG114" i="16" s="1"/>
  <c r="O114" i="16"/>
  <c r="P114" i="16" s="1"/>
  <c r="AE114" i="16" s="1"/>
  <c r="N114" i="16"/>
  <c r="AD114" i="16" s="1"/>
  <c r="M114" i="16"/>
  <c r="K114" i="16"/>
  <c r="L114" i="16" s="1"/>
  <c r="J114" i="16"/>
  <c r="AC114" i="16" s="1"/>
  <c r="I114" i="16"/>
  <c r="BH114" i="16" s="1"/>
  <c r="G114" i="16"/>
  <c r="BG114" i="16" s="1"/>
  <c r="BP113" i="16"/>
  <c r="BM113" i="16"/>
  <c r="BK113" i="16"/>
  <c r="BJ113" i="16"/>
  <c r="BH113" i="16"/>
  <c r="BE113" i="16"/>
  <c r="BD113" i="16"/>
  <c r="BC113" i="16"/>
  <c r="AY113" i="16"/>
  <c r="AX113" i="16"/>
  <c r="AW113" i="16"/>
  <c r="AV113" i="16"/>
  <c r="AU113" i="16"/>
  <c r="AR113" i="16"/>
  <c r="AP113" i="16"/>
  <c r="AM113" i="16"/>
  <c r="AN113" i="16" s="1"/>
  <c r="AS113" i="16" s="1"/>
  <c r="AH113" i="16"/>
  <c r="Z113" i="16"/>
  <c r="Y113" i="16"/>
  <c r="X113" i="16"/>
  <c r="AI113" i="16" s="1"/>
  <c r="W113" i="16"/>
  <c r="T113" i="16"/>
  <c r="S113" i="16"/>
  <c r="U113" i="16" s="1"/>
  <c r="V113" i="16" s="1"/>
  <c r="AG113" i="16" s="1"/>
  <c r="P113" i="16"/>
  <c r="AE113" i="16" s="1"/>
  <c r="O113" i="16"/>
  <c r="N113" i="16"/>
  <c r="AD113" i="16" s="1"/>
  <c r="M113" i="16"/>
  <c r="L113" i="16"/>
  <c r="K113" i="16"/>
  <c r="I113" i="16"/>
  <c r="J113" i="16" s="1"/>
  <c r="AC113" i="16" s="1"/>
  <c r="H113" i="16"/>
  <c r="Q113" i="16" s="1"/>
  <c r="G113" i="16"/>
  <c r="R113" i="16" s="1"/>
  <c r="BP112" i="16"/>
  <c r="BM112" i="16"/>
  <c r="BJ112" i="16"/>
  <c r="BK112" i="16" s="1"/>
  <c r="BD112" i="16"/>
  <c r="BE112" i="16" s="1"/>
  <c r="BE110" i="16" s="1"/>
  <c r="BC112" i="16"/>
  <c r="AX112" i="16"/>
  <c r="AX110" i="16" s="1"/>
  <c r="AW112" i="16"/>
  <c r="AV112" i="16"/>
  <c r="AU112" i="16"/>
  <c r="AR112" i="16"/>
  <c r="AP112" i="16"/>
  <c r="AN112" i="16"/>
  <c r="AS112" i="16" s="1"/>
  <c r="AM112" i="16"/>
  <c r="AL112" i="16"/>
  <c r="AH112" i="16"/>
  <c r="Z112" i="16"/>
  <c r="Y112" i="16"/>
  <c r="W112" i="16"/>
  <c r="X112" i="16" s="1"/>
  <c r="AI112" i="16" s="1"/>
  <c r="V112" i="16"/>
  <c r="AG112" i="16" s="1"/>
  <c r="U112" i="16"/>
  <c r="T112" i="16"/>
  <c r="S112" i="16"/>
  <c r="R112" i="16"/>
  <c r="O112" i="16"/>
  <c r="P112" i="16" s="1"/>
  <c r="AE112" i="16" s="1"/>
  <c r="N112" i="16"/>
  <c r="M112" i="16"/>
  <c r="K112" i="16"/>
  <c r="L112" i="16" s="1"/>
  <c r="J112" i="16"/>
  <c r="AC112" i="16" s="1"/>
  <c r="I112" i="16"/>
  <c r="BH112" i="16" s="1"/>
  <c r="G112" i="16"/>
  <c r="BG112" i="16" s="1"/>
  <c r="BI112" i="16" s="1"/>
  <c r="BP111" i="16"/>
  <c r="BM111" i="16"/>
  <c r="BJ111" i="16"/>
  <c r="BJ110" i="16" s="1"/>
  <c r="BE111" i="16"/>
  <c r="BD111" i="16"/>
  <c r="BC111" i="16"/>
  <c r="AY111" i="16"/>
  <c r="AX111" i="16"/>
  <c r="AV111" i="16"/>
  <c r="AU111" i="16"/>
  <c r="AW111" i="16" s="1"/>
  <c r="AR111" i="16"/>
  <c r="AP111" i="16"/>
  <c r="AM111" i="16"/>
  <c r="AN111" i="16" s="1"/>
  <c r="AL111" i="16"/>
  <c r="AL110" i="16" s="1"/>
  <c r="AH111" i="16"/>
  <c r="AH110" i="16" s="1"/>
  <c r="Y111" i="16"/>
  <c r="Z111" i="16" s="1"/>
  <c r="Z110" i="16" s="1"/>
  <c r="W111" i="16"/>
  <c r="X111" i="16" s="1"/>
  <c r="T111" i="16"/>
  <c r="S111" i="16"/>
  <c r="U111" i="16" s="1"/>
  <c r="O111" i="16"/>
  <c r="P111" i="16" s="1"/>
  <c r="M111" i="16"/>
  <c r="N111" i="16" s="1"/>
  <c r="K111" i="16"/>
  <c r="L111" i="16" s="1"/>
  <c r="I111" i="16"/>
  <c r="J111" i="16" s="1"/>
  <c r="G111" i="16"/>
  <c r="R111" i="16" s="1"/>
  <c r="BP110" i="16"/>
  <c r="BO110" i="16"/>
  <c r="BN110" i="16"/>
  <c r="BM110" i="16"/>
  <c r="BL110" i="16"/>
  <c r="BF110" i="16"/>
  <c r="BD110" i="16"/>
  <c r="BC110" i="16"/>
  <c r="BB110" i="16"/>
  <c r="BA110" i="16"/>
  <c r="AV110" i="16"/>
  <c r="AU110" i="16"/>
  <c r="AR110" i="16"/>
  <c r="AQ110" i="16"/>
  <c r="AO110" i="16"/>
  <c r="AM110" i="16"/>
  <c r="AK110" i="16"/>
  <c r="AA110" i="16"/>
  <c r="Y110" i="16"/>
  <c r="W110" i="16"/>
  <c r="T110" i="16"/>
  <c r="S110" i="16"/>
  <c r="O110" i="16"/>
  <c r="M110" i="16"/>
  <c r="K110" i="16"/>
  <c r="I110" i="16"/>
  <c r="G110" i="16"/>
  <c r="BP109" i="16"/>
  <c r="BM109" i="16"/>
  <c r="BJ109" i="16"/>
  <c r="BK109" i="16" s="1"/>
  <c r="BD109" i="16"/>
  <c r="BE109" i="16" s="1"/>
  <c r="BC109" i="16"/>
  <c r="AX109" i="16"/>
  <c r="AY109" i="16" s="1"/>
  <c r="AW109" i="16"/>
  <c r="AV109" i="16"/>
  <c r="AU109" i="16"/>
  <c r="AR109" i="16"/>
  <c r="AP109" i="16"/>
  <c r="AM109" i="16"/>
  <c r="AN109" i="16" s="1"/>
  <c r="AS109" i="16" s="1"/>
  <c r="AL109" i="16"/>
  <c r="AH109" i="16"/>
  <c r="Y109" i="16"/>
  <c r="Z109" i="16" s="1"/>
  <c r="W109" i="16"/>
  <c r="X109" i="16" s="1"/>
  <c r="U109" i="16"/>
  <c r="V109" i="16" s="1"/>
  <c r="AG109" i="16" s="1"/>
  <c r="T109" i="16"/>
  <c r="S109" i="16"/>
  <c r="O109" i="16"/>
  <c r="P109" i="16" s="1"/>
  <c r="AE109" i="16" s="1"/>
  <c r="M109" i="16"/>
  <c r="N109" i="16" s="1"/>
  <c r="K109" i="16"/>
  <c r="L109" i="16" s="1"/>
  <c r="I109" i="16"/>
  <c r="J109" i="16" s="1"/>
  <c r="AC109" i="16" s="1"/>
  <c r="G109" i="16"/>
  <c r="BG109" i="16" s="1"/>
  <c r="BP108" i="16"/>
  <c r="BM108" i="16"/>
  <c r="BJ108" i="16"/>
  <c r="BK108" i="16" s="1"/>
  <c r="BH108" i="16"/>
  <c r="BE108" i="16"/>
  <c r="BD108" i="16"/>
  <c r="BC108" i="16"/>
  <c r="AY108" i="16"/>
  <c r="AX108" i="16"/>
  <c r="AV108" i="16"/>
  <c r="AU108" i="16"/>
  <c r="AW108" i="16" s="1"/>
  <c r="AR108" i="16"/>
  <c r="AP108" i="16"/>
  <c r="AM108" i="16"/>
  <c r="AN108" i="16" s="1"/>
  <c r="AS108" i="16" s="1"/>
  <c r="AH108" i="16"/>
  <c r="AE108" i="16"/>
  <c r="Z108" i="16"/>
  <c r="AI108" i="16" s="1"/>
  <c r="Y108" i="16"/>
  <c r="X108" i="16"/>
  <c r="W108" i="16"/>
  <c r="T108" i="16"/>
  <c r="S108" i="16"/>
  <c r="U108" i="16" s="1"/>
  <c r="V108" i="16" s="1"/>
  <c r="AG108" i="16" s="1"/>
  <c r="R108" i="16"/>
  <c r="P108" i="16"/>
  <c r="O108" i="16"/>
  <c r="N108" i="16"/>
  <c r="AD108" i="16" s="1"/>
  <c r="M108" i="16"/>
  <c r="K108" i="16"/>
  <c r="L108" i="16" s="1"/>
  <c r="J108" i="16"/>
  <c r="AC108" i="16" s="1"/>
  <c r="I108" i="16"/>
  <c r="G108" i="16"/>
  <c r="H108" i="16" s="1"/>
  <c r="BP107" i="16"/>
  <c r="BM107" i="16"/>
  <c r="BK107" i="16"/>
  <c r="BJ107" i="16"/>
  <c r="BG107" i="16"/>
  <c r="BD107" i="16"/>
  <c r="BE107" i="16" s="1"/>
  <c r="BC107" i="16"/>
  <c r="AX107" i="16"/>
  <c r="AY107" i="16" s="1"/>
  <c r="AV107" i="16"/>
  <c r="AW107" i="16" s="1"/>
  <c r="AU107" i="16"/>
  <c r="AR107" i="16"/>
  <c r="AP107" i="16"/>
  <c r="AM107" i="16"/>
  <c r="AN107" i="16" s="1"/>
  <c r="AS107" i="16" s="1"/>
  <c r="AL107" i="16"/>
  <c r="AH107" i="16"/>
  <c r="Y107" i="16"/>
  <c r="Z107" i="16" s="1"/>
  <c r="X107" i="16"/>
  <c r="AI107" i="16" s="1"/>
  <c r="W107" i="16"/>
  <c r="T107" i="16"/>
  <c r="U107" i="16" s="1"/>
  <c r="V107" i="16" s="1"/>
  <c r="AG107" i="16" s="1"/>
  <c r="S107" i="16"/>
  <c r="P107" i="16"/>
  <c r="AE107" i="16" s="1"/>
  <c r="O107" i="16"/>
  <c r="M107" i="16"/>
  <c r="N107" i="16" s="1"/>
  <c r="AD107" i="16" s="1"/>
  <c r="L107" i="16"/>
  <c r="K107" i="16"/>
  <c r="I107" i="16"/>
  <c r="R107" i="16" s="1"/>
  <c r="H107" i="16"/>
  <c r="AB107" i="16" s="1"/>
  <c r="G107" i="16"/>
  <c r="BP106" i="16"/>
  <c r="BM106" i="16"/>
  <c r="BJ106" i="16"/>
  <c r="BK106" i="16" s="1"/>
  <c r="BD106" i="16"/>
  <c r="BE106" i="16" s="1"/>
  <c r="BC106" i="16"/>
  <c r="AX106" i="16"/>
  <c r="AY106" i="16" s="1"/>
  <c r="AV106" i="16"/>
  <c r="AU106" i="16"/>
  <c r="AW106" i="16" s="1"/>
  <c r="AR106" i="16"/>
  <c r="AP106" i="16"/>
  <c r="AN106" i="16"/>
  <c r="AS106" i="16" s="1"/>
  <c r="AM106" i="16"/>
  <c r="AL106" i="16"/>
  <c r="AH106" i="16"/>
  <c r="Z106" i="16"/>
  <c r="Y106" i="16"/>
  <c r="W106" i="16"/>
  <c r="X106" i="16" s="1"/>
  <c r="AI106" i="16" s="1"/>
  <c r="T106" i="16"/>
  <c r="S106" i="16"/>
  <c r="U106" i="16" s="1"/>
  <c r="V106" i="16" s="1"/>
  <c r="AG106" i="16" s="1"/>
  <c r="O106" i="16"/>
  <c r="P106" i="16" s="1"/>
  <c r="AE106" i="16" s="1"/>
  <c r="N106" i="16"/>
  <c r="M106" i="16"/>
  <c r="K106" i="16"/>
  <c r="L106" i="16" s="1"/>
  <c r="J106" i="16"/>
  <c r="AC106" i="16" s="1"/>
  <c r="I106" i="16"/>
  <c r="BH106" i="16" s="1"/>
  <c r="G106" i="16"/>
  <c r="BG106" i="16" s="1"/>
  <c r="BI106" i="16" s="1"/>
  <c r="BP105" i="16"/>
  <c r="BM105" i="16"/>
  <c r="BK105" i="16"/>
  <c r="BJ105" i="16"/>
  <c r="BH105" i="16"/>
  <c r="BD105" i="16"/>
  <c r="BE105" i="16" s="1"/>
  <c r="BC105" i="16"/>
  <c r="AX105" i="16"/>
  <c r="AY105" i="16" s="1"/>
  <c r="AW105" i="16"/>
  <c r="AV105" i="16"/>
  <c r="AU105" i="16"/>
  <c r="AR105" i="16"/>
  <c r="AP105" i="16"/>
  <c r="AM105" i="16"/>
  <c r="AN105" i="16" s="1"/>
  <c r="AS105" i="16" s="1"/>
  <c r="AH105" i="16"/>
  <c r="Y105" i="16"/>
  <c r="Z105" i="16" s="1"/>
  <c r="X105" i="16"/>
  <c r="AI105" i="16" s="1"/>
  <c r="W105" i="16"/>
  <c r="T105" i="16"/>
  <c r="S105" i="16"/>
  <c r="U105" i="16" s="1"/>
  <c r="V105" i="16" s="1"/>
  <c r="AG105" i="16" s="1"/>
  <c r="P105" i="16"/>
  <c r="AE105" i="16" s="1"/>
  <c r="O105" i="16"/>
  <c r="M105" i="16"/>
  <c r="N105" i="16" s="1"/>
  <c r="AD105" i="16" s="1"/>
  <c r="L105" i="16"/>
  <c r="K105" i="16"/>
  <c r="I105" i="16"/>
  <c r="J105" i="16" s="1"/>
  <c r="AC105" i="16" s="1"/>
  <c r="H105" i="16"/>
  <c r="G105" i="16"/>
  <c r="R105" i="16" s="1"/>
  <c r="BP104" i="16"/>
  <c r="BM104" i="16"/>
  <c r="BJ104" i="16"/>
  <c r="BK104" i="16" s="1"/>
  <c r="BD104" i="16"/>
  <c r="BE104" i="16" s="1"/>
  <c r="BC104" i="16"/>
  <c r="AX104" i="16"/>
  <c r="AY104" i="16" s="1"/>
  <c r="AW104" i="16"/>
  <c r="AV104" i="16"/>
  <c r="AU104" i="16"/>
  <c r="AR104" i="16"/>
  <c r="AP104" i="16"/>
  <c r="AN104" i="16"/>
  <c r="AS104" i="16" s="1"/>
  <c r="AM104" i="16"/>
  <c r="AL104" i="16"/>
  <c r="AH104" i="16"/>
  <c r="Z104" i="16"/>
  <c r="Y104" i="16"/>
  <c r="W104" i="16"/>
  <c r="X104" i="16" s="1"/>
  <c r="AI104" i="16" s="1"/>
  <c r="V104" i="16"/>
  <c r="AG104" i="16" s="1"/>
  <c r="U104" i="16"/>
  <c r="T104" i="16"/>
  <c r="S104" i="16"/>
  <c r="O104" i="16"/>
  <c r="P104" i="16" s="1"/>
  <c r="AE104" i="16" s="1"/>
  <c r="N104" i="16"/>
  <c r="AD104" i="16" s="1"/>
  <c r="M104" i="16"/>
  <c r="K104" i="16"/>
  <c r="L104" i="16" s="1"/>
  <c r="I104" i="16"/>
  <c r="R104" i="16" s="1"/>
  <c r="G104" i="16"/>
  <c r="BG104" i="16" s="1"/>
  <c r="BP103" i="16"/>
  <c r="BM103" i="16"/>
  <c r="BJ103" i="16"/>
  <c r="BK103" i="16" s="1"/>
  <c r="BE103" i="16"/>
  <c r="BD103" i="16"/>
  <c r="BC103" i="16"/>
  <c r="AY103" i="16"/>
  <c r="AX103" i="16"/>
  <c r="AV103" i="16"/>
  <c r="AU103" i="16"/>
  <c r="AW103" i="16" s="1"/>
  <c r="AR103" i="16"/>
  <c r="AP103" i="16"/>
  <c r="AM103" i="16"/>
  <c r="AN103" i="16" s="1"/>
  <c r="AS103" i="16" s="1"/>
  <c r="AL103" i="16"/>
  <c r="AH103" i="16"/>
  <c r="Y103" i="16"/>
  <c r="Z103" i="16" s="1"/>
  <c r="W103" i="16"/>
  <c r="X103" i="16" s="1"/>
  <c r="AI103" i="16" s="1"/>
  <c r="T103" i="16"/>
  <c r="S103" i="16"/>
  <c r="U103" i="16" s="1"/>
  <c r="V103" i="16" s="1"/>
  <c r="AG103" i="16" s="1"/>
  <c r="O103" i="16"/>
  <c r="P103" i="16" s="1"/>
  <c r="AE103" i="16" s="1"/>
  <c r="M103" i="16"/>
  <c r="N103" i="16" s="1"/>
  <c r="AD103" i="16" s="1"/>
  <c r="K103" i="16"/>
  <c r="L103" i="16" s="1"/>
  <c r="I103" i="16"/>
  <c r="J103" i="16" s="1"/>
  <c r="AC103" i="16" s="1"/>
  <c r="G103" i="16"/>
  <c r="BP102" i="16"/>
  <c r="BM102" i="16"/>
  <c r="BJ102" i="16"/>
  <c r="BK102" i="16" s="1"/>
  <c r="BD102" i="16"/>
  <c r="BE102" i="16" s="1"/>
  <c r="BC102" i="16"/>
  <c r="AX102" i="16"/>
  <c r="AY102" i="16" s="1"/>
  <c r="AW102" i="16"/>
  <c r="AV102" i="16"/>
  <c r="AU102" i="16"/>
  <c r="AR102" i="16"/>
  <c r="AP102" i="16"/>
  <c r="AM102" i="16"/>
  <c r="AN102" i="16" s="1"/>
  <c r="AS102" i="16" s="1"/>
  <c r="AH102" i="16"/>
  <c r="Y102" i="16"/>
  <c r="Z102" i="16" s="1"/>
  <c r="X102" i="16"/>
  <c r="W102" i="16"/>
  <c r="T102" i="16"/>
  <c r="U102" i="16" s="1"/>
  <c r="V102" i="16" s="1"/>
  <c r="AG102" i="16" s="1"/>
  <c r="S102" i="16"/>
  <c r="P102" i="16"/>
  <c r="AE102" i="16" s="1"/>
  <c r="O102" i="16"/>
  <c r="M102" i="16"/>
  <c r="N102" i="16" s="1"/>
  <c r="AD102" i="16" s="1"/>
  <c r="L102" i="16"/>
  <c r="K102" i="16"/>
  <c r="I102" i="16"/>
  <c r="H102" i="16"/>
  <c r="G102" i="16"/>
  <c r="BG102" i="16" s="1"/>
  <c r="BP101" i="16"/>
  <c r="BM101" i="16"/>
  <c r="BJ101" i="16"/>
  <c r="BK101" i="16" s="1"/>
  <c r="BD101" i="16"/>
  <c r="BE101" i="16" s="1"/>
  <c r="BE99" i="16" s="1"/>
  <c r="BC101" i="16"/>
  <c r="AX101" i="16"/>
  <c r="AY101" i="16" s="1"/>
  <c r="AY99" i="16" s="1"/>
  <c r="AV101" i="16"/>
  <c r="AU101" i="16"/>
  <c r="AW101" i="16" s="1"/>
  <c r="AR101" i="16"/>
  <c r="AP101" i="16"/>
  <c r="AN101" i="16"/>
  <c r="AM101" i="16"/>
  <c r="AL101" i="16"/>
  <c r="AH101" i="16"/>
  <c r="AE101" i="16"/>
  <c r="Z101" i="16"/>
  <c r="Y101" i="16"/>
  <c r="W101" i="16"/>
  <c r="X101" i="16" s="1"/>
  <c r="X99" i="16" s="1"/>
  <c r="T101" i="16"/>
  <c r="S101" i="16"/>
  <c r="U101" i="16" s="1"/>
  <c r="V101" i="16" s="1"/>
  <c r="O101" i="16"/>
  <c r="P101" i="16" s="1"/>
  <c r="P99" i="16" s="1"/>
  <c r="N101" i="16"/>
  <c r="M101" i="16"/>
  <c r="K101" i="16"/>
  <c r="L101" i="16" s="1"/>
  <c r="L99" i="16" s="1"/>
  <c r="J101" i="16"/>
  <c r="AC101" i="16" s="1"/>
  <c r="I101" i="16"/>
  <c r="BH101" i="16" s="1"/>
  <c r="G101" i="16"/>
  <c r="BP100" i="16"/>
  <c r="BP99" i="16" s="1"/>
  <c r="BM100" i="16"/>
  <c r="BK100" i="16"/>
  <c r="BJ100" i="16"/>
  <c r="BD100" i="16"/>
  <c r="BE100" i="16" s="1"/>
  <c r="BC100" i="16"/>
  <c r="AX100" i="16"/>
  <c r="AY100" i="16" s="1"/>
  <c r="AW100" i="16"/>
  <c r="AV100" i="16"/>
  <c r="AV99" i="16" s="1"/>
  <c r="AU100" i="16"/>
  <c r="AR100" i="16"/>
  <c r="AR99" i="16" s="1"/>
  <c r="AP100" i="16"/>
  <c r="AM100" i="16"/>
  <c r="AN100" i="16" s="1"/>
  <c r="AL100" i="16"/>
  <c r="AH100" i="16"/>
  <c r="AE100" i="16"/>
  <c r="Z100" i="16"/>
  <c r="Y100" i="16"/>
  <c r="X100" i="16"/>
  <c r="AI100" i="16" s="1"/>
  <c r="W100" i="16"/>
  <c r="V100" i="16"/>
  <c r="AG100" i="16" s="1"/>
  <c r="U100" i="16"/>
  <c r="T100" i="16"/>
  <c r="S100" i="16"/>
  <c r="R100" i="16"/>
  <c r="P100" i="16"/>
  <c r="O100" i="16"/>
  <c r="N100" i="16"/>
  <c r="AD100" i="16" s="1"/>
  <c r="M100" i="16"/>
  <c r="L100" i="16"/>
  <c r="K100" i="16"/>
  <c r="J100" i="16"/>
  <c r="AC100" i="16" s="1"/>
  <c r="I100" i="16"/>
  <c r="BH100" i="16" s="1"/>
  <c r="G100" i="16"/>
  <c r="AZ100" i="16" s="1"/>
  <c r="BO99" i="16"/>
  <c r="BN99" i="16"/>
  <c r="BM99" i="16"/>
  <c r="BL99" i="16"/>
  <c r="BK99" i="16"/>
  <c r="BJ99" i="16"/>
  <c r="BF99" i="16"/>
  <c r="BC99" i="16"/>
  <c r="BB99" i="16"/>
  <c r="BA99" i="16"/>
  <c r="AX99" i="16"/>
  <c r="AW99" i="16"/>
  <c r="AU99" i="16"/>
  <c r="AQ99" i="16"/>
  <c r="AP99" i="16"/>
  <c r="AO99" i="16"/>
  <c r="AL99" i="16"/>
  <c r="AK99" i="16"/>
  <c r="AH99" i="16"/>
  <c r="AE99" i="16"/>
  <c r="AA99" i="16"/>
  <c r="Z99" i="16"/>
  <c r="Y99" i="16"/>
  <c r="W99" i="16"/>
  <c r="U99" i="16"/>
  <c r="S99" i="16"/>
  <c r="O99" i="16"/>
  <c r="N99" i="16"/>
  <c r="M99" i="16"/>
  <c r="K99" i="16"/>
  <c r="I99" i="16"/>
  <c r="G99" i="16"/>
  <c r="BP98" i="16"/>
  <c r="BM98" i="16"/>
  <c r="BK98" i="16"/>
  <c r="BJ98" i="16"/>
  <c r="BH98" i="16"/>
  <c r="BE98" i="16"/>
  <c r="BD98" i="16"/>
  <c r="BC98" i="16"/>
  <c r="AY98" i="16"/>
  <c r="AX98" i="16"/>
  <c r="AV98" i="16"/>
  <c r="AU98" i="16"/>
  <c r="AW98" i="16" s="1"/>
  <c r="AR98" i="16"/>
  <c r="AP98" i="16"/>
  <c r="AM98" i="16"/>
  <c r="AN98" i="16" s="1"/>
  <c r="AS98" i="16" s="1"/>
  <c r="AH98" i="16"/>
  <c r="Z98" i="16"/>
  <c r="Y98" i="16"/>
  <c r="W98" i="16"/>
  <c r="X98" i="16" s="1"/>
  <c r="AI98" i="16" s="1"/>
  <c r="T98" i="16"/>
  <c r="S98" i="16"/>
  <c r="U98" i="16" s="1"/>
  <c r="V98" i="16" s="1"/>
  <c r="AG98" i="16" s="1"/>
  <c r="O98" i="16"/>
  <c r="P98" i="16" s="1"/>
  <c r="AE98" i="16" s="1"/>
  <c r="N98" i="16"/>
  <c r="AD98" i="16" s="1"/>
  <c r="M98" i="16"/>
  <c r="K98" i="16"/>
  <c r="L98" i="16" s="1"/>
  <c r="J98" i="16"/>
  <c r="AC98" i="16" s="1"/>
  <c r="I98" i="16"/>
  <c r="G98" i="16"/>
  <c r="H98" i="16" s="1"/>
  <c r="BP97" i="16"/>
  <c r="BM97" i="16"/>
  <c r="BK97" i="16"/>
  <c r="BJ97" i="16"/>
  <c r="BH97" i="16"/>
  <c r="BD97" i="16"/>
  <c r="BE97" i="16" s="1"/>
  <c r="BC97" i="16"/>
  <c r="AX97" i="16"/>
  <c r="AY97" i="16" s="1"/>
  <c r="AW97" i="16"/>
  <c r="AV97" i="16"/>
  <c r="AU97" i="16"/>
  <c r="AR97" i="16"/>
  <c r="AP97" i="16"/>
  <c r="AM97" i="16"/>
  <c r="AN97" i="16" s="1"/>
  <c r="AS97" i="16" s="1"/>
  <c r="AH97" i="16"/>
  <c r="Y97" i="16"/>
  <c r="Z97" i="16" s="1"/>
  <c r="X97" i="16"/>
  <c r="W97" i="16"/>
  <c r="T97" i="16"/>
  <c r="U97" i="16" s="1"/>
  <c r="V97" i="16" s="1"/>
  <c r="AG97" i="16" s="1"/>
  <c r="S97" i="16"/>
  <c r="P97" i="16"/>
  <c r="AE97" i="16" s="1"/>
  <c r="O97" i="16"/>
  <c r="M97" i="16"/>
  <c r="N97" i="16" s="1"/>
  <c r="AD97" i="16" s="1"/>
  <c r="L97" i="16"/>
  <c r="K97" i="16"/>
  <c r="I97" i="16"/>
  <c r="J97" i="16" s="1"/>
  <c r="AC97" i="16" s="1"/>
  <c r="H97" i="16"/>
  <c r="Q97" i="16" s="1"/>
  <c r="G97" i="16"/>
  <c r="R97" i="16" s="1"/>
  <c r="BP96" i="16"/>
  <c r="BM96" i="16"/>
  <c r="BJ96" i="16"/>
  <c r="BK96" i="16" s="1"/>
  <c r="BD96" i="16"/>
  <c r="BE96" i="16" s="1"/>
  <c r="BC96" i="16"/>
  <c r="AX96" i="16"/>
  <c r="AY96" i="16" s="1"/>
  <c r="AV96" i="16"/>
  <c r="AU96" i="16"/>
  <c r="AW96" i="16" s="1"/>
  <c r="AR96" i="16"/>
  <c r="AP96" i="16"/>
  <c r="AN96" i="16"/>
  <c r="AS96" i="16" s="1"/>
  <c r="AM96" i="16"/>
  <c r="AL96" i="16"/>
  <c r="AH96" i="16"/>
  <c r="Z96" i="16"/>
  <c r="Y96" i="16"/>
  <c r="W96" i="16"/>
  <c r="X96" i="16" s="1"/>
  <c r="AI96" i="16" s="1"/>
  <c r="T96" i="16"/>
  <c r="S96" i="16"/>
  <c r="U96" i="16" s="1"/>
  <c r="V96" i="16" s="1"/>
  <c r="AG96" i="16" s="1"/>
  <c r="O96" i="16"/>
  <c r="P96" i="16" s="1"/>
  <c r="AE96" i="16" s="1"/>
  <c r="N96" i="16"/>
  <c r="M96" i="16"/>
  <c r="K96" i="16"/>
  <c r="L96" i="16" s="1"/>
  <c r="J96" i="16"/>
  <c r="AC96" i="16" s="1"/>
  <c r="I96" i="16"/>
  <c r="BH96" i="16" s="1"/>
  <c r="G96" i="16"/>
  <c r="BG96" i="16" s="1"/>
  <c r="BI96" i="16" s="1"/>
  <c r="BP95" i="16"/>
  <c r="BM95" i="16"/>
  <c r="BJ95" i="16"/>
  <c r="BK95" i="16" s="1"/>
  <c r="BE95" i="16"/>
  <c r="BD95" i="16"/>
  <c r="BC95" i="16"/>
  <c r="AY95" i="16"/>
  <c r="AX95" i="16"/>
  <c r="AW95" i="16"/>
  <c r="AV95" i="16"/>
  <c r="AU95" i="16"/>
  <c r="AR95" i="16"/>
  <c r="AP95" i="16"/>
  <c r="AM95" i="16"/>
  <c r="AN95" i="16" s="1"/>
  <c r="AS95" i="16" s="1"/>
  <c r="AL95" i="16"/>
  <c r="AH95" i="16"/>
  <c r="Y95" i="16"/>
  <c r="Z95" i="16" s="1"/>
  <c r="W95" i="16"/>
  <c r="X95" i="16" s="1"/>
  <c r="U95" i="16"/>
  <c r="V95" i="16" s="1"/>
  <c r="AG95" i="16" s="1"/>
  <c r="T95" i="16"/>
  <c r="S95" i="16"/>
  <c r="O95" i="16"/>
  <c r="P95" i="16" s="1"/>
  <c r="AE95" i="16" s="1"/>
  <c r="M95" i="16"/>
  <c r="N95" i="16" s="1"/>
  <c r="K95" i="16"/>
  <c r="L95" i="16" s="1"/>
  <c r="I95" i="16"/>
  <c r="J95" i="16" s="1"/>
  <c r="AC95" i="16" s="1"/>
  <c r="G95" i="16"/>
  <c r="R95" i="16" s="1"/>
  <c r="BP94" i="16"/>
  <c r="BM94" i="16"/>
  <c r="BJ94" i="16"/>
  <c r="BK94" i="16" s="1"/>
  <c r="BE94" i="16"/>
  <c r="BD94" i="16"/>
  <c r="BC94" i="16"/>
  <c r="AY94" i="16"/>
  <c r="AX94" i="16"/>
  <c r="AV94" i="16"/>
  <c r="AU94" i="16"/>
  <c r="AW94" i="16" s="1"/>
  <c r="AR94" i="16"/>
  <c r="AP94" i="16"/>
  <c r="AM94" i="16"/>
  <c r="AN94" i="16" s="1"/>
  <c r="AS94" i="16" s="1"/>
  <c r="AL94" i="16"/>
  <c r="AH94" i="16"/>
  <c r="Y94" i="16"/>
  <c r="Z94" i="16" s="1"/>
  <c r="W94" i="16"/>
  <c r="X94" i="16" s="1"/>
  <c r="T94" i="16"/>
  <c r="S94" i="16"/>
  <c r="U94" i="16" s="1"/>
  <c r="V94" i="16" s="1"/>
  <c r="AG94" i="16" s="1"/>
  <c r="O94" i="16"/>
  <c r="P94" i="16" s="1"/>
  <c r="AE94" i="16" s="1"/>
  <c r="M94" i="16"/>
  <c r="N94" i="16" s="1"/>
  <c r="AD94" i="16" s="1"/>
  <c r="K94" i="16"/>
  <c r="L94" i="16" s="1"/>
  <c r="I94" i="16"/>
  <c r="J94" i="16" s="1"/>
  <c r="AC94" i="16" s="1"/>
  <c r="G94" i="16"/>
  <c r="BG94" i="16" s="1"/>
  <c r="BP93" i="16"/>
  <c r="BM93" i="16"/>
  <c r="BJ93" i="16"/>
  <c r="BK93" i="16" s="1"/>
  <c r="BE93" i="16"/>
  <c r="BD93" i="16"/>
  <c r="BC93" i="16"/>
  <c r="AY93" i="16"/>
  <c r="AX93" i="16"/>
  <c r="AW93" i="16"/>
  <c r="AV93" i="16"/>
  <c r="AU93" i="16"/>
  <c r="AR93" i="16"/>
  <c r="AP93" i="16"/>
  <c r="AM93" i="16"/>
  <c r="AN93" i="16" s="1"/>
  <c r="AS93" i="16" s="1"/>
  <c r="AL93" i="16"/>
  <c r="AH93" i="16"/>
  <c r="Y93" i="16"/>
  <c r="Z93" i="16" s="1"/>
  <c r="W93" i="16"/>
  <c r="X93" i="16" s="1"/>
  <c r="AI93" i="16" s="1"/>
  <c r="U93" i="16"/>
  <c r="V93" i="16" s="1"/>
  <c r="AG93" i="16" s="1"/>
  <c r="T93" i="16"/>
  <c r="S93" i="16"/>
  <c r="O93" i="16"/>
  <c r="P93" i="16" s="1"/>
  <c r="AE93" i="16" s="1"/>
  <c r="M93" i="16"/>
  <c r="N93" i="16" s="1"/>
  <c r="AD93" i="16" s="1"/>
  <c r="K93" i="16"/>
  <c r="L93" i="16" s="1"/>
  <c r="I93" i="16"/>
  <c r="J93" i="16" s="1"/>
  <c r="AC93" i="16" s="1"/>
  <c r="G93" i="16"/>
  <c r="R93" i="16" s="1"/>
  <c r="BP92" i="16"/>
  <c r="BM92" i="16"/>
  <c r="BJ92" i="16"/>
  <c r="BK92" i="16" s="1"/>
  <c r="BH92" i="16"/>
  <c r="BE92" i="16"/>
  <c r="BD92" i="16"/>
  <c r="BC92" i="16"/>
  <c r="AY92" i="16"/>
  <c r="AX92" i="16"/>
  <c r="AV92" i="16"/>
  <c r="AU92" i="16"/>
  <c r="AW92" i="16" s="1"/>
  <c r="AR92" i="16"/>
  <c r="AN92" i="16"/>
  <c r="AM92" i="16"/>
  <c r="AL92" i="16"/>
  <c r="AH92" i="16"/>
  <c r="AC92" i="16"/>
  <c r="Z92" i="16"/>
  <c r="Y92" i="16"/>
  <c r="X92" i="16"/>
  <c r="AI92" i="16" s="1"/>
  <c r="W92" i="16"/>
  <c r="T92" i="16"/>
  <c r="S92" i="16"/>
  <c r="U92" i="16" s="1"/>
  <c r="V92" i="16" s="1"/>
  <c r="AG92" i="16" s="1"/>
  <c r="R92" i="16"/>
  <c r="P92" i="16"/>
  <c r="AE92" i="16" s="1"/>
  <c r="O92" i="16"/>
  <c r="N92" i="16"/>
  <c r="AD92" i="16" s="1"/>
  <c r="M92" i="16"/>
  <c r="L92" i="16"/>
  <c r="K92" i="16"/>
  <c r="J92" i="16"/>
  <c r="I92" i="16"/>
  <c r="H92" i="16"/>
  <c r="Q92" i="16" s="1"/>
  <c r="G92" i="16"/>
  <c r="BG92" i="16" s="1"/>
  <c r="BI92" i="16" s="1"/>
  <c r="BP91" i="16"/>
  <c r="BM91" i="16"/>
  <c r="BK91" i="16"/>
  <c r="BJ91" i="16"/>
  <c r="BD91" i="16"/>
  <c r="BE91" i="16" s="1"/>
  <c r="BE86" i="16" s="1"/>
  <c r="BC91" i="16"/>
  <c r="AX91" i="16"/>
  <c r="AY91" i="16" s="1"/>
  <c r="AY86" i="16" s="1"/>
  <c r="AV91" i="16"/>
  <c r="AW91" i="16" s="1"/>
  <c r="AU91" i="16"/>
  <c r="AR91" i="16"/>
  <c r="AP91" i="16"/>
  <c r="AN91" i="16"/>
  <c r="AS91" i="16" s="1"/>
  <c r="AM91" i="16"/>
  <c r="AH91" i="16"/>
  <c r="Y91" i="16"/>
  <c r="Z91" i="16" s="1"/>
  <c r="W91" i="16"/>
  <c r="X91" i="16" s="1"/>
  <c r="U91" i="16"/>
  <c r="V91" i="16" s="1"/>
  <c r="AG91" i="16" s="1"/>
  <c r="T91" i="16"/>
  <c r="S91" i="16"/>
  <c r="O91" i="16"/>
  <c r="P91" i="16" s="1"/>
  <c r="AE91" i="16" s="1"/>
  <c r="M91" i="16"/>
  <c r="N91" i="16" s="1"/>
  <c r="AD91" i="16" s="1"/>
  <c r="K91" i="16"/>
  <c r="L91" i="16" s="1"/>
  <c r="I91" i="16"/>
  <c r="J91" i="16" s="1"/>
  <c r="AC91" i="16" s="1"/>
  <c r="G91" i="16"/>
  <c r="R91" i="16" s="1"/>
  <c r="BP90" i="16"/>
  <c r="BM90" i="16"/>
  <c r="BJ90" i="16"/>
  <c r="BK90" i="16" s="1"/>
  <c r="BE90" i="16"/>
  <c r="BD90" i="16"/>
  <c r="BC90" i="16"/>
  <c r="AY90" i="16"/>
  <c r="AX90" i="16"/>
  <c r="AV90" i="16"/>
  <c r="AU90" i="16"/>
  <c r="AW90" i="16" s="1"/>
  <c r="AR90" i="16"/>
  <c r="AP90" i="16"/>
  <c r="AM90" i="16"/>
  <c r="AN90" i="16" s="1"/>
  <c r="AS90" i="16" s="1"/>
  <c r="AL90" i="16"/>
  <c r="AH90" i="16"/>
  <c r="Y90" i="16"/>
  <c r="Z90" i="16" s="1"/>
  <c r="W90" i="16"/>
  <c r="X90" i="16" s="1"/>
  <c r="T90" i="16"/>
  <c r="S90" i="16"/>
  <c r="U90" i="16" s="1"/>
  <c r="V90" i="16" s="1"/>
  <c r="AG90" i="16" s="1"/>
  <c r="O90" i="16"/>
  <c r="P90" i="16" s="1"/>
  <c r="AE90" i="16" s="1"/>
  <c r="M90" i="16"/>
  <c r="N90" i="16" s="1"/>
  <c r="AD90" i="16" s="1"/>
  <c r="K90" i="16"/>
  <c r="L90" i="16" s="1"/>
  <c r="I90" i="16"/>
  <c r="J90" i="16" s="1"/>
  <c r="AC90" i="16" s="1"/>
  <c r="G90" i="16"/>
  <c r="BG90" i="16" s="1"/>
  <c r="BP89" i="16"/>
  <c r="BM89" i="16"/>
  <c r="BJ89" i="16"/>
  <c r="BK89" i="16" s="1"/>
  <c r="BE89" i="16"/>
  <c r="BD89" i="16"/>
  <c r="BC89" i="16"/>
  <c r="AY89" i="16"/>
  <c r="AX89" i="16"/>
  <c r="AW89" i="16"/>
  <c r="AV89" i="16"/>
  <c r="AU89" i="16"/>
  <c r="AR89" i="16"/>
  <c r="AP89" i="16"/>
  <c r="AM89" i="16"/>
  <c r="AN89" i="16" s="1"/>
  <c r="AS89" i="16" s="1"/>
  <c r="AL89" i="16"/>
  <c r="AH89" i="16"/>
  <c r="Y89" i="16"/>
  <c r="Z89" i="16" s="1"/>
  <c r="W89" i="16"/>
  <c r="X89" i="16" s="1"/>
  <c r="U89" i="16"/>
  <c r="V89" i="16" s="1"/>
  <c r="AG89" i="16" s="1"/>
  <c r="T89" i="16"/>
  <c r="S89" i="16"/>
  <c r="O89" i="16"/>
  <c r="P89" i="16" s="1"/>
  <c r="AE89" i="16" s="1"/>
  <c r="M89" i="16"/>
  <c r="N89" i="16" s="1"/>
  <c r="AD89" i="16" s="1"/>
  <c r="K89" i="16"/>
  <c r="L89" i="16" s="1"/>
  <c r="I89" i="16"/>
  <c r="J89" i="16" s="1"/>
  <c r="AC89" i="16" s="1"/>
  <c r="G89" i="16"/>
  <c r="R89" i="16" s="1"/>
  <c r="BP88" i="16"/>
  <c r="BM88" i="16"/>
  <c r="BJ88" i="16"/>
  <c r="BK88" i="16" s="1"/>
  <c r="BE88" i="16"/>
  <c r="BD88" i="16"/>
  <c r="BC88" i="16"/>
  <c r="AY88" i="16"/>
  <c r="AX88" i="16"/>
  <c r="AX86" i="16" s="1"/>
  <c r="AV88" i="16"/>
  <c r="AU88" i="16"/>
  <c r="AW88" i="16" s="1"/>
  <c r="AW86" i="16" s="1"/>
  <c r="AR88" i="16"/>
  <c r="AP88" i="16"/>
  <c r="AM88" i="16"/>
  <c r="AN88" i="16" s="1"/>
  <c r="AS88" i="16" s="1"/>
  <c r="AL88" i="16"/>
  <c r="AH88" i="16"/>
  <c r="Y88" i="16"/>
  <c r="Z88" i="16" s="1"/>
  <c r="W88" i="16"/>
  <c r="X88" i="16" s="1"/>
  <c r="AI88" i="16" s="1"/>
  <c r="T88" i="16"/>
  <c r="S88" i="16"/>
  <c r="U88" i="16" s="1"/>
  <c r="O88" i="16"/>
  <c r="P88" i="16" s="1"/>
  <c r="AE88" i="16" s="1"/>
  <c r="M88" i="16"/>
  <c r="N88" i="16" s="1"/>
  <c r="AD88" i="16" s="1"/>
  <c r="K88" i="16"/>
  <c r="L88" i="16" s="1"/>
  <c r="I88" i="16"/>
  <c r="J88" i="16" s="1"/>
  <c r="AC88" i="16" s="1"/>
  <c r="G88" i="16"/>
  <c r="BG88" i="16" s="1"/>
  <c r="BP87" i="16"/>
  <c r="BM87" i="16"/>
  <c r="BJ87" i="16"/>
  <c r="BJ86" i="16" s="1"/>
  <c r="BE87" i="16"/>
  <c r="BD87" i="16"/>
  <c r="BC87" i="16"/>
  <c r="BC86" i="16" s="1"/>
  <c r="AY87" i="16"/>
  <c r="AX87" i="16"/>
  <c r="AW87" i="16"/>
  <c r="AV87" i="16"/>
  <c r="AU87" i="16"/>
  <c r="AR87" i="16"/>
  <c r="AP87" i="16"/>
  <c r="AM87" i="16"/>
  <c r="AN87" i="16" s="1"/>
  <c r="AL87" i="16"/>
  <c r="AL86" i="16" s="1"/>
  <c r="AH87" i="16"/>
  <c r="AH86" i="16" s="1"/>
  <c r="Y87" i="16"/>
  <c r="Z87" i="16" s="1"/>
  <c r="Z86" i="16" s="1"/>
  <c r="W87" i="16"/>
  <c r="X87" i="16" s="1"/>
  <c r="U87" i="16"/>
  <c r="V87" i="16" s="1"/>
  <c r="T87" i="16"/>
  <c r="S87" i="16"/>
  <c r="O87" i="16"/>
  <c r="P87" i="16" s="1"/>
  <c r="M87" i="16"/>
  <c r="N87" i="16" s="1"/>
  <c r="K87" i="16"/>
  <c r="L87" i="16" s="1"/>
  <c r="L86" i="16" s="1"/>
  <c r="I87" i="16"/>
  <c r="J87" i="16" s="1"/>
  <c r="G87" i="16"/>
  <c r="R87" i="16" s="1"/>
  <c r="BP86" i="16"/>
  <c r="BO86" i="16"/>
  <c r="BN86" i="16"/>
  <c r="BM86" i="16"/>
  <c r="BL86" i="16"/>
  <c r="BF86" i="16"/>
  <c r="BD86" i="16"/>
  <c r="BB86" i="16"/>
  <c r="BA86" i="16"/>
  <c r="AV86" i="16"/>
  <c r="AU86" i="16"/>
  <c r="AR86" i="16"/>
  <c r="AQ86" i="16"/>
  <c r="AK86" i="16"/>
  <c r="AA86" i="16"/>
  <c r="Y86" i="16"/>
  <c r="W86" i="16"/>
  <c r="T86" i="16"/>
  <c r="S86" i="16"/>
  <c r="O86" i="16"/>
  <c r="M86" i="16"/>
  <c r="I86" i="16"/>
  <c r="BP85" i="16"/>
  <c r="BM85" i="16"/>
  <c r="BJ85" i="16"/>
  <c r="BK85" i="16" s="1"/>
  <c r="BH85" i="16"/>
  <c r="BE85" i="16"/>
  <c r="BD85" i="16"/>
  <c r="BC85" i="16"/>
  <c r="AY85" i="16"/>
  <c r="AX85" i="16"/>
  <c r="AV85" i="16"/>
  <c r="AU85" i="16"/>
  <c r="AW85" i="16" s="1"/>
  <c r="AR85" i="16"/>
  <c r="AP85" i="16"/>
  <c r="AM85" i="16"/>
  <c r="AN85" i="16" s="1"/>
  <c r="AS85" i="16" s="1"/>
  <c r="AH85" i="16"/>
  <c r="AE85" i="16"/>
  <c r="Z85" i="16"/>
  <c r="AI85" i="16" s="1"/>
  <c r="Y85" i="16"/>
  <c r="X85" i="16"/>
  <c r="W85" i="16"/>
  <c r="T85" i="16"/>
  <c r="U85" i="16" s="1"/>
  <c r="V85" i="16" s="1"/>
  <c r="AG85" i="16" s="1"/>
  <c r="S85" i="16"/>
  <c r="R85" i="16"/>
  <c r="P85" i="16"/>
  <c r="O85" i="16"/>
  <c r="N85" i="16"/>
  <c r="AD85" i="16" s="1"/>
  <c r="M85" i="16"/>
  <c r="L85" i="16"/>
  <c r="K85" i="16"/>
  <c r="J85" i="16"/>
  <c r="AC85" i="16" s="1"/>
  <c r="I85" i="16"/>
  <c r="H85" i="16"/>
  <c r="AB85" i="16" s="1"/>
  <c r="G85" i="16"/>
  <c r="BG85" i="16" s="1"/>
  <c r="BI85" i="16" s="1"/>
  <c r="BP84" i="16"/>
  <c r="BM84" i="16"/>
  <c r="BK84" i="16"/>
  <c r="BJ84" i="16"/>
  <c r="BG84" i="16"/>
  <c r="BD84" i="16"/>
  <c r="BE84" i="16" s="1"/>
  <c r="BC84" i="16"/>
  <c r="AZ84" i="16"/>
  <c r="AX84" i="16"/>
  <c r="AY84" i="16" s="1"/>
  <c r="AV84" i="16"/>
  <c r="AU84" i="16"/>
  <c r="AW84" i="16" s="1"/>
  <c r="AR84" i="16"/>
  <c r="AP84" i="16"/>
  <c r="AN84" i="16"/>
  <c r="AS84" i="16" s="1"/>
  <c r="AM84" i="16"/>
  <c r="AL84" i="16"/>
  <c r="AH84" i="16"/>
  <c r="AC84" i="16"/>
  <c r="Z84" i="16"/>
  <c r="Y84" i="16"/>
  <c r="X84" i="16"/>
  <c r="AI84" i="16" s="1"/>
  <c r="W84" i="16"/>
  <c r="T84" i="16"/>
  <c r="S84" i="16"/>
  <c r="U84" i="16" s="1"/>
  <c r="V84" i="16" s="1"/>
  <c r="AG84" i="16" s="1"/>
  <c r="R84" i="16"/>
  <c r="P84" i="16"/>
  <c r="AE84" i="16" s="1"/>
  <c r="O84" i="16"/>
  <c r="N84" i="16"/>
  <c r="AD84" i="16" s="1"/>
  <c r="M84" i="16"/>
  <c r="L84" i="16"/>
  <c r="K84" i="16"/>
  <c r="J84" i="16"/>
  <c r="I84" i="16"/>
  <c r="BH84" i="16" s="1"/>
  <c r="H84" i="16"/>
  <c r="Q84" i="16" s="1"/>
  <c r="G84" i="16"/>
  <c r="BP83" i="16"/>
  <c r="BM83" i="16"/>
  <c r="BK83" i="16"/>
  <c r="BJ83" i="16"/>
  <c r="BD83" i="16"/>
  <c r="BE83" i="16" s="1"/>
  <c r="BC83" i="16"/>
  <c r="AX83" i="16"/>
  <c r="AY83" i="16" s="1"/>
  <c r="AV83" i="16"/>
  <c r="AW83" i="16" s="1"/>
  <c r="AU83" i="16"/>
  <c r="AR83" i="16"/>
  <c r="AP83" i="16"/>
  <c r="AN83" i="16"/>
  <c r="AS83" i="16" s="1"/>
  <c r="AM83" i="16"/>
  <c r="AH83" i="16"/>
  <c r="Y83" i="16"/>
  <c r="Z83" i="16" s="1"/>
  <c r="W83" i="16"/>
  <c r="X83" i="16" s="1"/>
  <c r="AI83" i="16" s="1"/>
  <c r="U83" i="16"/>
  <c r="V83" i="16" s="1"/>
  <c r="AG83" i="16" s="1"/>
  <c r="T83" i="16"/>
  <c r="S83" i="16"/>
  <c r="O83" i="16"/>
  <c r="P83" i="16" s="1"/>
  <c r="AE83" i="16" s="1"/>
  <c r="M83" i="16"/>
  <c r="N83" i="16" s="1"/>
  <c r="AD83" i="16" s="1"/>
  <c r="K83" i="16"/>
  <c r="L83" i="16" s="1"/>
  <c r="I83" i="16"/>
  <c r="J83" i="16" s="1"/>
  <c r="AC83" i="16" s="1"/>
  <c r="G83" i="16"/>
  <c r="R83" i="16" s="1"/>
  <c r="BP82" i="16"/>
  <c r="BM82" i="16"/>
  <c r="BJ82" i="16"/>
  <c r="BK82" i="16" s="1"/>
  <c r="BE82" i="16"/>
  <c r="BD82" i="16"/>
  <c r="BC82" i="16"/>
  <c r="AY82" i="16"/>
  <c r="AX82" i="16"/>
  <c r="AV82" i="16"/>
  <c r="AU82" i="16"/>
  <c r="AW82" i="16" s="1"/>
  <c r="AR82" i="16"/>
  <c r="AP82" i="16"/>
  <c r="AM82" i="16"/>
  <c r="AN82" i="16" s="1"/>
  <c r="AS82" i="16" s="1"/>
  <c r="AL82" i="16"/>
  <c r="AH82" i="16"/>
  <c r="Y82" i="16"/>
  <c r="Z82" i="16" s="1"/>
  <c r="Z79" i="16" s="1"/>
  <c r="W82" i="16"/>
  <c r="X82" i="16" s="1"/>
  <c r="AI82" i="16" s="1"/>
  <c r="T82" i="16"/>
  <c r="S82" i="16"/>
  <c r="U82" i="16" s="1"/>
  <c r="V82" i="16" s="1"/>
  <c r="AG82" i="16" s="1"/>
  <c r="O82" i="16"/>
  <c r="P82" i="16" s="1"/>
  <c r="AE82" i="16" s="1"/>
  <c r="M82" i="16"/>
  <c r="N82" i="16" s="1"/>
  <c r="K82" i="16"/>
  <c r="L82" i="16" s="1"/>
  <c r="I82" i="16"/>
  <c r="J82" i="16" s="1"/>
  <c r="G82" i="16"/>
  <c r="BG82" i="16" s="1"/>
  <c r="BP81" i="16"/>
  <c r="BM81" i="16"/>
  <c r="BM79" i="16" s="1"/>
  <c r="BJ81" i="16"/>
  <c r="BK81" i="16" s="1"/>
  <c r="BH81" i="16"/>
  <c r="BE81" i="16"/>
  <c r="BD81" i="16"/>
  <c r="BC81" i="16"/>
  <c r="AY81" i="16"/>
  <c r="AX81" i="16"/>
  <c r="AW81" i="16"/>
  <c r="AV81" i="16"/>
  <c r="AU81" i="16"/>
  <c r="AU79" i="16" s="1"/>
  <c r="AR81" i="16"/>
  <c r="AP81" i="16"/>
  <c r="AM81" i="16"/>
  <c r="AN81" i="16" s="1"/>
  <c r="AS81" i="16" s="1"/>
  <c r="AH81" i="16"/>
  <c r="AC81" i="16"/>
  <c r="Z81" i="16"/>
  <c r="Y81" i="16"/>
  <c r="X81" i="16"/>
  <c r="AI81" i="16" s="1"/>
  <c r="W81" i="16"/>
  <c r="W79" i="16" s="1"/>
  <c r="T81" i="16"/>
  <c r="T79" i="16" s="1"/>
  <c r="S81" i="16"/>
  <c r="U81" i="16" s="1"/>
  <c r="V81" i="16" s="1"/>
  <c r="AG81" i="16" s="1"/>
  <c r="R81" i="16"/>
  <c r="P81" i="16"/>
  <c r="AE81" i="16" s="1"/>
  <c r="O81" i="16"/>
  <c r="O79" i="16" s="1"/>
  <c r="N81" i="16"/>
  <c r="AD81" i="16" s="1"/>
  <c r="M81" i="16"/>
  <c r="L81" i="16"/>
  <c r="L79" i="16" s="1"/>
  <c r="K81" i="16"/>
  <c r="K79" i="16" s="1"/>
  <c r="J81" i="16"/>
  <c r="I81" i="16"/>
  <c r="H81" i="16"/>
  <c r="Q81" i="16" s="1"/>
  <c r="G81" i="16"/>
  <c r="G79" i="16" s="1"/>
  <c r="BP80" i="16"/>
  <c r="BP79" i="16" s="1"/>
  <c r="BM80" i="16"/>
  <c r="BK80" i="16"/>
  <c r="BK79" i="16" s="1"/>
  <c r="BJ80" i="16"/>
  <c r="BG80" i="16"/>
  <c r="BD80" i="16"/>
  <c r="BE80" i="16" s="1"/>
  <c r="BE79" i="16" s="1"/>
  <c r="BC80" i="16"/>
  <c r="BC79" i="16" s="1"/>
  <c r="AZ80" i="16"/>
  <c r="AX80" i="16"/>
  <c r="AY80" i="16" s="1"/>
  <c r="AY79" i="16" s="1"/>
  <c r="AV80" i="16"/>
  <c r="AW80" i="16" s="1"/>
  <c r="AW79" i="16" s="1"/>
  <c r="AU80" i="16"/>
  <c r="AR80" i="16"/>
  <c r="AP80" i="16"/>
  <c r="AN80" i="16"/>
  <c r="AS80" i="16" s="1"/>
  <c r="AM80" i="16"/>
  <c r="AM79" i="16" s="1"/>
  <c r="AL80" i="16"/>
  <c r="AH80" i="16"/>
  <c r="AE80" i="16"/>
  <c r="AE79" i="16" s="1"/>
  <c r="Z80" i="16"/>
  <c r="AI80" i="16" s="1"/>
  <c r="AI79" i="16" s="1"/>
  <c r="Y80" i="16"/>
  <c r="X80" i="16"/>
  <c r="W80" i="16"/>
  <c r="T80" i="16"/>
  <c r="U80" i="16" s="1"/>
  <c r="S80" i="16"/>
  <c r="R80" i="16"/>
  <c r="P80" i="16"/>
  <c r="O80" i="16"/>
  <c r="N80" i="16"/>
  <c r="AD80" i="16" s="1"/>
  <c r="M80" i="16"/>
  <c r="L80" i="16"/>
  <c r="K80" i="16"/>
  <c r="J80" i="16"/>
  <c r="AC80" i="16" s="1"/>
  <c r="I80" i="16"/>
  <c r="BH80" i="16" s="1"/>
  <c r="H80" i="16"/>
  <c r="AB80" i="16" s="1"/>
  <c r="G80" i="16"/>
  <c r="BO79" i="16"/>
  <c r="BN79" i="16"/>
  <c r="BL79" i="16"/>
  <c r="BJ79" i="16"/>
  <c r="BF79" i="16"/>
  <c r="BB79" i="16"/>
  <c r="BA79" i="16"/>
  <c r="AX79" i="16"/>
  <c r="AV79" i="16"/>
  <c r="AR79" i="16"/>
  <c r="AQ79" i="16"/>
  <c r="AP79" i="16"/>
  <c r="AO79" i="16"/>
  <c r="AL79" i="16"/>
  <c r="AK79" i="16"/>
  <c r="AH79" i="16"/>
  <c r="AA79" i="16"/>
  <c r="BP78" i="16"/>
  <c r="BM78" i="16"/>
  <c r="BK78" i="16"/>
  <c r="BJ78" i="16"/>
  <c r="BG78" i="16"/>
  <c r="BD78" i="16"/>
  <c r="BE78" i="16" s="1"/>
  <c r="BC78" i="16"/>
  <c r="AZ78" i="16"/>
  <c r="AX78" i="16"/>
  <c r="AY78" i="16" s="1"/>
  <c r="AV78" i="16"/>
  <c r="AU78" i="16"/>
  <c r="AW78" i="16" s="1"/>
  <c r="AR78" i="16"/>
  <c r="AQ78" i="16"/>
  <c r="AN78" i="16"/>
  <c r="AM78" i="16"/>
  <c r="AL78" i="16"/>
  <c r="AH78" i="16"/>
  <c r="AE78" i="16"/>
  <c r="Z78" i="16"/>
  <c r="AI78" i="16" s="1"/>
  <c r="Y78" i="16"/>
  <c r="X78" i="16"/>
  <c r="W78" i="16"/>
  <c r="T78" i="16"/>
  <c r="U78" i="16" s="1"/>
  <c r="V78" i="16" s="1"/>
  <c r="AG78" i="16" s="1"/>
  <c r="S78" i="16"/>
  <c r="R78" i="16"/>
  <c r="P78" i="16"/>
  <c r="O78" i="16"/>
  <c r="N78" i="16"/>
  <c r="AD78" i="16" s="1"/>
  <c r="M78" i="16"/>
  <c r="L78" i="16"/>
  <c r="K78" i="16"/>
  <c r="J78" i="16"/>
  <c r="AC78" i="16" s="1"/>
  <c r="I78" i="16"/>
  <c r="BH78" i="16" s="1"/>
  <c r="H78" i="16"/>
  <c r="AB78" i="16" s="1"/>
  <c r="AF78" i="16" s="1"/>
  <c r="G78" i="16"/>
  <c r="AO78" i="16" s="1"/>
  <c r="AP78" i="16" s="1"/>
  <c r="BP77" i="16"/>
  <c r="BM77" i="16"/>
  <c r="BK77" i="16"/>
  <c r="BJ77" i="16"/>
  <c r="BD77" i="16"/>
  <c r="BE77" i="16" s="1"/>
  <c r="BC77" i="16"/>
  <c r="AX77" i="16"/>
  <c r="AY77" i="16" s="1"/>
  <c r="AV77" i="16"/>
  <c r="AU77" i="16"/>
  <c r="AW77" i="16" s="1"/>
  <c r="AR77" i="16"/>
  <c r="AP77" i="16"/>
  <c r="AN77" i="16"/>
  <c r="AS77" i="16" s="1"/>
  <c r="AM77" i="16"/>
  <c r="AH77" i="16"/>
  <c r="Y77" i="16"/>
  <c r="Z77" i="16" s="1"/>
  <c r="W77" i="16"/>
  <c r="X77" i="16" s="1"/>
  <c r="AI77" i="16" s="1"/>
  <c r="T77" i="16"/>
  <c r="S77" i="16"/>
  <c r="U77" i="16" s="1"/>
  <c r="V77" i="16" s="1"/>
  <c r="AG77" i="16" s="1"/>
  <c r="O77" i="16"/>
  <c r="P77" i="16" s="1"/>
  <c r="AE77" i="16" s="1"/>
  <c r="M77" i="16"/>
  <c r="N77" i="16" s="1"/>
  <c r="K77" i="16"/>
  <c r="L77" i="16" s="1"/>
  <c r="I77" i="16"/>
  <c r="BH77" i="16" s="1"/>
  <c r="G77" i="16"/>
  <c r="BP76" i="16"/>
  <c r="BM76" i="16"/>
  <c r="BJ76" i="16"/>
  <c r="BK76" i="16" s="1"/>
  <c r="BH76" i="16"/>
  <c r="BE76" i="16"/>
  <c r="BD76" i="16"/>
  <c r="BC76" i="16"/>
  <c r="AY76" i="16"/>
  <c r="AX76" i="16"/>
  <c r="AW76" i="16"/>
  <c r="AV76" i="16"/>
  <c r="AU76" i="16"/>
  <c r="AR76" i="16"/>
  <c r="AP76" i="16"/>
  <c r="AM76" i="16"/>
  <c r="AN76" i="16" s="1"/>
  <c r="AS76" i="16" s="1"/>
  <c r="AL76" i="16"/>
  <c r="AH76" i="16"/>
  <c r="Y76" i="16"/>
  <c r="Z76" i="16" s="1"/>
  <c r="W76" i="16"/>
  <c r="X76" i="16" s="1"/>
  <c r="U76" i="16"/>
  <c r="V76" i="16" s="1"/>
  <c r="AG76" i="16" s="1"/>
  <c r="T76" i="16"/>
  <c r="S76" i="16"/>
  <c r="O76" i="16"/>
  <c r="P76" i="16" s="1"/>
  <c r="AE76" i="16" s="1"/>
  <c r="M76" i="16"/>
  <c r="N76" i="16" s="1"/>
  <c r="AD76" i="16" s="1"/>
  <c r="K76" i="16"/>
  <c r="L76" i="16" s="1"/>
  <c r="I76" i="16"/>
  <c r="J76" i="16" s="1"/>
  <c r="AC76" i="16" s="1"/>
  <c r="G76" i="16"/>
  <c r="BP75" i="16"/>
  <c r="BM75" i="16"/>
  <c r="BJ75" i="16"/>
  <c r="BK75" i="16" s="1"/>
  <c r="BH75" i="16"/>
  <c r="BE75" i="16"/>
  <c r="BD75" i="16"/>
  <c r="BC75" i="16"/>
  <c r="AY75" i="16"/>
  <c r="AX75" i="16"/>
  <c r="AV75" i="16"/>
  <c r="AU75" i="16"/>
  <c r="AW75" i="16" s="1"/>
  <c r="AR75" i="16"/>
  <c r="AN75" i="16"/>
  <c r="AM75" i="16"/>
  <c r="AL75" i="16"/>
  <c r="AI75" i="16"/>
  <c r="AH75" i="16"/>
  <c r="AC75" i="16"/>
  <c r="Z75" i="16"/>
  <c r="Y75" i="16"/>
  <c r="X75" i="16"/>
  <c r="W75" i="16"/>
  <c r="T75" i="16"/>
  <c r="S75" i="16"/>
  <c r="P75" i="16"/>
  <c r="AE75" i="16" s="1"/>
  <c r="O75" i="16"/>
  <c r="N75" i="16"/>
  <c r="M75" i="16"/>
  <c r="K75" i="16"/>
  <c r="L75" i="16" s="1"/>
  <c r="J75" i="16"/>
  <c r="I75" i="16"/>
  <c r="G75" i="16"/>
  <c r="BP74" i="16"/>
  <c r="BM74" i="16"/>
  <c r="BK74" i="16"/>
  <c r="BJ74" i="16"/>
  <c r="BG74" i="16"/>
  <c r="BI74" i="16" s="1"/>
  <c r="BD74" i="16"/>
  <c r="BE74" i="16" s="1"/>
  <c r="BC74" i="16"/>
  <c r="AX74" i="16"/>
  <c r="AY74" i="16" s="1"/>
  <c r="AV74" i="16"/>
  <c r="AW74" i="16" s="1"/>
  <c r="AW71" i="16" s="1"/>
  <c r="AU74" i="16"/>
  <c r="AR74" i="16"/>
  <c r="AP74" i="16"/>
  <c r="AN74" i="16"/>
  <c r="AS74" i="16" s="1"/>
  <c r="AM74" i="16"/>
  <c r="AL74" i="16"/>
  <c r="AH74" i="16"/>
  <c r="Y74" i="16"/>
  <c r="Z74" i="16" s="1"/>
  <c r="X74" i="16"/>
  <c r="W74" i="16"/>
  <c r="U74" i="16"/>
  <c r="V74" i="16" s="1"/>
  <c r="AG74" i="16" s="1"/>
  <c r="T74" i="16"/>
  <c r="S74" i="16"/>
  <c r="P74" i="16"/>
  <c r="AE74" i="16" s="1"/>
  <c r="O74" i="16"/>
  <c r="M74" i="16"/>
  <c r="N74" i="16" s="1"/>
  <c r="AD74" i="16" s="1"/>
  <c r="L74" i="16"/>
  <c r="K74" i="16"/>
  <c r="I74" i="16"/>
  <c r="BH74" i="16" s="1"/>
  <c r="H74" i="16"/>
  <c r="AB74" i="16" s="1"/>
  <c r="G74" i="16"/>
  <c r="BP73" i="16"/>
  <c r="BM73" i="16"/>
  <c r="BJ73" i="16"/>
  <c r="BK73" i="16" s="1"/>
  <c r="BD73" i="16"/>
  <c r="BE73" i="16" s="1"/>
  <c r="BC73" i="16"/>
  <c r="AX73" i="16"/>
  <c r="AY73" i="16" s="1"/>
  <c r="AY71" i="16" s="1"/>
  <c r="AV73" i="16"/>
  <c r="AV71" i="16" s="1"/>
  <c r="AU73" i="16"/>
  <c r="AW73" i="16" s="1"/>
  <c r="AR73" i="16"/>
  <c r="AR71" i="16" s="1"/>
  <c r="AM73" i="16"/>
  <c r="AN73" i="16" s="1"/>
  <c r="AL73" i="16"/>
  <c r="AH73" i="16"/>
  <c r="Y73" i="16"/>
  <c r="Z73" i="16" s="1"/>
  <c r="W73" i="16"/>
  <c r="X73" i="16" s="1"/>
  <c r="AI73" i="16" s="1"/>
  <c r="T73" i="16"/>
  <c r="T71" i="16" s="1"/>
  <c r="S73" i="16"/>
  <c r="U73" i="16" s="1"/>
  <c r="O73" i="16"/>
  <c r="P73" i="16" s="1"/>
  <c r="AE73" i="16" s="1"/>
  <c r="M73" i="16"/>
  <c r="N73" i="16" s="1"/>
  <c r="AD73" i="16" s="1"/>
  <c r="L73" i="16"/>
  <c r="K73" i="16"/>
  <c r="I73" i="16"/>
  <c r="G73" i="16"/>
  <c r="R73" i="16" s="1"/>
  <c r="BP72" i="16"/>
  <c r="BP71" i="16" s="1"/>
  <c r="BM72" i="16"/>
  <c r="BJ72" i="16"/>
  <c r="BK72" i="16" s="1"/>
  <c r="BH72" i="16"/>
  <c r="BD72" i="16"/>
  <c r="BD71" i="16" s="1"/>
  <c r="BC72" i="16"/>
  <c r="AY72" i="16"/>
  <c r="AX72" i="16"/>
  <c r="AW72" i="16"/>
  <c r="AV72" i="16"/>
  <c r="AU72" i="16"/>
  <c r="AU71" i="16" s="1"/>
  <c r="AR72" i="16"/>
  <c r="AP72" i="16"/>
  <c r="AM72" i="16"/>
  <c r="AN72" i="16" s="1"/>
  <c r="AL72" i="16"/>
  <c r="AH72" i="16"/>
  <c r="AH71" i="16" s="1"/>
  <c r="Y72" i="16"/>
  <c r="Z72" i="16" s="1"/>
  <c r="Z71" i="16" s="1"/>
  <c r="W72" i="16"/>
  <c r="X72" i="16" s="1"/>
  <c r="V72" i="16"/>
  <c r="AG72" i="16" s="1"/>
  <c r="U72" i="16"/>
  <c r="T72" i="16"/>
  <c r="S72" i="16"/>
  <c r="O72" i="16"/>
  <c r="P72" i="16" s="1"/>
  <c r="M72" i="16"/>
  <c r="N72" i="16" s="1"/>
  <c r="K72" i="16"/>
  <c r="L72" i="16" s="1"/>
  <c r="J72" i="16"/>
  <c r="AC72" i="16" s="1"/>
  <c r="I72" i="16"/>
  <c r="G72" i="16"/>
  <c r="G71" i="16" s="1"/>
  <c r="BO71" i="16"/>
  <c r="BN71" i="16"/>
  <c r="BM71" i="16"/>
  <c r="BL71" i="16"/>
  <c r="BJ71" i="16"/>
  <c r="BF71" i="16"/>
  <c r="BC71" i="16"/>
  <c r="BB71" i="16"/>
  <c r="BA71" i="16"/>
  <c r="AQ71" i="16"/>
  <c r="AL71" i="16"/>
  <c r="AK71" i="16"/>
  <c r="AA71" i="16"/>
  <c r="Y71" i="16"/>
  <c r="S71" i="16"/>
  <c r="K71" i="16"/>
  <c r="I71" i="16"/>
  <c r="BP70" i="16"/>
  <c r="BM70" i="16"/>
  <c r="BK70" i="16"/>
  <c r="BJ70" i="16"/>
  <c r="BH70" i="16"/>
  <c r="BE70" i="16"/>
  <c r="BD70" i="16"/>
  <c r="BC70" i="16"/>
  <c r="AY70" i="16"/>
  <c r="AX70" i="16"/>
  <c r="AV70" i="16"/>
  <c r="AU70" i="16"/>
  <c r="AW70" i="16" s="1"/>
  <c r="AR70" i="16"/>
  <c r="AP70" i="16"/>
  <c r="AM70" i="16"/>
  <c r="AN70" i="16" s="1"/>
  <c r="AS70" i="16" s="1"/>
  <c r="AH70" i="16"/>
  <c r="Z70" i="16"/>
  <c r="Y70" i="16"/>
  <c r="W70" i="16"/>
  <c r="X70" i="16" s="1"/>
  <c r="AI70" i="16" s="1"/>
  <c r="T70" i="16"/>
  <c r="S70" i="16"/>
  <c r="O70" i="16"/>
  <c r="P70" i="16" s="1"/>
  <c r="AE70" i="16" s="1"/>
  <c r="N70" i="16"/>
  <c r="M70" i="16"/>
  <c r="K70" i="16"/>
  <c r="L70" i="16" s="1"/>
  <c r="J70" i="16"/>
  <c r="AC70" i="16" s="1"/>
  <c r="I70" i="16"/>
  <c r="G70" i="16"/>
  <c r="R70" i="16" s="1"/>
  <c r="BP69" i="16"/>
  <c r="BM69" i="16"/>
  <c r="BK69" i="16"/>
  <c r="BJ69" i="16"/>
  <c r="BG69" i="16"/>
  <c r="BD69" i="16"/>
  <c r="BE69" i="16" s="1"/>
  <c r="BC69" i="16"/>
  <c r="AX69" i="16"/>
  <c r="AY69" i="16" s="1"/>
  <c r="AV69" i="16"/>
  <c r="AW69" i="16" s="1"/>
  <c r="AU69" i="16"/>
  <c r="AR69" i="16"/>
  <c r="AP69" i="16"/>
  <c r="AN69" i="16"/>
  <c r="AS69" i="16" s="1"/>
  <c r="AM69" i="16"/>
  <c r="AH69" i="16"/>
  <c r="Y69" i="16"/>
  <c r="Z69" i="16" s="1"/>
  <c r="X69" i="16"/>
  <c r="AI69" i="16" s="1"/>
  <c r="W69" i="16"/>
  <c r="U69" i="16"/>
  <c r="V69" i="16" s="1"/>
  <c r="AG69" i="16" s="1"/>
  <c r="T69" i="16"/>
  <c r="S69" i="16"/>
  <c r="P69" i="16"/>
  <c r="AE69" i="16" s="1"/>
  <c r="O69" i="16"/>
  <c r="M69" i="16"/>
  <c r="N69" i="16" s="1"/>
  <c r="AD69" i="16" s="1"/>
  <c r="K69" i="16"/>
  <c r="L69" i="16" s="1"/>
  <c r="I69" i="16"/>
  <c r="J69" i="16" s="1"/>
  <c r="AC69" i="16" s="1"/>
  <c r="H69" i="16"/>
  <c r="Q69" i="16" s="1"/>
  <c r="G69" i="16"/>
  <c r="BP68" i="16"/>
  <c r="BM68" i="16"/>
  <c r="BJ68" i="16"/>
  <c r="BK68" i="16" s="1"/>
  <c r="BE68" i="16"/>
  <c r="BD68" i="16"/>
  <c r="BC68" i="16"/>
  <c r="AX68" i="16"/>
  <c r="AY68" i="16" s="1"/>
  <c r="AV68" i="16"/>
  <c r="AU68" i="16"/>
  <c r="AW68" i="16" s="1"/>
  <c r="AR68" i="16"/>
  <c r="AP68" i="16"/>
  <c r="AN68" i="16"/>
  <c r="AS68" i="16" s="1"/>
  <c r="AM68" i="16"/>
  <c r="AL68" i="16"/>
  <c r="AH68" i="16"/>
  <c r="Z68" i="16"/>
  <c r="Y68" i="16"/>
  <c r="W68" i="16"/>
  <c r="X68" i="16" s="1"/>
  <c r="AI68" i="16" s="1"/>
  <c r="T68" i="16"/>
  <c r="S68" i="16"/>
  <c r="U68" i="16" s="1"/>
  <c r="V68" i="16" s="1"/>
  <c r="AG68" i="16" s="1"/>
  <c r="O68" i="16"/>
  <c r="P68" i="16" s="1"/>
  <c r="AE68" i="16" s="1"/>
  <c r="N68" i="16"/>
  <c r="AD68" i="16" s="1"/>
  <c r="M68" i="16"/>
  <c r="K68" i="16"/>
  <c r="L68" i="16" s="1"/>
  <c r="I68" i="16"/>
  <c r="BH68" i="16" s="1"/>
  <c r="G68" i="16"/>
  <c r="BP67" i="16"/>
  <c r="BM67" i="16"/>
  <c r="BJ67" i="16"/>
  <c r="BK67" i="16" s="1"/>
  <c r="BH67" i="16"/>
  <c r="BE67" i="16"/>
  <c r="BD67" i="16"/>
  <c r="BC67" i="16"/>
  <c r="AY67" i="16"/>
  <c r="AX67" i="16"/>
  <c r="AW67" i="16"/>
  <c r="AV67" i="16"/>
  <c r="AU67" i="16"/>
  <c r="AR67" i="16"/>
  <c r="AP67" i="16"/>
  <c r="AM67" i="16"/>
  <c r="AN67" i="16" s="1"/>
  <c r="AS67" i="16" s="1"/>
  <c r="AH67" i="16"/>
  <c r="Z67" i="16"/>
  <c r="Y67" i="16"/>
  <c r="W67" i="16"/>
  <c r="X67" i="16" s="1"/>
  <c r="AI67" i="16" s="1"/>
  <c r="T67" i="16"/>
  <c r="S67" i="16"/>
  <c r="O67" i="16"/>
  <c r="P67" i="16" s="1"/>
  <c r="AE67" i="16" s="1"/>
  <c r="N67" i="16"/>
  <c r="M67" i="16"/>
  <c r="K67" i="16"/>
  <c r="L67" i="16" s="1"/>
  <c r="J67" i="16"/>
  <c r="AC67" i="16" s="1"/>
  <c r="I67" i="16"/>
  <c r="G67" i="16"/>
  <c r="BG67" i="16" s="1"/>
  <c r="BI67" i="16" s="1"/>
  <c r="BP66" i="16"/>
  <c r="BM66" i="16"/>
  <c r="BK66" i="16"/>
  <c r="BJ66" i="16"/>
  <c r="BG66" i="16"/>
  <c r="BD66" i="16"/>
  <c r="BE66" i="16" s="1"/>
  <c r="BC66" i="16"/>
  <c r="AX66" i="16"/>
  <c r="AY66" i="16" s="1"/>
  <c r="AV66" i="16"/>
  <c r="AW66" i="16" s="1"/>
  <c r="AU66" i="16"/>
  <c r="AR66" i="16"/>
  <c r="AP66" i="16"/>
  <c r="AN66" i="16"/>
  <c r="AS66" i="16" s="1"/>
  <c r="AM66" i="16"/>
  <c r="AH66" i="16"/>
  <c r="AB66" i="16"/>
  <c r="Y66" i="16"/>
  <c r="Z66" i="16" s="1"/>
  <c r="X66" i="16"/>
  <c r="AI66" i="16" s="1"/>
  <c r="W66" i="16"/>
  <c r="U66" i="16"/>
  <c r="V66" i="16" s="1"/>
  <c r="AG66" i="16" s="1"/>
  <c r="T66" i="16"/>
  <c r="S66" i="16"/>
  <c r="P66" i="16"/>
  <c r="AE66" i="16" s="1"/>
  <c r="O66" i="16"/>
  <c r="M66" i="16"/>
  <c r="N66" i="16" s="1"/>
  <c r="K66" i="16"/>
  <c r="L66" i="16" s="1"/>
  <c r="I66" i="16"/>
  <c r="J66" i="16" s="1"/>
  <c r="AC66" i="16" s="1"/>
  <c r="H66" i="16"/>
  <c r="G66" i="16"/>
  <c r="BP65" i="16"/>
  <c r="BM65" i="16"/>
  <c r="BJ65" i="16"/>
  <c r="BK65" i="16" s="1"/>
  <c r="BE65" i="16"/>
  <c r="BD65" i="16"/>
  <c r="BC65" i="16"/>
  <c r="AY65" i="16"/>
  <c r="AX65" i="16"/>
  <c r="AV65" i="16"/>
  <c r="AU65" i="16"/>
  <c r="AW65" i="16" s="1"/>
  <c r="AR65" i="16"/>
  <c r="AP65" i="16"/>
  <c r="AM65" i="16"/>
  <c r="AN65" i="16" s="1"/>
  <c r="AS65" i="16" s="1"/>
  <c r="AL65" i="16"/>
  <c r="AH65" i="16"/>
  <c r="Y65" i="16"/>
  <c r="Z65" i="16" s="1"/>
  <c r="W65" i="16"/>
  <c r="X65" i="16" s="1"/>
  <c r="AI65" i="16" s="1"/>
  <c r="T65" i="16"/>
  <c r="S65" i="16"/>
  <c r="U65" i="16" s="1"/>
  <c r="V65" i="16" s="1"/>
  <c r="AG65" i="16" s="1"/>
  <c r="O65" i="16"/>
  <c r="P65" i="16" s="1"/>
  <c r="AE65" i="16" s="1"/>
  <c r="M65" i="16"/>
  <c r="N65" i="16" s="1"/>
  <c r="AD65" i="16" s="1"/>
  <c r="K65" i="16"/>
  <c r="L65" i="16" s="1"/>
  <c r="I65" i="16"/>
  <c r="J65" i="16" s="1"/>
  <c r="AC65" i="16" s="1"/>
  <c r="G65" i="16"/>
  <c r="R65" i="16" s="1"/>
  <c r="BP64" i="16"/>
  <c r="BM64" i="16"/>
  <c r="BJ64" i="16"/>
  <c r="BK64" i="16" s="1"/>
  <c r="BE64" i="16"/>
  <c r="BD64" i="16"/>
  <c r="BC64" i="16"/>
  <c r="AY64" i="16"/>
  <c r="AX64" i="16"/>
  <c r="AW64" i="16"/>
  <c r="AV64" i="16"/>
  <c r="AU64" i="16"/>
  <c r="AR64" i="16"/>
  <c r="AP64" i="16"/>
  <c r="AM64" i="16"/>
  <c r="AN64" i="16" s="1"/>
  <c r="AS64" i="16" s="1"/>
  <c r="AL64" i="16"/>
  <c r="AH64" i="16"/>
  <c r="Y64" i="16"/>
  <c r="Y62" i="16" s="1"/>
  <c r="W64" i="16"/>
  <c r="X64" i="16" s="1"/>
  <c r="U64" i="16"/>
  <c r="V64" i="16" s="1"/>
  <c r="AG64" i="16" s="1"/>
  <c r="T64" i="16"/>
  <c r="S64" i="16"/>
  <c r="O64" i="16"/>
  <c r="P64" i="16" s="1"/>
  <c r="M64" i="16"/>
  <c r="M62" i="16" s="1"/>
  <c r="K64" i="16"/>
  <c r="L64" i="16" s="1"/>
  <c r="I64" i="16"/>
  <c r="BH64" i="16" s="1"/>
  <c r="G64" i="16"/>
  <c r="BG64" i="16" s="1"/>
  <c r="BP63" i="16"/>
  <c r="BM63" i="16"/>
  <c r="BM62" i="16" s="1"/>
  <c r="BJ63" i="16"/>
  <c r="BK63" i="16" s="1"/>
  <c r="BK62" i="16" s="1"/>
  <c r="BH63" i="16"/>
  <c r="BE63" i="16"/>
  <c r="BE62" i="16" s="1"/>
  <c r="BD63" i="16"/>
  <c r="BC63" i="16"/>
  <c r="BC62" i="16" s="1"/>
  <c r="AY63" i="16"/>
  <c r="AY62" i="16" s="1"/>
  <c r="AX63" i="16"/>
  <c r="AV63" i="16"/>
  <c r="AU63" i="16"/>
  <c r="AW63" i="16" s="1"/>
  <c r="AW62" i="16" s="1"/>
  <c r="AR63" i="16"/>
  <c r="AP63" i="16"/>
  <c r="AM63" i="16"/>
  <c r="AN63" i="16" s="1"/>
  <c r="AH63" i="16"/>
  <c r="AE63" i="16"/>
  <c r="Z63" i="16"/>
  <c r="AI63" i="16" s="1"/>
  <c r="Y63" i="16"/>
  <c r="X63" i="16"/>
  <c r="W63" i="16"/>
  <c r="T63" i="16"/>
  <c r="U63" i="16" s="1"/>
  <c r="S63" i="16"/>
  <c r="R63" i="16"/>
  <c r="P63" i="16"/>
  <c r="O63" i="16"/>
  <c r="N63" i="16"/>
  <c r="AD63" i="16" s="1"/>
  <c r="M63" i="16"/>
  <c r="L63" i="16"/>
  <c r="K63" i="16"/>
  <c r="J63" i="16"/>
  <c r="AC63" i="16" s="1"/>
  <c r="I63" i="16"/>
  <c r="H63" i="16"/>
  <c r="Q63" i="16" s="1"/>
  <c r="G63" i="16"/>
  <c r="BG63" i="16" s="1"/>
  <c r="BP62" i="16"/>
  <c r="BO62" i="16"/>
  <c r="BN62" i="16"/>
  <c r="BL62" i="16"/>
  <c r="BJ62" i="16"/>
  <c r="BF62" i="16"/>
  <c r="BD62" i="16"/>
  <c r="BB62" i="16"/>
  <c r="BA62" i="16"/>
  <c r="AX62" i="16"/>
  <c r="AV62" i="16"/>
  <c r="AR62" i="16"/>
  <c r="AQ62" i="16"/>
  <c r="AP62" i="16"/>
  <c r="AO62" i="16"/>
  <c r="AL62" i="16"/>
  <c r="AK62" i="16"/>
  <c r="AH62" i="16"/>
  <c r="AA62" i="16"/>
  <c r="W62" i="16"/>
  <c r="T62" i="16"/>
  <c r="S62" i="16"/>
  <c r="BP61" i="16"/>
  <c r="BM61" i="16"/>
  <c r="BK61" i="16"/>
  <c r="BJ61" i="16"/>
  <c r="BG61" i="16"/>
  <c r="BD61" i="16"/>
  <c r="BE61" i="16" s="1"/>
  <c r="BC61" i="16"/>
  <c r="AZ61" i="16"/>
  <c r="AX61" i="16"/>
  <c r="AY61" i="16" s="1"/>
  <c r="AV61" i="16"/>
  <c r="AU61" i="16"/>
  <c r="AW61" i="16" s="1"/>
  <c r="AR61" i="16"/>
  <c r="AO61" i="16"/>
  <c r="AP61" i="16" s="1"/>
  <c r="AM61" i="16"/>
  <c r="AN61" i="16" s="1"/>
  <c r="AS61" i="16" s="1"/>
  <c r="AH61" i="16"/>
  <c r="AC61" i="16"/>
  <c r="Z61" i="16"/>
  <c r="Y61" i="16"/>
  <c r="X61" i="16"/>
  <c r="AI61" i="16" s="1"/>
  <c r="W61" i="16"/>
  <c r="T61" i="16"/>
  <c r="S61" i="16"/>
  <c r="U61" i="16" s="1"/>
  <c r="V61" i="16" s="1"/>
  <c r="AG61" i="16" s="1"/>
  <c r="R61" i="16"/>
  <c r="P61" i="16"/>
  <c r="AE61" i="16" s="1"/>
  <c r="O61" i="16"/>
  <c r="N61" i="16"/>
  <c r="AD61" i="16" s="1"/>
  <c r="M61" i="16"/>
  <c r="L61" i="16"/>
  <c r="K61" i="16"/>
  <c r="J61" i="16"/>
  <c r="I61" i="16"/>
  <c r="BH61" i="16" s="1"/>
  <c r="H61" i="16"/>
  <c r="AB61" i="16" s="1"/>
  <c r="AF61" i="16" s="1"/>
  <c r="AJ61" i="16" s="1"/>
  <c r="G61" i="16"/>
  <c r="BP60" i="16"/>
  <c r="BM60" i="16"/>
  <c r="BK60" i="16"/>
  <c r="BJ60" i="16"/>
  <c r="BD60" i="16"/>
  <c r="BE60" i="16" s="1"/>
  <c r="BC60" i="16"/>
  <c r="AX60" i="16"/>
  <c r="AY60" i="16" s="1"/>
  <c r="AV60" i="16"/>
  <c r="AW60" i="16" s="1"/>
  <c r="AU60" i="16"/>
  <c r="AR60" i="16"/>
  <c r="AP60" i="16"/>
  <c r="AN60" i="16"/>
  <c r="AS60" i="16" s="1"/>
  <c r="AM60" i="16"/>
  <c r="AL60" i="16"/>
  <c r="AH60" i="16"/>
  <c r="AE60" i="16"/>
  <c r="Z60" i="16"/>
  <c r="AI60" i="16" s="1"/>
  <c r="Y60" i="16"/>
  <c r="X60" i="16"/>
  <c r="W60" i="16"/>
  <c r="T60" i="16"/>
  <c r="U60" i="16" s="1"/>
  <c r="V60" i="16" s="1"/>
  <c r="AG60" i="16" s="1"/>
  <c r="S60" i="16"/>
  <c r="R60" i="16"/>
  <c r="P60" i="16"/>
  <c r="O60" i="16"/>
  <c r="N60" i="16"/>
  <c r="AD60" i="16" s="1"/>
  <c r="M60" i="16"/>
  <c r="L60" i="16"/>
  <c r="K60" i="16"/>
  <c r="J60" i="16"/>
  <c r="AC60" i="16" s="1"/>
  <c r="I60" i="16"/>
  <c r="BH60" i="16" s="1"/>
  <c r="H60" i="16"/>
  <c r="Q60" i="16" s="1"/>
  <c r="G60" i="16"/>
  <c r="BG60" i="16" s="1"/>
  <c r="BP59" i="16"/>
  <c r="BM59" i="16"/>
  <c r="BK59" i="16"/>
  <c r="BJ59" i="16"/>
  <c r="BE59" i="16"/>
  <c r="BD59" i="16"/>
  <c r="BC59" i="16"/>
  <c r="AX59" i="16"/>
  <c r="AY59" i="16" s="1"/>
  <c r="AV59" i="16"/>
  <c r="AU59" i="16"/>
  <c r="AW59" i="16" s="1"/>
  <c r="AR59" i="16"/>
  <c r="AP59" i="16"/>
  <c r="AN59" i="16"/>
  <c r="AS59" i="16" s="1"/>
  <c r="AM59" i="16"/>
  <c r="AL59" i="16"/>
  <c r="AH59" i="16"/>
  <c r="Z59" i="16"/>
  <c r="Y59" i="16"/>
  <c r="X59" i="16"/>
  <c r="AI59" i="16" s="1"/>
  <c r="W59" i="16"/>
  <c r="T59" i="16"/>
  <c r="S59" i="16"/>
  <c r="U59" i="16" s="1"/>
  <c r="V59" i="16" s="1"/>
  <c r="AG59" i="16" s="1"/>
  <c r="P59" i="16"/>
  <c r="AE59" i="16" s="1"/>
  <c r="O59" i="16"/>
  <c r="N59" i="16"/>
  <c r="M59" i="16"/>
  <c r="K59" i="16"/>
  <c r="L59" i="16" s="1"/>
  <c r="I59" i="16"/>
  <c r="J59" i="16" s="1"/>
  <c r="AC59" i="16" s="1"/>
  <c r="G59" i="16"/>
  <c r="BG59" i="16" s="1"/>
  <c r="BP58" i="16"/>
  <c r="BM58" i="16"/>
  <c r="BJ58" i="16"/>
  <c r="BK58" i="16" s="1"/>
  <c r="BD58" i="16"/>
  <c r="BE58" i="16" s="1"/>
  <c r="BC58" i="16"/>
  <c r="AX58" i="16"/>
  <c r="AY58" i="16" s="1"/>
  <c r="AW58" i="16"/>
  <c r="AV58" i="16"/>
  <c r="AU58" i="16"/>
  <c r="AR58" i="16"/>
  <c r="AP58" i="16"/>
  <c r="AM58" i="16"/>
  <c r="AN58" i="16" s="1"/>
  <c r="AS58" i="16" s="1"/>
  <c r="AL58" i="16"/>
  <c r="AH58" i="16"/>
  <c r="Y58" i="16"/>
  <c r="Z58" i="16" s="1"/>
  <c r="W58" i="16"/>
  <c r="X58" i="16" s="1"/>
  <c r="U58" i="16"/>
  <c r="V58" i="16" s="1"/>
  <c r="AG58" i="16" s="1"/>
  <c r="T58" i="16"/>
  <c r="S58" i="16"/>
  <c r="O58" i="16"/>
  <c r="P58" i="16" s="1"/>
  <c r="AE58" i="16" s="1"/>
  <c r="M58" i="16"/>
  <c r="N58" i="16" s="1"/>
  <c r="AD58" i="16" s="1"/>
  <c r="K58" i="16"/>
  <c r="L58" i="16" s="1"/>
  <c r="I58" i="16"/>
  <c r="J58" i="16" s="1"/>
  <c r="AC58" i="16" s="1"/>
  <c r="G58" i="16"/>
  <c r="R58" i="16" s="1"/>
  <c r="BP57" i="16"/>
  <c r="BM57" i="16"/>
  <c r="BJ57" i="16"/>
  <c r="BK57" i="16" s="1"/>
  <c r="BH57" i="16"/>
  <c r="BE57" i="16"/>
  <c r="BD57" i="16"/>
  <c r="BC57" i="16"/>
  <c r="AY57" i="16"/>
  <c r="AX57" i="16"/>
  <c r="AV57" i="16"/>
  <c r="AU57" i="16"/>
  <c r="AW57" i="16" s="1"/>
  <c r="AR57" i="16"/>
  <c r="AP57" i="16"/>
  <c r="AM57" i="16"/>
  <c r="AN57" i="16" s="1"/>
  <c r="AS57" i="16" s="1"/>
  <c r="AH57" i="16"/>
  <c r="AE57" i="16"/>
  <c r="Z57" i="16"/>
  <c r="AI57" i="16" s="1"/>
  <c r="Y57" i="16"/>
  <c r="X57" i="16"/>
  <c r="W57" i="16"/>
  <c r="T57" i="16"/>
  <c r="S57" i="16"/>
  <c r="U57" i="16" s="1"/>
  <c r="V57" i="16" s="1"/>
  <c r="AG57" i="16" s="1"/>
  <c r="R57" i="16"/>
  <c r="P57" i="16"/>
  <c r="O57" i="16"/>
  <c r="N57" i="16"/>
  <c r="AD57" i="16" s="1"/>
  <c r="M57" i="16"/>
  <c r="L57" i="16"/>
  <c r="K57" i="16"/>
  <c r="J57" i="16"/>
  <c r="AC57" i="16" s="1"/>
  <c r="I57" i="16"/>
  <c r="G57" i="16"/>
  <c r="BG57" i="16" s="1"/>
  <c r="BI57" i="16" s="1"/>
  <c r="BP56" i="16"/>
  <c r="BM56" i="16"/>
  <c r="BK56" i="16"/>
  <c r="BJ56" i="16"/>
  <c r="BD56" i="16"/>
  <c r="BE56" i="16" s="1"/>
  <c r="BE54" i="16" s="1"/>
  <c r="BC56" i="16"/>
  <c r="AX56" i="16"/>
  <c r="AY56" i="16" s="1"/>
  <c r="AY54" i="16" s="1"/>
  <c r="AV56" i="16"/>
  <c r="AW56" i="16" s="1"/>
  <c r="AU56" i="16"/>
  <c r="AR56" i="16"/>
  <c r="AR54" i="16" s="1"/>
  <c r="AP56" i="16"/>
  <c r="AN56" i="16"/>
  <c r="AS56" i="16" s="1"/>
  <c r="AM56" i="16"/>
  <c r="AH56" i="16"/>
  <c r="Y56" i="16"/>
  <c r="Z56" i="16" s="1"/>
  <c r="W56" i="16"/>
  <c r="X56" i="16" s="1"/>
  <c r="T56" i="16"/>
  <c r="T54" i="16" s="1"/>
  <c r="S56" i="16"/>
  <c r="U56" i="16" s="1"/>
  <c r="O56" i="16"/>
  <c r="P56" i="16" s="1"/>
  <c r="AE56" i="16" s="1"/>
  <c r="M56" i="16"/>
  <c r="N56" i="16" s="1"/>
  <c r="K56" i="16"/>
  <c r="L56" i="16" s="1"/>
  <c r="I56" i="16"/>
  <c r="BH56" i="16" s="1"/>
  <c r="G56" i="16"/>
  <c r="H56" i="16" s="1"/>
  <c r="BP55" i="16"/>
  <c r="BP54" i="16" s="1"/>
  <c r="BM55" i="16"/>
  <c r="BJ55" i="16"/>
  <c r="BJ54" i="16" s="1"/>
  <c r="BE55" i="16"/>
  <c r="BD55" i="16"/>
  <c r="BD54" i="16" s="1"/>
  <c r="BC55" i="16"/>
  <c r="AY55" i="16"/>
  <c r="AX55" i="16"/>
  <c r="AW55" i="16"/>
  <c r="AV55" i="16"/>
  <c r="AU55" i="16"/>
  <c r="AR55" i="16"/>
  <c r="AP55" i="16"/>
  <c r="AP54" i="16" s="1"/>
  <c r="AM55" i="16"/>
  <c r="AN55" i="16" s="1"/>
  <c r="AL55" i="16"/>
  <c r="AH55" i="16"/>
  <c r="AH54" i="16" s="1"/>
  <c r="Y55" i="16"/>
  <c r="Z55" i="16" s="1"/>
  <c r="W55" i="16"/>
  <c r="X55" i="16" s="1"/>
  <c r="U55" i="16"/>
  <c r="V55" i="16" s="1"/>
  <c r="T55" i="16"/>
  <c r="S55" i="16"/>
  <c r="O55" i="16"/>
  <c r="P55" i="16" s="1"/>
  <c r="M55" i="16"/>
  <c r="N55" i="16" s="1"/>
  <c r="K55" i="16"/>
  <c r="L55" i="16" s="1"/>
  <c r="L54" i="16" s="1"/>
  <c r="I55" i="16"/>
  <c r="J55" i="16" s="1"/>
  <c r="G55" i="16"/>
  <c r="R55" i="16" s="1"/>
  <c r="BO54" i="16"/>
  <c r="BN54" i="16"/>
  <c r="BM54" i="16"/>
  <c r="BL54" i="16"/>
  <c r="BF54" i="16"/>
  <c r="BC54" i="16"/>
  <c r="BB54" i="16"/>
  <c r="BA54" i="16"/>
  <c r="AX54" i="16"/>
  <c r="AU54" i="16"/>
  <c r="AQ54" i="16"/>
  <c r="AO54" i="16"/>
  <c r="AM54" i="16"/>
  <c r="AL54" i="16"/>
  <c r="AK54" i="16"/>
  <c r="AA54" i="16"/>
  <c r="Y54" i="16"/>
  <c r="W54" i="16"/>
  <c r="S54" i="16"/>
  <c r="O54" i="16"/>
  <c r="M54" i="16"/>
  <c r="K54" i="16"/>
  <c r="I54" i="16"/>
  <c r="G54" i="16"/>
  <c r="BP53" i="16"/>
  <c r="BM53" i="16"/>
  <c r="BJ53" i="16"/>
  <c r="BK53" i="16" s="1"/>
  <c r="BE53" i="16"/>
  <c r="BD53" i="16"/>
  <c r="BC53" i="16"/>
  <c r="AY53" i="16"/>
  <c r="AX53" i="16"/>
  <c r="AV53" i="16"/>
  <c r="AU53" i="16"/>
  <c r="AW53" i="16" s="1"/>
  <c r="AR53" i="16"/>
  <c r="AP53" i="16"/>
  <c r="AM53" i="16"/>
  <c r="AN53" i="16" s="1"/>
  <c r="AS53" i="16" s="1"/>
  <c r="AL53" i="16"/>
  <c r="AH53" i="16"/>
  <c r="Y53" i="16"/>
  <c r="Z53" i="16" s="1"/>
  <c r="W53" i="16"/>
  <c r="X53" i="16" s="1"/>
  <c r="T53" i="16"/>
  <c r="S53" i="16"/>
  <c r="U53" i="16" s="1"/>
  <c r="V53" i="16" s="1"/>
  <c r="AG53" i="16" s="1"/>
  <c r="O53" i="16"/>
  <c r="P53" i="16" s="1"/>
  <c r="AE53" i="16" s="1"/>
  <c r="M53" i="16"/>
  <c r="N53" i="16" s="1"/>
  <c r="K53" i="16"/>
  <c r="L53" i="16" s="1"/>
  <c r="I53" i="16"/>
  <c r="J53" i="16" s="1"/>
  <c r="AC53" i="16" s="1"/>
  <c r="G53" i="16"/>
  <c r="BG53" i="16" s="1"/>
  <c r="BP52" i="16"/>
  <c r="BM52" i="16"/>
  <c r="BJ52" i="16"/>
  <c r="BK52" i="16" s="1"/>
  <c r="BE52" i="16"/>
  <c r="BD52" i="16"/>
  <c r="BC52" i="16"/>
  <c r="AY52" i="16"/>
  <c r="AX52" i="16"/>
  <c r="AW52" i="16"/>
  <c r="AV52" i="16"/>
  <c r="AU52" i="16"/>
  <c r="AR52" i="16"/>
  <c r="AP52" i="16"/>
  <c r="AM52" i="16"/>
  <c r="AN52" i="16" s="1"/>
  <c r="AS52" i="16" s="1"/>
  <c r="AL52" i="16"/>
  <c r="AH52" i="16"/>
  <c r="Y52" i="16"/>
  <c r="Z52" i="16" s="1"/>
  <c r="W52" i="16"/>
  <c r="X52" i="16" s="1"/>
  <c r="AI52" i="16" s="1"/>
  <c r="U52" i="16"/>
  <c r="V52" i="16" s="1"/>
  <c r="AG52" i="16" s="1"/>
  <c r="T52" i="16"/>
  <c r="S52" i="16"/>
  <c r="O52" i="16"/>
  <c r="P52" i="16" s="1"/>
  <c r="AE52" i="16" s="1"/>
  <c r="M52" i="16"/>
  <c r="N52" i="16" s="1"/>
  <c r="K52" i="16"/>
  <c r="L52" i="16" s="1"/>
  <c r="I52" i="16"/>
  <c r="J52" i="16" s="1"/>
  <c r="AC52" i="16" s="1"/>
  <c r="G52" i="16"/>
  <c r="R52" i="16" s="1"/>
  <c r="BP51" i="16"/>
  <c r="BM51" i="16"/>
  <c r="BJ51" i="16"/>
  <c r="BK51" i="16" s="1"/>
  <c r="BE51" i="16"/>
  <c r="BD51" i="16"/>
  <c r="BC51" i="16"/>
  <c r="AY51" i="16"/>
  <c r="AX51" i="16"/>
  <c r="AV51" i="16"/>
  <c r="AU51" i="16"/>
  <c r="AW51" i="16" s="1"/>
  <c r="AR51" i="16"/>
  <c r="AP51" i="16"/>
  <c r="AM51" i="16"/>
  <c r="AN51" i="16" s="1"/>
  <c r="AS51" i="16" s="1"/>
  <c r="AL51" i="16"/>
  <c r="AH51" i="16"/>
  <c r="Y51" i="16"/>
  <c r="Z51" i="16" s="1"/>
  <c r="W51" i="16"/>
  <c r="X51" i="16" s="1"/>
  <c r="T51" i="16"/>
  <c r="S51" i="16"/>
  <c r="U51" i="16" s="1"/>
  <c r="V51" i="16" s="1"/>
  <c r="AG51" i="16" s="1"/>
  <c r="O51" i="16"/>
  <c r="P51" i="16" s="1"/>
  <c r="AE51" i="16" s="1"/>
  <c r="M51" i="16"/>
  <c r="N51" i="16" s="1"/>
  <c r="K51" i="16"/>
  <c r="L51" i="16" s="1"/>
  <c r="I51" i="16"/>
  <c r="J51" i="16" s="1"/>
  <c r="AC51" i="16" s="1"/>
  <c r="G51" i="16"/>
  <c r="BG51" i="16" s="1"/>
  <c r="BP50" i="16"/>
  <c r="BM50" i="16"/>
  <c r="BJ50" i="16"/>
  <c r="BK50" i="16" s="1"/>
  <c r="BE50" i="16"/>
  <c r="BD50" i="16"/>
  <c r="BC50" i="16"/>
  <c r="AY50" i="16"/>
  <c r="AX50" i="16"/>
  <c r="AW50" i="16"/>
  <c r="AV50" i="16"/>
  <c r="AU50" i="16"/>
  <c r="AR50" i="16"/>
  <c r="AP50" i="16"/>
  <c r="AM50" i="16"/>
  <c r="AN50" i="16" s="1"/>
  <c r="AS50" i="16" s="1"/>
  <c r="AL50" i="16"/>
  <c r="AH50" i="16"/>
  <c r="Y50" i="16"/>
  <c r="Z50" i="16" s="1"/>
  <c r="W50" i="16"/>
  <c r="X50" i="16" s="1"/>
  <c r="AI50" i="16" s="1"/>
  <c r="U50" i="16"/>
  <c r="V50" i="16" s="1"/>
  <c r="AG50" i="16" s="1"/>
  <c r="T50" i="16"/>
  <c r="S50" i="16"/>
  <c r="O50" i="16"/>
  <c r="P50" i="16" s="1"/>
  <c r="AE50" i="16" s="1"/>
  <c r="M50" i="16"/>
  <c r="N50" i="16" s="1"/>
  <c r="K50" i="16"/>
  <c r="L50" i="16" s="1"/>
  <c r="I50" i="16"/>
  <c r="J50" i="16" s="1"/>
  <c r="AC50" i="16" s="1"/>
  <c r="G50" i="16"/>
  <c r="R50" i="16" s="1"/>
  <c r="BP49" i="16"/>
  <c r="BM49" i="16"/>
  <c r="BJ49" i="16"/>
  <c r="BK49" i="16" s="1"/>
  <c r="BE49" i="16"/>
  <c r="BD49" i="16"/>
  <c r="BC49" i="16"/>
  <c r="AY49" i="16"/>
  <c r="AX49" i="16"/>
  <c r="AV49" i="16"/>
  <c r="AU49" i="16"/>
  <c r="AW49" i="16" s="1"/>
  <c r="AR49" i="16"/>
  <c r="AP49" i="16"/>
  <c r="AM49" i="16"/>
  <c r="AN49" i="16" s="1"/>
  <c r="AS49" i="16" s="1"/>
  <c r="AL49" i="16"/>
  <c r="AH49" i="16"/>
  <c r="Y49" i="16"/>
  <c r="Z49" i="16" s="1"/>
  <c r="W49" i="16"/>
  <c r="X49" i="16" s="1"/>
  <c r="T49" i="16"/>
  <c r="S49" i="16"/>
  <c r="U49" i="16" s="1"/>
  <c r="V49" i="16" s="1"/>
  <c r="AG49" i="16" s="1"/>
  <c r="O49" i="16"/>
  <c r="P49" i="16" s="1"/>
  <c r="AE49" i="16" s="1"/>
  <c r="M49" i="16"/>
  <c r="N49" i="16" s="1"/>
  <c r="K49" i="16"/>
  <c r="L49" i="16" s="1"/>
  <c r="I49" i="16"/>
  <c r="J49" i="16" s="1"/>
  <c r="AC49" i="16" s="1"/>
  <c r="G49" i="16"/>
  <c r="BG49" i="16" s="1"/>
  <c r="BP48" i="16"/>
  <c r="BM48" i="16"/>
  <c r="BJ48" i="16"/>
  <c r="BK48" i="16" s="1"/>
  <c r="BE48" i="16"/>
  <c r="BD48" i="16"/>
  <c r="BC48" i="16"/>
  <c r="AY48" i="16"/>
  <c r="AX48" i="16"/>
  <c r="AW48" i="16"/>
  <c r="AV48" i="16"/>
  <c r="AU48" i="16"/>
  <c r="AR48" i="16"/>
  <c r="AP48" i="16"/>
  <c r="AM48" i="16"/>
  <c r="AN48" i="16" s="1"/>
  <c r="AS48" i="16" s="1"/>
  <c r="AL48" i="16"/>
  <c r="AH48" i="16"/>
  <c r="Y48" i="16"/>
  <c r="Z48" i="16" s="1"/>
  <c r="W48" i="16"/>
  <c r="X48" i="16" s="1"/>
  <c r="AI48" i="16" s="1"/>
  <c r="U48" i="16"/>
  <c r="V48" i="16" s="1"/>
  <c r="AG48" i="16" s="1"/>
  <c r="T48" i="16"/>
  <c r="S48" i="16"/>
  <c r="O48" i="16"/>
  <c r="P48" i="16" s="1"/>
  <c r="AE48" i="16" s="1"/>
  <c r="M48" i="16"/>
  <c r="N48" i="16" s="1"/>
  <c r="AD48" i="16" s="1"/>
  <c r="K48" i="16"/>
  <c r="L48" i="16" s="1"/>
  <c r="I48" i="16"/>
  <c r="G48" i="16"/>
  <c r="BP47" i="16"/>
  <c r="BM47" i="16"/>
  <c r="BJ47" i="16"/>
  <c r="BK47" i="16" s="1"/>
  <c r="BE47" i="16"/>
  <c r="BD47" i="16"/>
  <c r="BC47" i="16"/>
  <c r="AY47" i="16"/>
  <c r="AX47" i="16"/>
  <c r="AV47" i="16"/>
  <c r="AU47" i="16"/>
  <c r="AW47" i="16" s="1"/>
  <c r="AR47" i="16"/>
  <c r="AP47" i="16"/>
  <c r="AM47" i="16"/>
  <c r="AL47" i="16"/>
  <c r="AH47" i="16"/>
  <c r="Y47" i="16"/>
  <c r="W47" i="16"/>
  <c r="T47" i="16"/>
  <c r="S47" i="16"/>
  <c r="S45" i="16" s="1"/>
  <c r="O47" i="16"/>
  <c r="M47" i="16"/>
  <c r="K47" i="16"/>
  <c r="I47" i="16"/>
  <c r="G47" i="16"/>
  <c r="BP46" i="16"/>
  <c r="BM46" i="16"/>
  <c r="BM45" i="16" s="1"/>
  <c r="BJ46" i="16"/>
  <c r="BK46" i="16" s="1"/>
  <c r="BK45" i="16" s="1"/>
  <c r="BH46" i="16"/>
  <c r="BE46" i="16"/>
  <c r="BE45" i="16" s="1"/>
  <c r="BD46" i="16"/>
  <c r="BC46" i="16"/>
  <c r="BC45" i="16" s="1"/>
  <c r="AY46" i="16"/>
  <c r="AY45" i="16" s="1"/>
  <c r="AX46" i="16"/>
  <c r="AW46" i="16"/>
  <c r="AV46" i="16"/>
  <c r="AU46" i="16"/>
  <c r="AU45" i="16" s="1"/>
  <c r="AR46" i="16"/>
  <c r="AN46" i="16"/>
  <c r="AM46" i="16"/>
  <c r="AL46" i="16"/>
  <c r="AL45" i="16" s="1"/>
  <c r="AH46" i="16"/>
  <c r="AE46" i="16"/>
  <c r="Z46" i="16"/>
  <c r="Y46" i="16"/>
  <c r="X46" i="16"/>
  <c r="AI46" i="16" s="1"/>
  <c r="W46" i="16"/>
  <c r="T46" i="16"/>
  <c r="S46" i="16"/>
  <c r="U46" i="16" s="1"/>
  <c r="R46" i="16"/>
  <c r="P46" i="16"/>
  <c r="O46" i="16"/>
  <c r="N46" i="16"/>
  <c r="AD46" i="16" s="1"/>
  <c r="M46" i="16"/>
  <c r="L46" i="16"/>
  <c r="K46" i="16"/>
  <c r="J46" i="16"/>
  <c r="I46" i="16"/>
  <c r="H46" i="16"/>
  <c r="G46" i="16"/>
  <c r="AO46" i="16" s="1"/>
  <c r="AO45" i="16" s="1"/>
  <c r="BP45" i="16"/>
  <c r="BO45" i="16"/>
  <c r="BN45" i="16"/>
  <c r="BL45" i="16"/>
  <c r="BJ45" i="16"/>
  <c r="BF45" i="16"/>
  <c r="BD45" i="16"/>
  <c r="BB45" i="16"/>
  <c r="BA45" i="16"/>
  <c r="AX45" i="16"/>
  <c r="AV45" i="16"/>
  <c r="AR45" i="16"/>
  <c r="AQ45" i="16"/>
  <c r="AK45" i="16"/>
  <c r="AH45" i="16"/>
  <c r="AA45" i="16"/>
  <c r="T45" i="16"/>
  <c r="BP44" i="16"/>
  <c r="BP39" i="16" s="1"/>
  <c r="BM44" i="16"/>
  <c r="BK44" i="16"/>
  <c r="BJ44" i="16"/>
  <c r="BD44" i="16"/>
  <c r="BC44" i="16"/>
  <c r="AX44" i="16"/>
  <c r="AY44" i="16" s="1"/>
  <c r="AV44" i="16"/>
  <c r="AU44" i="16"/>
  <c r="AR44" i="16"/>
  <c r="AR39" i="16" s="1"/>
  <c r="AP44" i="16"/>
  <c r="AN44" i="16"/>
  <c r="AM44" i="16"/>
  <c r="AH44" i="16"/>
  <c r="Y44" i="16"/>
  <c r="Z44" i="16" s="1"/>
  <c r="W44" i="16"/>
  <c r="X44" i="16" s="1"/>
  <c r="T44" i="16"/>
  <c r="S44" i="16"/>
  <c r="U44" i="16" s="1"/>
  <c r="V44" i="16" s="1"/>
  <c r="AG44" i="16" s="1"/>
  <c r="O44" i="16"/>
  <c r="P44" i="16" s="1"/>
  <c r="AE44" i="16" s="1"/>
  <c r="M44" i="16"/>
  <c r="N44" i="16" s="1"/>
  <c r="K44" i="16"/>
  <c r="L44" i="16" s="1"/>
  <c r="AD44" i="16" s="1"/>
  <c r="I44" i="16"/>
  <c r="G44" i="16"/>
  <c r="BG44" i="16" s="1"/>
  <c r="BP43" i="16"/>
  <c r="BM43" i="16"/>
  <c r="BJ43" i="16"/>
  <c r="BK43" i="16" s="1"/>
  <c r="BE43" i="16"/>
  <c r="BD43" i="16"/>
  <c r="BC43" i="16"/>
  <c r="AY43" i="16"/>
  <c r="AX43" i="16"/>
  <c r="AV43" i="16"/>
  <c r="AU43" i="16"/>
  <c r="AW43" i="16" s="1"/>
  <c r="AS43" i="16"/>
  <c r="AR43" i="16"/>
  <c r="AP43" i="16"/>
  <c r="AM43" i="16"/>
  <c r="AN43" i="16" s="1"/>
  <c r="AL43" i="16"/>
  <c r="AH43" i="16"/>
  <c r="AD43" i="16"/>
  <c r="Y43" i="16"/>
  <c r="Z43" i="16" s="1"/>
  <c r="W43" i="16"/>
  <c r="X43" i="16" s="1"/>
  <c r="U43" i="16"/>
  <c r="V43" i="16" s="1"/>
  <c r="AG43" i="16" s="1"/>
  <c r="T43" i="16"/>
  <c r="S43" i="16"/>
  <c r="O43" i="16"/>
  <c r="P43" i="16" s="1"/>
  <c r="AE43" i="16" s="1"/>
  <c r="M43" i="16"/>
  <c r="N43" i="16" s="1"/>
  <c r="K43" i="16"/>
  <c r="L43" i="16" s="1"/>
  <c r="I43" i="16"/>
  <c r="J43" i="16" s="1"/>
  <c r="AC43" i="16" s="1"/>
  <c r="G43" i="16"/>
  <c r="BP42" i="16"/>
  <c r="BM42" i="16"/>
  <c r="BJ42" i="16"/>
  <c r="BK42" i="16" s="1"/>
  <c r="BE42" i="16"/>
  <c r="BD42" i="16"/>
  <c r="BC42" i="16"/>
  <c r="AY42" i="16"/>
  <c r="AX42" i="16"/>
  <c r="AW42" i="16"/>
  <c r="AV42" i="16"/>
  <c r="AU42" i="16"/>
  <c r="AR42" i="16"/>
  <c r="AP42" i="16"/>
  <c r="AS42" i="16" s="1"/>
  <c r="AM42" i="16"/>
  <c r="AN42" i="16" s="1"/>
  <c r="AL42" i="16"/>
  <c r="AH42" i="16"/>
  <c r="Y42" i="16"/>
  <c r="Z42" i="16" s="1"/>
  <c r="W42" i="16"/>
  <c r="X42" i="16" s="1"/>
  <c r="T42" i="16"/>
  <c r="S42" i="16"/>
  <c r="U42" i="16" s="1"/>
  <c r="V42" i="16" s="1"/>
  <c r="AG42" i="16" s="1"/>
  <c r="O42" i="16"/>
  <c r="P42" i="16" s="1"/>
  <c r="AE42" i="16" s="1"/>
  <c r="M42" i="16"/>
  <c r="N42" i="16" s="1"/>
  <c r="K42" i="16"/>
  <c r="L42" i="16" s="1"/>
  <c r="AD42" i="16" s="1"/>
  <c r="I42" i="16"/>
  <c r="J42" i="16" s="1"/>
  <c r="AC42" i="16" s="1"/>
  <c r="G42" i="16"/>
  <c r="BP41" i="16"/>
  <c r="BM41" i="16"/>
  <c r="BJ41" i="16"/>
  <c r="BK41" i="16" s="1"/>
  <c r="BE41" i="16"/>
  <c r="BD41" i="16"/>
  <c r="BC41" i="16"/>
  <c r="AY41" i="16"/>
  <c r="AX41" i="16"/>
  <c r="AX39" i="16" s="1"/>
  <c r="AV41" i="16"/>
  <c r="AU41" i="16"/>
  <c r="AW41" i="16" s="1"/>
  <c r="AS41" i="16"/>
  <c r="AR41" i="16"/>
  <c r="AP41" i="16"/>
  <c r="AM41" i="16"/>
  <c r="AN41" i="16" s="1"/>
  <c r="AL41" i="16"/>
  <c r="AH41" i="16"/>
  <c r="AD41" i="16"/>
  <c r="Y41" i="16"/>
  <c r="Z41" i="16" s="1"/>
  <c r="W41" i="16"/>
  <c r="X41" i="16" s="1"/>
  <c r="U41" i="16"/>
  <c r="V41" i="16" s="1"/>
  <c r="AG41" i="16" s="1"/>
  <c r="T41" i="16"/>
  <c r="S41" i="16"/>
  <c r="O41" i="16"/>
  <c r="P41" i="16" s="1"/>
  <c r="AE41" i="16" s="1"/>
  <c r="M41" i="16"/>
  <c r="N41" i="16" s="1"/>
  <c r="K41" i="16"/>
  <c r="L41" i="16" s="1"/>
  <c r="I41" i="16"/>
  <c r="J41" i="16" s="1"/>
  <c r="AC41" i="16" s="1"/>
  <c r="G41" i="16"/>
  <c r="BP40" i="16"/>
  <c r="BM40" i="16"/>
  <c r="BJ40" i="16"/>
  <c r="BE40" i="16"/>
  <c r="BD40" i="16"/>
  <c r="BC40" i="16"/>
  <c r="BC39" i="16" s="1"/>
  <c r="AY40" i="16"/>
  <c r="AX40" i="16"/>
  <c r="AW40" i="16"/>
  <c r="AV40" i="16"/>
  <c r="AU40" i="16"/>
  <c r="AR40" i="16"/>
  <c r="AP40" i="16"/>
  <c r="AP39" i="16" s="1"/>
  <c r="AM40" i="16"/>
  <c r="AN40" i="16" s="1"/>
  <c r="AL40" i="16"/>
  <c r="AL39" i="16" s="1"/>
  <c r="AH40" i="16"/>
  <c r="AH39" i="16" s="1"/>
  <c r="Y40" i="16"/>
  <c r="Z40" i="16" s="1"/>
  <c r="Z39" i="16" s="1"/>
  <c r="W40" i="16"/>
  <c r="X40" i="16" s="1"/>
  <c r="T40" i="16"/>
  <c r="S40" i="16"/>
  <c r="U40" i="16" s="1"/>
  <c r="O40" i="16"/>
  <c r="P40" i="16" s="1"/>
  <c r="M40" i="16"/>
  <c r="N40" i="16" s="1"/>
  <c r="N39" i="16" s="1"/>
  <c r="K40" i="16"/>
  <c r="L40" i="16" s="1"/>
  <c r="L39" i="16" s="1"/>
  <c r="I40" i="16"/>
  <c r="J40" i="16" s="1"/>
  <c r="G40" i="16"/>
  <c r="G39" i="16" s="1"/>
  <c r="BO39" i="16"/>
  <c r="BN39" i="16"/>
  <c r="BM39" i="16"/>
  <c r="BL39" i="16"/>
  <c r="BF39" i="16"/>
  <c r="BB39" i="16"/>
  <c r="BA39" i="16"/>
  <c r="AY39" i="16"/>
  <c r="AU39" i="16"/>
  <c r="AQ39" i="16"/>
  <c r="AO39" i="16"/>
  <c r="AM39" i="16"/>
  <c r="AK39" i="16"/>
  <c r="AA39" i="16"/>
  <c r="W39" i="16"/>
  <c r="T39" i="16"/>
  <c r="M39" i="16"/>
  <c r="I39" i="16"/>
  <c r="BP38" i="16"/>
  <c r="BM38" i="16"/>
  <c r="BJ38" i="16"/>
  <c r="BK38" i="16" s="1"/>
  <c r="BH38" i="16"/>
  <c r="BE38" i="16"/>
  <c r="BD38" i="16"/>
  <c r="BC38" i="16"/>
  <c r="AY38" i="16"/>
  <c r="AX38" i="16"/>
  <c r="AV38" i="16"/>
  <c r="AU38" i="16"/>
  <c r="AW38" i="16" s="1"/>
  <c r="AW35" i="16" s="1"/>
  <c r="AR38" i="16"/>
  <c r="AP38" i="16"/>
  <c r="AM38" i="16"/>
  <c r="AN38" i="16" s="1"/>
  <c r="AS38" i="16" s="1"/>
  <c r="AH38" i="16"/>
  <c r="AE38" i="16"/>
  <c r="AE35" i="16" s="1"/>
  <c r="Z38" i="16"/>
  <c r="Y38" i="16"/>
  <c r="X38" i="16"/>
  <c r="AI38" i="16" s="1"/>
  <c r="W38" i="16"/>
  <c r="V38" i="16"/>
  <c r="AG38" i="16" s="1"/>
  <c r="T38" i="16"/>
  <c r="U38" i="16" s="1"/>
  <c r="S38" i="16"/>
  <c r="R38" i="16"/>
  <c r="P38" i="16"/>
  <c r="O38" i="16"/>
  <c r="N38" i="16"/>
  <c r="AD38" i="16" s="1"/>
  <c r="M38" i="16"/>
  <c r="L38" i="16"/>
  <c r="K38" i="16"/>
  <c r="J38" i="16"/>
  <c r="AC38" i="16" s="1"/>
  <c r="I38" i="16"/>
  <c r="H38" i="16"/>
  <c r="G38" i="16"/>
  <c r="BG38" i="16" s="1"/>
  <c r="BP37" i="16"/>
  <c r="BM37" i="16"/>
  <c r="BK37" i="16"/>
  <c r="BJ37" i="16"/>
  <c r="BG37" i="16"/>
  <c r="BD37" i="16"/>
  <c r="BE37" i="16" s="1"/>
  <c r="BC37" i="16"/>
  <c r="AX37" i="16"/>
  <c r="AV37" i="16"/>
  <c r="AV35" i="16" s="1"/>
  <c r="AU37" i="16"/>
  <c r="AW37" i="16" s="1"/>
  <c r="AR37" i="16"/>
  <c r="AP37" i="16"/>
  <c r="AN37" i="16"/>
  <c r="AS37" i="16" s="1"/>
  <c r="AM37" i="16"/>
  <c r="AH37" i="16"/>
  <c r="Y37" i="16"/>
  <c r="Z37" i="16" s="1"/>
  <c r="W37" i="16"/>
  <c r="X37" i="16" s="1"/>
  <c r="AI37" i="16" s="1"/>
  <c r="T37" i="16"/>
  <c r="S37" i="16"/>
  <c r="U37" i="16" s="1"/>
  <c r="V37" i="16" s="1"/>
  <c r="AG37" i="16" s="1"/>
  <c r="O37" i="16"/>
  <c r="P37" i="16" s="1"/>
  <c r="AE37" i="16" s="1"/>
  <c r="M37" i="16"/>
  <c r="N37" i="16" s="1"/>
  <c r="AD37" i="16" s="1"/>
  <c r="K37" i="16"/>
  <c r="L37" i="16" s="1"/>
  <c r="I37" i="16"/>
  <c r="G37" i="16"/>
  <c r="BP36" i="16"/>
  <c r="BM36" i="16"/>
  <c r="BM35" i="16" s="1"/>
  <c r="BJ36" i="16"/>
  <c r="BE36" i="16"/>
  <c r="BE35" i="16" s="1"/>
  <c r="BD36" i="16"/>
  <c r="BC36" i="16"/>
  <c r="AY36" i="16"/>
  <c r="AX36" i="16"/>
  <c r="AW36" i="16"/>
  <c r="AV36" i="16"/>
  <c r="AU36" i="16"/>
  <c r="AR36" i="16"/>
  <c r="AP36" i="16"/>
  <c r="AM36" i="16"/>
  <c r="AN36" i="16" s="1"/>
  <c r="AS36" i="16" s="1"/>
  <c r="AL36" i="16"/>
  <c r="AL35" i="16" s="1"/>
  <c r="AH36" i="16"/>
  <c r="Y36" i="16"/>
  <c r="Z36" i="16" s="1"/>
  <c r="Z35" i="16" s="1"/>
  <c r="X36" i="16"/>
  <c r="AI36" i="16" s="1"/>
  <c r="AI35" i="16" s="1"/>
  <c r="W36" i="16"/>
  <c r="T36" i="16"/>
  <c r="S36" i="16"/>
  <c r="U36" i="16" s="1"/>
  <c r="P36" i="16"/>
  <c r="AE36" i="16" s="1"/>
  <c r="O36" i="16"/>
  <c r="M36" i="16"/>
  <c r="N36" i="16" s="1"/>
  <c r="N35" i="16" s="1"/>
  <c r="K36" i="16"/>
  <c r="L36" i="16" s="1"/>
  <c r="L35" i="16" s="1"/>
  <c r="I36" i="16"/>
  <c r="J36" i="16" s="1"/>
  <c r="AC36" i="16" s="1"/>
  <c r="H36" i="16"/>
  <c r="AB36" i="16" s="1"/>
  <c r="G36" i="16"/>
  <c r="BP35" i="16"/>
  <c r="BO35" i="16"/>
  <c r="BN35" i="16"/>
  <c r="BL35" i="16"/>
  <c r="BF35" i="16"/>
  <c r="BD35" i="16"/>
  <c r="BC35" i="16"/>
  <c r="BB35" i="16"/>
  <c r="BA35" i="16"/>
  <c r="AR35" i="16"/>
  <c r="AQ35" i="16"/>
  <c r="AO35" i="16"/>
  <c r="AM35" i="16"/>
  <c r="AK35" i="16"/>
  <c r="AA35" i="16"/>
  <c r="Y35" i="16"/>
  <c r="W35" i="16"/>
  <c r="T35" i="16"/>
  <c r="O35" i="16"/>
  <c r="G35" i="16"/>
  <c r="BP34" i="16"/>
  <c r="BM34" i="16"/>
  <c r="BJ34" i="16"/>
  <c r="BK34" i="16" s="1"/>
  <c r="BD34" i="16"/>
  <c r="BE34" i="16" s="1"/>
  <c r="BC34" i="16"/>
  <c r="AY34" i="16"/>
  <c r="AX34" i="16"/>
  <c r="AW34" i="16"/>
  <c r="AV34" i="16"/>
  <c r="AU34" i="16"/>
  <c r="AR34" i="16"/>
  <c r="AP34" i="16"/>
  <c r="AM34" i="16"/>
  <c r="AN34" i="16" s="1"/>
  <c r="AS34" i="16" s="1"/>
  <c r="AH34" i="16"/>
  <c r="Z34" i="16"/>
  <c r="Y34" i="16"/>
  <c r="X34" i="16"/>
  <c r="AI34" i="16" s="1"/>
  <c r="W34" i="16"/>
  <c r="T34" i="16"/>
  <c r="U34" i="16" s="1"/>
  <c r="V34" i="16" s="1"/>
  <c r="AG34" i="16" s="1"/>
  <c r="S34" i="16"/>
  <c r="P34" i="16"/>
  <c r="AE34" i="16" s="1"/>
  <c r="O34" i="16"/>
  <c r="N34" i="16"/>
  <c r="AD34" i="16" s="1"/>
  <c r="M34" i="16"/>
  <c r="L34" i="16"/>
  <c r="I34" i="16"/>
  <c r="BH34" i="16" s="1"/>
  <c r="G34" i="16"/>
  <c r="BP33" i="16"/>
  <c r="BM33" i="16"/>
  <c r="BJ33" i="16"/>
  <c r="BK33" i="16" s="1"/>
  <c r="BE33" i="16"/>
  <c r="BD33" i="16"/>
  <c r="BC33" i="16"/>
  <c r="AY33" i="16"/>
  <c r="AX33" i="16"/>
  <c r="AW33" i="16"/>
  <c r="AV33" i="16"/>
  <c r="AU33" i="16"/>
  <c r="AR33" i="16"/>
  <c r="AP33" i="16"/>
  <c r="AM33" i="16"/>
  <c r="AN33" i="16" s="1"/>
  <c r="AS33" i="16" s="1"/>
  <c r="AL33" i="16"/>
  <c r="AH33" i="16"/>
  <c r="Y33" i="16"/>
  <c r="Z33" i="16" s="1"/>
  <c r="W33" i="16"/>
  <c r="X33" i="16" s="1"/>
  <c r="AI33" i="16" s="1"/>
  <c r="U33" i="16"/>
  <c r="V33" i="16" s="1"/>
  <c r="AG33" i="16" s="1"/>
  <c r="T33" i="16"/>
  <c r="S33" i="16"/>
  <c r="O33" i="16"/>
  <c r="P33" i="16" s="1"/>
  <c r="AE33" i="16" s="1"/>
  <c r="M33" i="16"/>
  <c r="N33" i="16" s="1"/>
  <c r="AD33" i="16" s="1"/>
  <c r="K33" i="16"/>
  <c r="L33" i="16" s="1"/>
  <c r="I33" i="16"/>
  <c r="J33" i="16" s="1"/>
  <c r="AC33" i="16" s="1"/>
  <c r="G33" i="16"/>
  <c r="R33" i="16" s="1"/>
  <c r="BP32" i="16"/>
  <c r="BM32" i="16"/>
  <c r="BJ32" i="16"/>
  <c r="BK32" i="16" s="1"/>
  <c r="BH32" i="16"/>
  <c r="BE32" i="16"/>
  <c r="BD32" i="16"/>
  <c r="BC32" i="16"/>
  <c r="AY32" i="16"/>
  <c r="AX32" i="16"/>
  <c r="AV32" i="16"/>
  <c r="AU32" i="16"/>
  <c r="AW32" i="16" s="1"/>
  <c r="AR32" i="16"/>
  <c r="AP32" i="16"/>
  <c r="AM32" i="16"/>
  <c r="AN32" i="16" s="1"/>
  <c r="AS32" i="16" s="1"/>
  <c r="AH32" i="16"/>
  <c r="AE32" i="16"/>
  <c r="Z32" i="16"/>
  <c r="AI32" i="16" s="1"/>
  <c r="Y32" i="16"/>
  <c r="X32" i="16"/>
  <c r="W32" i="16"/>
  <c r="T32" i="16"/>
  <c r="S32" i="16"/>
  <c r="U32" i="16" s="1"/>
  <c r="V32" i="16" s="1"/>
  <c r="AG32" i="16" s="1"/>
  <c r="R32" i="16"/>
  <c r="P32" i="16"/>
  <c r="O32" i="16"/>
  <c r="N32" i="16"/>
  <c r="AD32" i="16" s="1"/>
  <c r="M32" i="16"/>
  <c r="L32" i="16"/>
  <c r="K32" i="16"/>
  <c r="J32" i="16"/>
  <c r="AC32" i="16" s="1"/>
  <c r="I32" i="16"/>
  <c r="H32" i="16"/>
  <c r="AB32" i="16" s="1"/>
  <c r="G32" i="16"/>
  <c r="BG32" i="16" s="1"/>
  <c r="BI32" i="16" s="1"/>
  <c r="BP31" i="16"/>
  <c r="BM31" i="16"/>
  <c r="BK31" i="16"/>
  <c r="BJ31" i="16"/>
  <c r="BG31" i="16"/>
  <c r="BI31" i="16" s="1"/>
  <c r="BD31" i="16"/>
  <c r="BE31" i="16" s="1"/>
  <c r="BC31" i="16"/>
  <c r="AX31" i="16"/>
  <c r="AY31" i="16" s="1"/>
  <c r="AV31" i="16"/>
  <c r="AW31" i="16" s="1"/>
  <c r="AU31" i="16"/>
  <c r="AR31" i="16"/>
  <c r="AM31" i="16"/>
  <c r="AN31" i="16" s="1"/>
  <c r="AL31" i="16"/>
  <c r="AH31" i="16"/>
  <c r="Y31" i="16"/>
  <c r="Z31" i="16" s="1"/>
  <c r="W31" i="16"/>
  <c r="X31" i="16" s="1"/>
  <c r="AI31" i="16" s="1"/>
  <c r="U31" i="16"/>
  <c r="V31" i="16" s="1"/>
  <c r="AG31" i="16" s="1"/>
  <c r="T31" i="16"/>
  <c r="S31" i="16"/>
  <c r="O31" i="16"/>
  <c r="P31" i="16" s="1"/>
  <c r="AE31" i="16" s="1"/>
  <c r="M31" i="16"/>
  <c r="N31" i="16" s="1"/>
  <c r="AD31" i="16" s="1"/>
  <c r="K31" i="16"/>
  <c r="L31" i="16" s="1"/>
  <c r="I31" i="16"/>
  <c r="BH31" i="16" s="1"/>
  <c r="G31" i="16"/>
  <c r="AO31" i="16" s="1"/>
  <c r="AP31" i="16" s="1"/>
  <c r="BP30" i="16"/>
  <c r="BM30" i="16"/>
  <c r="BJ30" i="16"/>
  <c r="BK30" i="16" s="1"/>
  <c r="BE30" i="16"/>
  <c r="BD30" i="16"/>
  <c r="BC30" i="16"/>
  <c r="AY30" i="16"/>
  <c r="AX30" i="16"/>
  <c r="AV30" i="16"/>
  <c r="AU30" i="16"/>
  <c r="AW30" i="16" s="1"/>
  <c r="AR30" i="16"/>
  <c r="AP30" i="16"/>
  <c r="AM30" i="16"/>
  <c r="AN30" i="16" s="1"/>
  <c r="AS30" i="16" s="1"/>
  <c r="AL30" i="16"/>
  <c r="AH30" i="16"/>
  <c r="Y30" i="16"/>
  <c r="Z30" i="16" s="1"/>
  <c r="W30" i="16"/>
  <c r="X30" i="16" s="1"/>
  <c r="T30" i="16"/>
  <c r="S30" i="16"/>
  <c r="U30" i="16" s="1"/>
  <c r="V30" i="16" s="1"/>
  <c r="AG30" i="16" s="1"/>
  <c r="O30" i="16"/>
  <c r="P30" i="16" s="1"/>
  <c r="AE30" i="16" s="1"/>
  <c r="M30" i="16"/>
  <c r="N30" i="16" s="1"/>
  <c r="AD30" i="16" s="1"/>
  <c r="K30" i="16"/>
  <c r="L30" i="16" s="1"/>
  <c r="I30" i="16"/>
  <c r="BH30" i="16" s="1"/>
  <c r="G30" i="16"/>
  <c r="BG30" i="16" s="1"/>
  <c r="BI30" i="16" s="1"/>
  <c r="BP29" i="16"/>
  <c r="BM29" i="16"/>
  <c r="BJ29" i="16"/>
  <c r="BK29" i="16" s="1"/>
  <c r="BH29" i="16"/>
  <c r="BE29" i="16"/>
  <c r="BD29" i="16"/>
  <c r="BC29" i="16"/>
  <c r="AY29" i="16"/>
  <c r="AX29" i="16"/>
  <c r="AW29" i="16"/>
  <c r="AV29" i="16"/>
  <c r="AU29" i="16"/>
  <c r="AR29" i="16"/>
  <c r="AN29" i="16"/>
  <c r="AM29" i="16"/>
  <c r="AL29" i="16"/>
  <c r="AH29" i="16"/>
  <c r="AE29" i="16"/>
  <c r="Z29" i="16"/>
  <c r="AI29" i="16" s="1"/>
  <c r="Y29" i="16"/>
  <c r="X29" i="16"/>
  <c r="W29" i="16"/>
  <c r="T29" i="16"/>
  <c r="S29" i="16"/>
  <c r="U29" i="16" s="1"/>
  <c r="V29" i="16" s="1"/>
  <c r="AG29" i="16" s="1"/>
  <c r="R29" i="16"/>
  <c r="P29" i="16"/>
  <c r="O29" i="16"/>
  <c r="N29" i="16"/>
  <c r="AD29" i="16" s="1"/>
  <c r="M29" i="16"/>
  <c r="L29" i="16"/>
  <c r="K29" i="16"/>
  <c r="J29" i="16"/>
  <c r="AC29" i="16" s="1"/>
  <c r="I29" i="16"/>
  <c r="H29" i="16"/>
  <c r="AB29" i="16" s="1"/>
  <c r="G29" i="16"/>
  <c r="AO29" i="16" s="1"/>
  <c r="BP28" i="16"/>
  <c r="BM28" i="16"/>
  <c r="BK28" i="16"/>
  <c r="BJ28" i="16"/>
  <c r="BD28" i="16"/>
  <c r="BE28" i="16" s="1"/>
  <c r="BC28" i="16"/>
  <c r="AX28" i="16"/>
  <c r="AY28" i="16" s="1"/>
  <c r="AV28" i="16"/>
  <c r="AW28" i="16" s="1"/>
  <c r="AU28" i="16"/>
  <c r="AR28" i="16"/>
  <c r="AP28" i="16"/>
  <c r="AN28" i="16"/>
  <c r="AS28" i="16" s="1"/>
  <c r="AM28" i="16"/>
  <c r="AH28" i="16"/>
  <c r="Y28" i="16"/>
  <c r="Z28" i="16" s="1"/>
  <c r="W28" i="16"/>
  <c r="X28" i="16" s="1"/>
  <c r="AI28" i="16" s="1"/>
  <c r="T28" i="16"/>
  <c r="S28" i="16"/>
  <c r="U28" i="16" s="1"/>
  <c r="V28" i="16" s="1"/>
  <c r="AG28" i="16" s="1"/>
  <c r="O28" i="16"/>
  <c r="P28" i="16" s="1"/>
  <c r="AE28" i="16" s="1"/>
  <c r="M28" i="16"/>
  <c r="N28" i="16" s="1"/>
  <c r="K28" i="16"/>
  <c r="L28" i="16" s="1"/>
  <c r="I28" i="16"/>
  <c r="BH28" i="16" s="1"/>
  <c r="G28" i="16"/>
  <c r="H28" i="16" s="1"/>
  <c r="BP27" i="16"/>
  <c r="BM27" i="16"/>
  <c r="BJ27" i="16"/>
  <c r="BJ25" i="16" s="1"/>
  <c r="BH27" i="16"/>
  <c r="BE27" i="16"/>
  <c r="BD27" i="16"/>
  <c r="BC27" i="16"/>
  <c r="AY27" i="16"/>
  <c r="AX27" i="16"/>
  <c r="AW27" i="16"/>
  <c r="AV27" i="16"/>
  <c r="AU27" i="16"/>
  <c r="AR27" i="16"/>
  <c r="AP27" i="16"/>
  <c r="AM27" i="16"/>
  <c r="AM25" i="16" s="1"/>
  <c r="AH27" i="16"/>
  <c r="AC27" i="16"/>
  <c r="Z27" i="16"/>
  <c r="Y27" i="16"/>
  <c r="X27" i="16"/>
  <c r="AI27" i="16" s="1"/>
  <c r="W27" i="16"/>
  <c r="T27" i="16"/>
  <c r="U27" i="16" s="1"/>
  <c r="S27" i="16"/>
  <c r="R27" i="16"/>
  <c r="P27" i="16"/>
  <c r="AE27" i="16" s="1"/>
  <c r="O27" i="16"/>
  <c r="N27" i="16"/>
  <c r="AD27" i="16" s="1"/>
  <c r="M27" i="16"/>
  <c r="L27" i="16"/>
  <c r="K27" i="16"/>
  <c r="J27" i="16"/>
  <c r="I27" i="16"/>
  <c r="H27" i="16"/>
  <c r="Q27" i="16" s="1"/>
  <c r="G27" i="16"/>
  <c r="BG27" i="16" s="1"/>
  <c r="BI27" i="16" s="1"/>
  <c r="BP26" i="16"/>
  <c r="BP25" i="16" s="1"/>
  <c r="BM26" i="16"/>
  <c r="BK26" i="16"/>
  <c r="BJ26" i="16"/>
  <c r="BD26" i="16"/>
  <c r="BE26" i="16" s="1"/>
  <c r="BC26" i="16"/>
  <c r="AX26" i="16"/>
  <c r="AY26" i="16" s="1"/>
  <c r="AV26" i="16"/>
  <c r="AV25" i="16" s="1"/>
  <c r="AU26" i="16"/>
  <c r="AW26" i="16" s="1"/>
  <c r="AW25" i="16" s="1"/>
  <c r="AR26" i="16"/>
  <c r="AR25" i="16" s="1"/>
  <c r="AP26" i="16"/>
  <c r="AN26" i="16"/>
  <c r="AS26" i="16" s="1"/>
  <c r="AM26" i="16"/>
  <c r="AH26" i="16"/>
  <c r="AH25" i="16" s="1"/>
  <c r="Y26" i="16"/>
  <c r="Z26" i="16" s="1"/>
  <c r="W26" i="16"/>
  <c r="X26" i="16" s="1"/>
  <c r="U26" i="16"/>
  <c r="V26" i="16" s="1"/>
  <c r="T26" i="16"/>
  <c r="S26" i="16"/>
  <c r="O26" i="16"/>
  <c r="P26" i="16" s="1"/>
  <c r="M26" i="16"/>
  <c r="N26" i="16" s="1"/>
  <c r="K26" i="16"/>
  <c r="L26" i="16" s="1"/>
  <c r="I26" i="16"/>
  <c r="J26" i="16" s="1"/>
  <c r="G26" i="16"/>
  <c r="BG26" i="16" s="1"/>
  <c r="BO25" i="16"/>
  <c r="BN25" i="16"/>
  <c r="BM25" i="16"/>
  <c r="BL25" i="16"/>
  <c r="BF25" i="16"/>
  <c r="BC25" i="16"/>
  <c r="BB25" i="16"/>
  <c r="BA25" i="16"/>
  <c r="AU25" i="16"/>
  <c r="AQ25" i="16"/>
  <c r="AL25" i="16"/>
  <c r="AK25" i="16"/>
  <c r="AA25" i="16"/>
  <c r="Y25" i="16"/>
  <c r="W25" i="16"/>
  <c r="S25" i="16"/>
  <c r="O25" i="16"/>
  <c r="M25" i="16"/>
  <c r="K25" i="16"/>
  <c r="I25" i="16"/>
  <c r="G25" i="16"/>
  <c r="BP24" i="16"/>
  <c r="BM24" i="16"/>
  <c r="BJ24" i="16"/>
  <c r="BK24" i="16" s="1"/>
  <c r="BE24" i="16"/>
  <c r="BD24" i="16"/>
  <c r="BC24" i="16"/>
  <c r="AY24" i="16"/>
  <c r="AX24" i="16"/>
  <c r="AV24" i="16"/>
  <c r="AU24" i="16"/>
  <c r="AW24" i="16" s="1"/>
  <c r="AR24" i="16"/>
  <c r="AP24" i="16"/>
  <c r="AM24" i="16"/>
  <c r="AN24" i="16" s="1"/>
  <c r="AS24" i="16" s="1"/>
  <c r="AL24" i="16"/>
  <c r="AH24" i="16"/>
  <c r="Y24" i="16"/>
  <c r="Z24" i="16" s="1"/>
  <c r="W24" i="16"/>
  <c r="X24" i="16" s="1"/>
  <c r="T24" i="16"/>
  <c r="S24" i="16"/>
  <c r="U24" i="16" s="1"/>
  <c r="V24" i="16" s="1"/>
  <c r="AG24" i="16" s="1"/>
  <c r="O24" i="16"/>
  <c r="P24" i="16" s="1"/>
  <c r="AE24" i="16" s="1"/>
  <c r="M24" i="16"/>
  <c r="N24" i="16" s="1"/>
  <c r="K24" i="16"/>
  <c r="L24" i="16" s="1"/>
  <c r="I24" i="16"/>
  <c r="BH24" i="16" s="1"/>
  <c r="G24" i="16"/>
  <c r="BG24" i="16" s="1"/>
  <c r="BP23" i="16"/>
  <c r="BM23" i="16"/>
  <c r="BJ23" i="16"/>
  <c r="BK23" i="16" s="1"/>
  <c r="BE23" i="16"/>
  <c r="BD23" i="16"/>
  <c r="BC23" i="16"/>
  <c r="AY23" i="16"/>
  <c r="AX23" i="16"/>
  <c r="AW23" i="16"/>
  <c r="AV23" i="16"/>
  <c r="AU23" i="16"/>
  <c r="AR23" i="16"/>
  <c r="AP23" i="16"/>
  <c r="AM23" i="16"/>
  <c r="AN23" i="16" s="1"/>
  <c r="AS23" i="16" s="1"/>
  <c r="AL23" i="16"/>
  <c r="AH23" i="16"/>
  <c r="Y23" i="16"/>
  <c r="Z23" i="16" s="1"/>
  <c r="W23" i="16"/>
  <c r="X23" i="16" s="1"/>
  <c r="AI23" i="16" s="1"/>
  <c r="U23" i="16"/>
  <c r="V23" i="16" s="1"/>
  <c r="AG23" i="16" s="1"/>
  <c r="T23" i="16"/>
  <c r="S23" i="16"/>
  <c r="O23" i="16"/>
  <c r="P23" i="16" s="1"/>
  <c r="AE23" i="16" s="1"/>
  <c r="M23" i="16"/>
  <c r="N23" i="16" s="1"/>
  <c r="AD23" i="16" s="1"/>
  <c r="K23" i="16"/>
  <c r="L23" i="16" s="1"/>
  <c r="I23" i="16"/>
  <c r="J23" i="16" s="1"/>
  <c r="AC23" i="16" s="1"/>
  <c r="G23" i="16"/>
  <c r="R23" i="16" s="1"/>
  <c r="BP22" i="16"/>
  <c r="BM22" i="16"/>
  <c r="BJ22" i="16"/>
  <c r="BK22" i="16" s="1"/>
  <c r="BE22" i="16"/>
  <c r="BD22" i="16"/>
  <c r="BC22" i="16"/>
  <c r="AY22" i="16"/>
  <c r="AX22" i="16"/>
  <c r="AV22" i="16"/>
  <c r="AU22" i="16"/>
  <c r="AW22" i="16" s="1"/>
  <c r="AR22" i="16"/>
  <c r="AP22" i="16"/>
  <c r="AM22" i="16"/>
  <c r="AN22" i="16" s="1"/>
  <c r="AS22" i="16" s="1"/>
  <c r="AL22" i="16"/>
  <c r="AH22" i="16"/>
  <c r="Y22" i="16"/>
  <c r="Z22" i="16" s="1"/>
  <c r="W22" i="16"/>
  <c r="X22" i="16" s="1"/>
  <c r="AI22" i="16" s="1"/>
  <c r="T22" i="16"/>
  <c r="S22" i="16"/>
  <c r="U22" i="16" s="1"/>
  <c r="V22" i="16" s="1"/>
  <c r="AG22" i="16" s="1"/>
  <c r="O22" i="16"/>
  <c r="P22" i="16" s="1"/>
  <c r="AE22" i="16" s="1"/>
  <c r="M22" i="16"/>
  <c r="N22" i="16" s="1"/>
  <c r="AD22" i="16" s="1"/>
  <c r="K22" i="16"/>
  <c r="L22" i="16" s="1"/>
  <c r="I22" i="16"/>
  <c r="BH22" i="16" s="1"/>
  <c r="G22" i="16"/>
  <c r="BG22" i="16" s="1"/>
  <c r="BI22" i="16" s="1"/>
  <c r="BP21" i="16"/>
  <c r="BM21" i="16"/>
  <c r="BJ21" i="16"/>
  <c r="BK21" i="16" s="1"/>
  <c r="BH21" i="16"/>
  <c r="BE21" i="16"/>
  <c r="BD21" i="16"/>
  <c r="BC21" i="16"/>
  <c r="AY21" i="16"/>
  <c r="AX21" i="16"/>
  <c r="AW21" i="16"/>
  <c r="AV21" i="16"/>
  <c r="AU21" i="16"/>
  <c r="AS21" i="16"/>
  <c r="AR21" i="16"/>
  <c r="AP21" i="16"/>
  <c r="AM21" i="16"/>
  <c r="AN21" i="16" s="1"/>
  <c r="AH21" i="16"/>
  <c r="AG21" i="16"/>
  <c r="AC21" i="16"/>
  <c r="Z21" i="16"/>
  <c r="Y21" i="16"/>
  <c r="X21" i="16"/>
  <c r="AI21" i="16" s="1"/>
  <c r="W21" i="16"/>
  <c r="T21" i="16"/>
  <c r="U21" i="16" s="1"/>
  <c r="V21" i="16" s="1"/>
  <c r="S21" i="16"/>
  <c r="R21" i="16"/>
  <c r="P21" i="16"/>
  <c r="AE21" i="16" s="1"/>
  <c r="O21" i="16"/>
  <c r="N21" i="16"/>
  <c r="AD21" i="16" s="1"/>
  <c r="M21" i="16"/>
  <c r="L21" i="16"/>
  <c r="K21" i="16"/>
  <c r="J21" i="16"/>
  <c r="I21" i="16"/>
  <c r="H21" i="16"/>
  <c r="G21" i="16"/>
  <c r="BG21" i="16" s="1"/>
  <c r="BI21" i="16" s="1"/>
  <c r="BP20" i="16"/>
  <c r="BM20" i="16"/>
  <c r="BK20" i="16"/>
  <c r="BJ20" i="16"/>
  <c r="BD20" i="16"/>
  <c r="BE20" i="16" s="1"/>
  <c r="BC20" i="16"/>
  <c r="AX20" i="16"/>
  <c r="AV20" i="16"/>
  <c r="AU20" i="16"/>
  <c r="AW20" i="16" s="1"/>
  <c r="AR20" i="16"/>
  <c r="AP20" i="16"/>
  <c r="AN20" i="16"/>
  <c r="AS20" i="16" s="1"/>
  <c r="AM20" i="16"/>
  <c r="AH20" i="16"/>
  <c r="Y20" i="16"/>
  <c r="Z20" i="16" s="1"/>
  <c r="W20" i="16"/>
  <c r="X20" i="16" s="1"/>
  <c r="U20" i="16"/>
  <c r="V20" i="16" s="1"/>
  <c r="AG20" i="16" s="1"/>
  <c r="T20" i="16"/>
  <c r="S20" i="16"/>
  <c r="O20" i="16"/>
  <c r="P20" i="16" s="1"/>
  <c r="AE20" i="16" s="1"/>
  <c r="M20" i="16"/>
  <c r="N20" i="16" s="1"/>
  <c r="AD20" i="16" s="1"/>
  <c r="K20" i="16"/>
  <c r="L20" i="16" s="1"/>
  <c r="I20" i="16"/>
  <c r="G20" i="16"/>
  <c r="BG20" i="16" s="1"/>
  <c r="BP19" i="16"/>
  <c r="BM19" i="16"/>
  <c r="BJ19" i="16"/>
  <c r="BK19" i="16" s="1"/>
  <c r="BE19" i="16"/>
  <c r="BD19" i="16"/>
  <c r="BC19" i="16"/>
  <c r="AY19" i="16"/>
  <c r="AX19" i="16"/>
  <c r="AV19" i="16"/>
  <c r="AV17" i="16" s="1"/>
  <c r="AU19" i="16"/>
  <c r="AW19" i="16" s="1"/>
  <c r="AR19" i="16"/>
  <c r="AR17" i="16" s="1"/>
  <c r="AP19" i="16"/>
  <c r="AM19" i="16"/>
  <c r="AN19" i="16" s="1"/>
  <c r="AS19" i="16" s="1"/>
  <c r="AL19" i="16"/>
  <c r="AH19" i="16"/>
  <c r="Y19" i="16"/>
  <c r="Z19" i="16" s="1"/>
  <c r="W19" i="16"/>
  <c r="X19" i="16" s="1"/>
  <c r="AI19" i="16" s="1"/>
  <c r="U19" i="16"/>
  <c r="V19" i="16" s="1"/>
  <c r="AG19" i="16" s="1"/>
  <c r="T19" i="16"/>
  <c r="S19" i="16"/>
  <c r="O19" i="16"/>
  <c r="P19" i="16" s="1"/>
  <c r="AE19" i="16" s="1"/>
  <c r="M19" i="16"/>
  <c r="N19" i="16" s="1"/>
  <c r="K19" i="16"/>
  <c r="L19" i="16" s="1"/>
  <c r="I19" i="16"/>
  <c r="G19" i="16"/>
  <c r="BP18" i="16"/>
  <c r="BP17" i="16" s="1"/>
  <c r="BM18" i="16"/>
  <c r="BM17" i="16" s="1"/>
  <c r="BJ18" i="16"/>
  <c r="BE18" i="16"/>
  <c r="BD18" i="16"/>
  <c r="BD17" i="16" s="1"/>
  <c r="BC18" i="16"/>
  <c r="BC17" i="16" s="1"/>
  <c r="AY18" i="16"/>
  <c r="AX18" i="16"/>
  <c r="AW18" i="16"/>
  <c r="AW17" i="16" s="1"/>
  <c r="AV18" i="16"/>
  <c r="AU18" i="16"/>
  <c r="AR18" i="16"/>
  <c r="AP18" i="16"/>
  <c r="AP17" i="16" s="1"/>
  <c r="AM18" i="16"/>
  <c r="AN18" i="16" s="1"/>
  <c r="AL18" i="16"/>
  <c r="AH18" i="16"/>
  <c r="AH17" i="16" s="1"/>
  <c r="Y18" i="16"/>
  <c r="Z18" i="16" s="1"/>
  <c r="Z17" i="16" s="1"/>
  <c r="W18" i="16"/>
  <c r="X18" i="16" s="1"/>
  <c r="T18" i="16"/>
  <c r="S18" i="16"/>
  <c r="U18" i="16" s="1"/>
  <c r="O18" i="16"/>
  <c r="P18" i="16" s="1"/>
  <c r="M18" i="16"/>
  <c r="N18" i="16" s="1"/>
  <c r="N17" i="16" s="1"/>
  <c r="K18" i="16"/>
  <c r="L18" i="16" s="1"/>
  <c r="L17" i="16" s="1"/>
  <c r="I18" i="16"/>
  <c r="J18" i="16" s="1"/>
  <c r="G18" i="16"/>
  <c r="BO17" i="16"/>
  <c r="BN17" i="16"/>
  <c r="BL17" i="16"/>
  <c r="BF17" i="16"/>
  <c r="BE17" i="16"/>
  <c r="BB17" i="16"/>
  <c r="BA17" i="16"/>
  <c r="AU17" i="16"/>
  <c r="AQ17" i="16"/>
  <c r="AO17" i="16"/>
  <c r="AM17" i="16"/>
  <c r="AL17" i="16"/>
  <c r="AK17" i="16"/>
  <c r="AA17" i="16"/>
  <c r="W17" i="16"/>
  <c r="O17" i="16"/>
  <c r="M17" i="16"/>
  <c r="I17" i="16"/>
  <c r="G17" i="16"/>
  <c r="BP16" i="16"/>
  <c r="BM16" i="16"/>
  <c r="BJ16" i="16"/>
  <c r="BK16" i="16" s="1"/>
  <c r="BE16" i="16"/>
  <c r="BD16" i="16"/>
  <c r="BC16" i="16"/>
  <c r="AY16" i="16"/>
  <c r="AX16" i="16"/>
  <c r="AV16" i="16"/>
  <c r="AU16" i="16"/>
  <c r="AW16" i="16" s="1"/>
  <c r="AR16" i="16"/>
  <c r="AP16" i="16"/>
  <c r="AM16" i="16"/>
  <c r="AN16" i="16" s="1"/>
  <c r="AS16" i="16" s="1"/>
  <c r="AL16" i="16"/>
  <c r="AH16" i="16"/>
  <c r="Y16" i="16"/>
  <c r="Z16" i="16" s="1"/>
  <c r="W16" i="16"/>
  <c r="X16" i="16" s="1"/>
  <c r="AI16" i="16" s="1"/>
  <c r="T16" i="16"/>
  <c r="S16" i="16"/>
  <c r="U16" i="16" s="1"/>
  <c r="V16" i="16" s="1"/>
  <c r="AG16" i="16" s="1"/>
  <c r="O16" i="16"/>
  <c r="P16" i="16" s="1"/>
  <c r="AE16" i="16" s="1"/>
  <c r="M16" i="16"/>
  <c r="N16" i="16" s="1"/>
  <c r="AD16" i="16" s="1"/>
  <c r="K16" i="16"/>
  <c r="L16" i="16" s="1"/>
  <c r="I16" i="16"/>
  <c r="J16" i="16" s="1"/>
  <c r="AC16" i="16" s="1"/>
  <c r="G16" i="16"/>
  <c r="BP15" i="16"/>
  <c r="BM15" i="16"/>
  <c r="BJ15" i="16"/>
  <c r="BK15" i="16" s="1"/>
  <c r="BE15" i="16"/>
  <c r="BD15" i="16"/>
  <c r="BC15" i="16"/>
  <c r="AY15" i="16"/>
  <c r="AX15" i="16"/>
  <c r="AW15" i="16"/>
  <c r="AV15" i="16"/>
  <c r="AU15" i="16"/>
  <c r="AS15" i="16"/>
  <c r="AR15" i="16"/>
  <c r="AP15" i="16"/>
  <c r="AM15" i="16"/>
  <c r="AN15" i="16" s="1"/>
  <c r="AL15" i="16"/>
  <c r="AH15" i="16"/>
  <c r="Y15" i="16"/>
  <c r="Z15" i="16" s="1"/>
  <c r="W15" i="16"/>
  <c r="X15" i="16" s="1"/>
  <c r="AI15" i="16" s="1"/>
  <c r="U15" i="16"/>
  <c r="V15" i="16" s="1"/>
  <c r="AG15" i="16" s="1"/>
  <c r="T15" i="16"/>
  <c r="S15" i="16"/>
  <c r="O15" i="16"/>
  <c r="P15" i="16" s="1"/>
  <c r="AE15" i="16" s="1"/>
  <c r="M15" i="16"/>
  <c r="N15" i="16" s="1"/>
  <c r="AD15" i="16" s="1"/>
  <c r="K15" i="16"/>
  <c r="L15" i="16" s="1"/>
  <c r="I15" i="16"/>
  <c r="J15" i="16" s="1"/>
  <c r="AC15" i="16" s="1"/>
  <c r="G15" i="16"/>
  <c r="BP14" i="16"/>
  <c r="BM14" i="16"/>
  <c r="BJ14" i="16"/>
  <c r="BK14" i="16" s="1"/>
  <c r="BH14" i="16"/>
  <c r="BE14" i="16"/>
  <c r="BD14" i="16"/>
  <c r="BC14" i="16"/>
  <c r="AY14" i="16"/>
  <c r="AX14" i="16"/>
  <c r="AV14" i="16"/>
  <c r="AU14" i="16"/>
  <c r="AW14" i="16" s="1"/>
  <c r="AR14" i="16"/>
  <c r="AP14" i="16"/>
  <c r="AM14" i="16"/>
  <c r="AN14" i="16" s="1"/>
  <c r="AS14" i="16" s="1"/>
  <c r="AH14" i="16"/>
  <c r="AE14" i="16"/>
  <c r="Z14" i="16"/>
  <c r="Y14" i="16"/>
  <c r="X14" i="16"/>
  <c r="AI14" i="16" s="1"/>
  <c r="W14" i="16"/>
  <c r="T14" i="16"/>
  <c r="S14" i="16"/>
  <c r="U14" i="16" s="1"/>
  <c r="V14" i="16" s="1"/>
  <c r="AG14" i="16" s="1"/>
  <c r="R14" i="16"/>
  <c r="P14" i="16"/>
  <c r="O14" i="16"/>
  <c r="N14" i="16"/>
  <c r="AD14" i="16" s="1"/>
  <c r="M14" i="16"/>
  <c r="L14" i="16"/>
  <c r="K14" i="16"/>
  <c r="J14" i="16"/>
  <c r="AC14" i="16" s="1"/>
  <c r="I14" i="16"/>
  <c r="H14" i="16"/>
  <c r="G14" i="16"/>
  <c r="BG14" i="16" s="1"/>
  <c r="BI14" i="16" s="1"/>
  <c r="BP13" i="16"/>
  <c r="BM13" i="16"/>
  <c r="BK13" i="16"/>
  <c r="BJ13" i="16"/>
  <c r="BG13" i="16"/>
  <c r="BI13" i="16" s="1"/>
  <c r="BD13" i="16"/>
  <c r="BE13" i="16" s="1"/>
  <c r="BC13" i="16"/>
  <c r="AZ13" i="16"/>
  <c r="AX13" i="16"/>
  <c r="AY13" i="16" s="1"/>
  <c r="AV13" i="16"/>
  <c r="AW13" i="16" s="1"/>
  <c r="AU13" i="16"/>
  <c r="AR13" i="16"/>
  <c r="AP13" i="16"/>
  <c r="AN13" i="16"/>
  <c r="AS13" i="16" s="1"/>
  <c r="AM13" i="16"/>
  <c r="AL13" i="16"/>
  <c r="AH13" i="16"/>
  <c r="AC13" i="16"/>
  <c r="Z13" i="16"/>
  <c r="AI13" i="16" s="1"/>
  <c r="Y13" i="16"/>
  <c r="X13" i="16"/>
  <c r="W13" i="16"/>
  <c r="V13" i="16"/>
  <c r="AG13" i="16" s="1"/>
  <c r="T13" i="16"/>
  <c r="U13" i="16" s="1"/>
  <c r="S13" i="16"/>
  <c r="R13" i="16"/>
  <c r="P13" i="16"/>
  <c r="AE13" i="16" s="1"/>
  <c r="O13" i="16"/>
  <c r="N13" i="16"/>
  <c r="M13" i="16"/>
  <c r="L13" i="16"/>
  <c r="K13" i="16"/>
  <c r="J13" i="16"/>
  <c r="I13" i="16"/>
  <c r="BH13" i="16" s="1"/>
  <c r="H13" i="16"/>
  <c r="G13" i="16"/>
  <c r="BP12" i="16"/>
  <c r="BP8" i="16" s="1"/>
  <c r="BM12" i="16"/>
  <c r="BK12" i="16"/>
  <c r="BJ12" i="16"/>
  <c r="BD12" i="16"/>
  <c r="BE12" i="16" s="1"/>
  <c r="BC12" i="16"/>
  <c r="AX12" i="16"/>
  <c r="AY12" i="16" s="1"/>
  <c r="AV12" i="16"/>
  <c r="AU12" i="16"/>
  <c r="AW12" i="16" s="1"/>
  <c r="AR12" i="16"/>
  <c r="AP12" i="16"/>
  <c r="AN12" i="16"/>
  <c r="AL12" i="16"/>
  <c r="AH12" i="16"/>
  <c r="Y12" i="16"/>
  <c r="Z12" i="16" s="1"/>
  <c r="W12" i="16"/>
  <c r="X12" i="16" s="1"/>
  <c r="AI12" i="16" s="1"/>
  <c r="U12" i="16"/>
  <c r="V12" i="16" s="1"/>
  <c r="AG12" i="16" s="1"/>
  <c r="T12" i="16"/>
  <c r="S12" i="16"/>
  <c r="O12" i="16"/>
  <c r="P12" i="16" s="1"/>
  <c r="AE12" i="16" s="1"/>
  <c r="M12" i="16"/>
  <c r="N12" i="16" s="1"/>
  <c r="AD12" i="16" s="1"/>
  <c r="K12" i="16"/>
  <c r="L12" i="16" s="1"/>
  <c r="I12" i="16"/>
  <c r="G12" i="16"/>
  <c r="BG12" i="16" s="1"/>
  <c r="BP11" i="16"/>
  <c r="BM11" i="16"/>
  <c r="BJ11" i="16"/>
  <c r="BK11" i="16" s="1"/>
  <c r="BH11" i="16"/>
  <c r="BE11" i="16"/>
  <c r="BD11" i="16"/>
  <c r="BC11" i="16"/>
  <c r="AY11" i="16"/>
  <c r="AX11" i="16"/>
  <c r="AV11" i="16"/>
  <c r="AU11" i="16"/>
  <c r="AW11" i="16" s="1"/>
  <c r="AR11" i="16"/>
  <c r="AP11" i="16"/>
  <c r="AM11" i="16"/>
  <c r="AH11" i="16"/>
  <c r="AE11" i="16"/>
  <c r="Z11" i="16"/>
  <c r="Y11" i="16"/>
  <c r="X11" i="16"/>
  <c r="AI11" i="16" s="1"/>
  <c r="W11" i="16"/>
  <c r="T11" i="16"/>
  <c r="S11" i="16"/>
  <c r="U11" i="16" s="1"/>
  <c r="V11" i="16" s="1"/>
  <c r="AG11" i="16" s="1"/>
  <c r="R11" i="16"/>
  <c r="P11" i="16"/>
  <c r="O11" i="16"/>
  <c r="N11" i="16"/>
  <c r="AD11" i="16" s="1"/>
  <c r="M11" i="16"/>
  <c r="L11" i="16"/>
  <c r="K11" i="16"/>
  <c r="J11" i="16"/>
  <c r="AC11" i="16" s="1"/>
  <c r="I11" i="16"/>
  <c r="H11" i="16"/>
  <c r="G11" i="16"/>
  <c r="BG11" i="16" s="1"/>
  <c r="BI11" i="16" s="1"/>
  <c r="BP10" i="16"/>
  <c r="BM10" i="16"/>
  <c r="BK10" i="16"/>
  <c r="BJ10" i="16"/>
  <c r="BG10" i="16"/>
  <c r="BD10" i="16"/>
  <c r="BE10" i="16" s="1"/>
  <c r="BC10" i="16"/>
  <c r="AX10" i="16"/>
  <c r="AY10" i="16" s="1"/>
  <c r="AV10" i="16"/>
  <c r="AW10" i="16" s="1"/>
  <c r="AU10" i="16"/>
  <c r="AN10" i="16"/>
  <c r="AM10" i="16"/>
  <c r="AH10" i="16"/>
  <c r="AH8" i="16" s="1"/>
  <c r="Y10" i="16"/>
  <c r="W10" i="16"/>
  <c r="T10" i="16"/>
  <c r="S10" i="16"/>
  <c r="S8" i="16" s="1"/>
  <c r="O10" i="16"/>
  <c r="M10" i="16"/>
  <c r="K10" i="16"/>
  <c r="I10" i="16"/>
  <c r="G10" i="16"/>
  <c r="BP9" i="16"/>
  <c r="BM9" i="16"/>
  <c r="BM8" i="16" s="1"/>
  <c r="BJ9" i="16"/>
  <c r="BK9" i="16" s="1"/>
  <c r="BH9" i="16"/>
  <c r="BE9" i="16"/>
  <c r="BE8" i="16" s="1"/>
  <c r="BD9" i="16"/>
  <c r="BC9" i="16"/>
  <c r="AY9" i="16"/>
  <c r="AX9" i="16"/>
  <c r="AW9" i="16"/>
  <c r="AV9" i="16"/>
  <c r="AU9" i="16"/>
  <c r="AR9" i="16"/>
  <c r="AN9" i="16"/>
  <c r="AM9" i="16"/>
  <c r="AL9" i="16"/>
  <c r="AL8" i="16" s="1"/>
  <c r="AH9" i="16"/>
  <c r="AE9" i="16"/>
  <c r="Z9" i="16"/>
  <c r="Y9" i="16"/>
  <c r="X9" i="16"/>
  <c r="AI9" i="16" s="1"/>
  <c r="W9" i="16"/>
  <c r="T9" i="16"/>
  <c r="U9" i="16" s="1"/>
  <c r="S9" i="16"/>
  <c r="R9" i="16"/>
  <c r="P9" i="16"/>
  <c r="O9" i="16"/>
  <c r="N9" i="16"/>
  <c r="AD9" i="16" s="1"/>
  <c r="M9" i="16"/>
  <c r="L9" i="16"/>
  <c r="K9" i="16"/>
  <c r="J9" i="16"/>
  <c r="I9" i="16"/>
  <c r="H9" i="16"/>
  <c r="G9" i="16"/>
  <c r="BG9" i="16" s="1"/>
  <c r="BO8" i="16"/>
  <c r="BN8" i="16"/>
  <c r="BL8" i="16"/>
  <c r="BF8" i="16"/>
  <c r="BD8" i="16"/>
  <c r="BB8" i="16"/>
  <c r="BA8" i="16"/>
  <c r="AX8" i="16"/>
  <c r="AK8" i="16"/>
  <c r="AA8" i="16"/>
  <c r="BP7" i="16"/>
  <c r="BM7" i="16"/>
  <c r="BK7" i="16"/>
  <c r="BK6" i="16" s="1"/>
  <c r="BJ7" i="16"/>
  <c r="BG7" i="16"/>
  <c r="BI7" i="16" s="1"/>
  <c r="BI6" i="16" s="1"/>
  <c r="BD7" i="16"/>
  <c r="BE7" i="16" s="1"/>
  <c r="BE6" i="16" s="1"/>
  <c r="BC7" i="16"/>
  <c r="AX7" i="16"/>
  <c r="AY7" i="16" s="1"/>
  <c r="AV7" i="16"/>
  <c r="AV6" i="16" s="1"/>
  <c r="AU7" i="16"/>
  <c r="AR7" i="16"/>
  <c r="AP7" i="16"/>
  <c r="AN7" i="16"/>
  <c r="AS7" i="16" s="1"/>
  <c r="AM7" i="16"/>
  <c r="AL7" i="16"/>
  <c r="AI7" i="16"/>
  <c r="AI6" i="16" s="1"/>
  <c r="AH7" i="16"/>
  <c r="AC7" i="16"/>
  <c r="Z7" i="16"/>
  <c r="Z6" i="16" s="1"/>
  <c r="Y7" i="16"/>
  <c r="X7" i="16"/>
  <c r="W7" i="16"/>
  <c r="V7" i="16"/>
  <c r="V6" i="16" s="1"/>
  <c r="T7" i="16"/>
  <c r="S7" i="16"/>
  <c r="U7" i="16" s="1"/>
  <c r="R7" i="16"/>
  <c r="R6" i="16" s="1"/>
  <c r="P7" i="16"/>
  <c r="AE7" i="16" s="1"/>
  <c r="AE6" i="16" s="1"/>
  <c r="O7" i="16"/>
  <c r="N7" i="16"/>
  <c r="M7" i="16"/>
  <c r="L7" i="16"/>
  <c r="K7" i="16"/>
  <c r="J7" i="16"/>
  <c r="I7" i="16"/>
  <c r="BH7" i="16" s="1"/>
  <c r="BH6" i="16" s="1"/>
  <c r="H7" i="16"/>
  <c r="G7" i="16"/>
  <c r="AZ7" i="16" s="1"/>
  <c r="AZ6" i="16" s="1"/>
  <c r="BP6" i="16"/>
  <c r="BO6" i="16"/>
  <c r="BN6" i="16"/>
  <c r="BM6" i="16"/>
  <c r="BL6" i="16"/>
  <c r="BJ6" i="16"/>
  <c r="BG6" i="16"/>
  <c r="BF6" i="16"/>
  <c r="BC6" i="16"/>
  <c r="BB6" i="16"/>
  <c r="BA6" i="16"/>
  <c r="AY6" i="16"/>
  <c r="AX6" i="16"/>
  <c r="AU6" i="16"/>
  <c r="AS6" i="16"/>
  <c r="AR6" i="16"/>
  <c r="AQ6" i="16"/>
  <c r="AP6" i="16"/>
  <c r="AO6" i="16"/>
  <c r="AN6" i="16"/>
  <c r="AM6" i="16"/>
  <c r="AL6" i="16"/>
  <c r="AK6" i="16"/>
  <c r="AH6" i="16"/>
  <c r="AC6" i="16"/>
  <c r="AA6" i="16"/>
  <c r="Y6" i="16"/>
  <c r="X6" i="16"/>
  <c r="W6" i="16"/>
  <c r="U6" i="16"/>
  <c r="T6" i="16"/>
  <c r="S6" i="16"/>
  <c r="P6" i="16"/>
  <c r="O6" i="16"/>
  <c r="N6" i="16"/>
  <c r="M6" i="16"/>
  <c r="L6" i="16"/>
  <c r="K6" i="16"/>
  <c r="J6" i="16"/>
  <c r="I6" i="16"/>
  <c r="H6" i="16"/>
  <c r="G6" i="16"/>
  <c r="A403" i="23"/>
  <c r="I402" i="23"/>
  <c r="J402" i="23" s="1"/>
  <c r="H402" i="23"/>
  <c r="G402" i="23"/>
  <c r="I401" i="23"/>
  <c r="J401" i="23" s="1"/>
  <c r="H401" i="23"/>
  <c r="K401" i="23" s="1"/>
  <c r="G401" i="23"/>
  <c r="J400" i="23"/>
  <c r="I400" i="23"/>
  <c r="G400" i="23"/>
  <c r="H400" i="23" s="1"/>
  <c r="K400" i="23" s="1"/>
  <c r="J399" i="23"/>
  <c r="I399" i="23"/>
  <c r="G399" i="23"/>
  <c r="H399" i="23" s="1"/>
  <c r="K399" i="23" s="1"/>
  <c r="I398" i="23"/>
  <c r="J398" i="23" s="1"/>
  <c r="H398" i="23"/>
  <c r="G398" i="23"/>
  <c r="I397" i="23"/>
  <c r="J397" i="23" s="1"/>
  <c r="H397" i="23"/>
  <c r="K397" i="23" s="1"/>
  <c r="G397" i="23"/>
  <c r="J396" i="23"/>
  <c r="I396" i="23"/>
  <c r="G396" i="23"/>
  <c r="H396" i="23" s="1"/>
  <c r="K396" i="23" s="1"/>
  <c r="J395" i="23"/>
  <c r="I395" i="23"/>
  <c r="G395" i="23"/>
  <c r="H395" i="23" s="1"/>
  <c r="K395" i="23" s="1"/>
  <c r="I394" i="23"/>
  <c r="J394" i="23" s="1"/>
  <c r="H394" i="23"/>
  <c r="G394" i="23"/>
  <c r="I393" i="23"/>
  <c r="J393" i="23" s="1"/>
  <c r="H393" i="23"/>
  <c r="K393" i="23" s="1"/>
  <c r="G393" i="23"/>
  <c r="I392" i="23"/>
  <c r="J392" i="23" s="1"/>
  <c r="G392" i="23"/>
  <c r="H392" i="23" s="1"/>
  <c r="K392" i="23" s="1"/>
  <c r="J391" i="23"/>
  <c r="I391" i="23"/>
  <c r="G391" i="23"/>
  <c r="H391" i="23" s="1"/>
  <c r="K391" i="23" s="1"/>
  <c r="I390" i="23"/>
  <c r="J390" i="23" s="1"/>
  <c r="G390" i="23"/>
  <c r="H390" i="23" s="1"/>
  <c r="K390" i="23" s="1"/>
  <c r="I389" i="23"/>
  <c r="J389" i="23" s="1"/>
  <c r="H389" i="23"/>
  <c r="G389" i="23"/>
  <c r="I388" i="23"/>
  <c r="J388" i="23" s="1"/>
  <c r="G388" i="23"/>
  <c r="H388" i="23" s="1"/>
  <c r="J387" i="23"/>
  <c r="I387" i="23"/>
  <c r="G387" i="23"/>
  <c r="H387" i="23" s="1"/>
  <c r="K387" i="23" s="1"/>
  <c r="I386" i="23"/>
  <c r="J386" i="23" s="1"/>
  <c r="H386" i="23"/>
  <c r="G386" i="23"/>
  <c r="G384" i="23" s="1"/>
  <c r="I385" i="23"/>
  <c r="J385" i="23" s="1"/>
  <c r="J384" i="23" s="1"/>
  <c r="H385" i="23"/>
  <c r="G385" i="23"/>
  <c r="J383" i="23"/>
  <c r="I383" i="23"/>
  <c r="G383" i="23"/>
  <c r="H383" i="23" s="1"/>
  <c r="K383" i="23" s="1"/>
  <c r="I382" i="23"/>
  <c r="J382" i="23" s="1"/>
  <c r="H382" i="23"/>
  <c r="K382" i="23" s="1"/>
  <c r="G382" i="23"/>
  <c r="I381" i="23"/>
  <c r="J381" i="23" s="1"/>
  <c r="H381" i="23"/>
  <c r="G381" i="23"/>
  <c r="J380" i="23"/>
  <c r="I380" i="23"/>
  <c r="G380" i="23"/>
  <c r="H380" i="23" s="1"/>
  <c r="K380" i="23" s="1"/>
  <c r="J379" i="23"/>
  <c r="I379" i="23"/>
  <c r="G379" i="23"/>
  <c r="H379" i="23" s="1"/>
  <c r="K379" i="23" s="1"/>
  <c r="I378" i="23"/>
  <c r="J378" i="23" s="1"/>
  <c r="H378" i="23"/>
  <c r="K378" i="23" s="1"/>
  <c r="G378" i="23"/>
  <c r="I377" i="23"/>
  <c r="J377" i="23" s="1"/>
  <c r="H377" i="23"/>
  <c r="G377" i="23"/>
  <c r="J376" i="23"/>
  <c r="J375" i="23" s="1"/>
  <c r="I376" i="23"/>
  <c r="I375" i="23" s="1"/>
  <c r="G376" i="23"/>
  <c r="H376" i="23" s="1"/>
  <c r="G375" i="23"/>
  <c r="I374" i="23"/>
  <c r="J374" i="23" s="1"/>
  <c r="H374" i="23"/>
  <c r="G374" i="23"/>
  <c r="I373" i="23"/>
  <c r="J373" i="23" s="1"/>
  <c r="H373" i="23"/>
  <c r="K373" i="23" s="1"/>
  <c r="G373" i="23"/>
  <c r="J372" i="23"/>
  <c r="I372" i="23"/>
  <c r="G372" i="23"/>
  <c r="H372" i="23" s="1"/>
  <c r="K372" i="23" s="1"/>
  <c r="J371" i="23"/>
  <c r="I371" i="23"/>
  <c r="G371" i="23"/>
  <c r="H371" i="23" s="1"/>
  <c r="K371" i="23" s="1"/>
  <c r="I370" i="23"/>
  <c r="J370" i="23" s="1"/>
  <c r="H370" i="23"/>
  <c r="G370" i="23"/>
  <c r="I369" i="23"/>
  <c r="J369" i="23" s="1"/>
  <c r="H369" i="23"/>
  <c r="K369" i="23" s="1"/>
  <c r="G369" i="23"/>
  <c r="J368" i="23"/>
  <c r="I368" i="23"/>
  <c r="G368" i="23"/>
  <c r="H368" i="23" s="1"/>
  <c r="K368" i="23" s="1"/>
  <c r="J367" i="23"/>
  <c r="I367" i="23"/>
  <c r="G367" i="23"/>
  <c r="H367" i="23" s="1"/>
  <c r="K367" i="23" s="1"/>
  <c r="I366" i="23"/>
  <c r="J366" i="23" s="1"/>
  <c r="H366" i="23"/>
  <c r="G366" i="23"/>
  <c r="I365" i="23"/>
  <c r="J365" i="23" s="1"/>
  <c r="H365" i="23"/>
  <c r="K365" i="23" s="1"/>
  <c r="G365" i="23"/>
  <c r="J364" i="23"/>
  <c r="I364" i="23"/>
  <c r="I363" i="23" s="1"/>
  <c r="G364" i="23"/>
  <c r="H364" i="23" s="1"/>
  <c r="G363" i="23"/>
  <c r="I362" i="23"/>
  <c r="J362" i="23" s="1"/>
  <c r="G362" i="23"/>
  <c r="H362" i="23" s="1"/>
  <c r="K362" i="23" s="1"/>
  <c r="I361" i="23"/>
  <c r="J361" i="23" s="1"/>
  <c r="H361" i="23"/>
  <c r="G361" i="23"/>
  <c r="I360" i="23"/>
  <c r="J360" i="23" s="1"/>
  <c r="G360" i="23"/>
  <c r="H360" i="23" s="1"/>
  <c r="K360" i="23" s="1"/>
  <c r="J359" i="23"/>
  <c r="I359" i="23"/>
  <c r="G359" i="23"/>
  <c r="H359" i="23" s="1"/>
  <c r="K359" i="23" s="1"/>
  <c r="I358" i="23"/>
  <c r="J358" i="23" s="1"/>
  <c r="G358" i="23"/>
  <c r="H358" i="23" s="1"/>
  <c r="I357" i="23"/>
  <c r="J357" i="23" s="1"/>
  <c r="H357" i="23"/>
  <c r="K357" i="23" s="1"/>
  <c r="G357" i="23"/>
  <c r="I356" i="23"/>
  <c r="J356" i="23" s="1"/>
  <c r="G356" i="23"/>
  <c r="H356" i="23" s="1"/>
  <c r="J355" i="23"/>
  <c r="I355" i="23"/>
  <c r="G355" i="23"/>
  <c r="H355" i="23" s="1"/>
  <c r="K355" i="23" s="1"/>
  <c r="I354" i="23"/>
  <c r="J354" i="23" s="1"/>
  <c r="G354" i="23"/>
  <c r="H354" i="23" s="1"/>
  <c r="K354" i="23" s="1"/>
  <c r="I353" i="23"/>
  <c r="J353" i="23" s="1"/>
  <c r="H353" i="23"/>
  <c r="G353" i="23"/>
  <c r="I352" i="23"/>
  <c r="J352" i="23" s="1"/>
  <c r="G352" i="23"/>
  <c r="H352" i="23" s="1"/>
  <c r="K352" i="23" s="1"/>
  <c r="J351" i="23"/>
  <c r="I351" i="23"/>
  <c r="G351" i="23"/>
  <c r="H351" i="23" s="1"/>
  <c r="K351" i="23" s="1"/>
  <c r="I350" i="23"/>
  <c r="J350" i="23" s="1"/>
  <c r="G350" i="23"/>
  <c r="H350" i="23" s="1"/>
  <c r="I349" i="23"/>
  <c r="J349" i="23" s="1"/>
  <c r="H349" i="23"/>
  <c r="K349" i="23" s="1"/>
  <c r="G349" i="23"/>
  <c r="I348" i="23"/>
  <c r="I346" i="23" s="1"/>
  <c r="G348" i="23"/>
  <c r="H348" i="23" s="1"/>
  <c r="J347" i="23"/>
  <c r="I347" i="23"/>
  <c r="G347" i="23"/>
  <c r="H347" i="23" s="1"/>
  <c r="I345" i="23"/>
  <c r="J345" i="23" s="1"/>
  <c r="H345" i="23"/>
  <c r="K345" i="23" s="1"/>
  <c r="G345" i="23"/>
  <c r="J344" i="23"/>
  <c r="I344" i="23"/>
  <c r="G344" i="23"/>
  <c r="H344" i="23" s="1"/>
  <c r="K344" i="23" s="1"/>
  <c r="J343" i="23"/>
  <c r="I343" i="23"/>
  <c r="G343" i="23"/>
  <c r="H343" i="23" s="1"/>
  <c r="K343" i="23" s="1"/>
  <c r="I342" i="23"/>
  <c r="J342" i="23" s="1"/>
  <c r="H342" i="23"/>
  <c r="K342" i="23" s="1"/>
  <c r="G342" i="23"/>
  <c r="I341" i="23"/>
  <c r="J341" i="23" s="1"/>
  <c r="H341" i="23"/>
  <c r="K341" i="23" s="1"/>
  <c r="G341" i="23"/>
  <c r="J340" i="23"/>
  <c r="I340" i="23"/>
  <c r="G340" i="23"/>
  <c r="H340" i="23" s="1"/>
  <c r="K340" i="23" s="1"/>
  <c r="J339" i="23"/>
  <c r="I339" i="23"/>
  <c r="G339" i="23"/>
  <c r="H339" i="23" s="1"/>
  <c r="K339" i="23" s="1"/>
  <c r="I338" i="23"/>
  <c r="J338" i="23" s="1"/>
  <c r="H338" i="23"/>
  <c r="K338" i="23" s="1"/>
  <c r="G338" i="23"/>
  <c r="I337" i="23"/>
  <c r="J337" i="23" s="1"/>
  <c r="H337" i="23"/>
  <c r="K337" i="23" s="1"/>
  <c r="G337" i="23"/>
  <c r="J336" i="23"/>
  <c r="I336" i="23"/>
  <c r="G336" i="23"/>
  <c r="H336" i="23" s="1"/>
  <c r="K336" i="23" s="1"/>
  <c r="J335" i="23"/>
  <c r="I335" i="23"/>
  <c r="G335" i="23"/>
  <c r="H335" i="23" s="1"/>
  <c r="K335" i="23" s="1"/>
  <c r="I334" i="23"/>
  <c r="J334" i="23" s="1"/>
  <c r="H334" i="23"/>
  <c r="K334" i="23" s="1"/>
  <c r="G334" i="23"/>
  <c r="I333" i="23"/>
  <c r="J333" i="23" s="1"/>
  <c r="H333" i="23"/>
  <c r="K333" i="23" s="1"/>
  <c r="G333" i="23"/>
  <c r="J332" i="23"/>
  <c r="I332" i="23"/>
  <c r="G332" i="23"/>
  <c r="H332" i="23" s="1"/>
  <c r="K332" i="23" s="1"/>
  <c r="J331" i="23"/>
  <c r="I331" i="23"/>
  <c r="G331" i="23"/>
  <c r="H331" i="23" s="1"/>
  <c r="K331" i="23" s="1"/>
  <c r="I330" i="23"/>
  <c r="J330" i="23" s="1"/>
  <c r="J329" i="23" s="1"/>
  <c r="H330" i="23"/>
  <c r="K330" i="23" s="1"/>
  <c r="K329" i="23" s="1"/>
  <c r="G330" i="23"/>
  <c r="G329" i="23" s="1"/>
  <c r="I329" i="23"/>
  <c r="I328" i="23"/>
  <c r="J328" i="23" s="1"/>
  <c r="G328" i="23"/>
  <c r="H328" i="23" s="1"/>
  <c r="K328" i="23" s="1"/>
  <c r="J327" i="23"/>
  <c r="I327" i="23"/>
  <c r="G327" i="23"/>
  <c r="H327" i="23" s="1"/>
  <c r="K327" i="23" s="1"/>
  <c r="I326" i="23"/>
  <c r="J326" i="23" s="1"/>
  <c r="H326" i="23"/>
  <c r="G326" i="23"/>
  <c r="I325" i="23"/>
  <c r="J325" i="23" s="1"/>
  <c r="H325" i="23"/>
  <c r="K325" i="23" s="1"/>
  <c r="G325" i="23"/>
  <c r="J324" i="23"/>
  <c r="I324" i="23"/>
  <c r="G324" i="23"/>
  <c r="H324" i="23" s="1"/>
  <c r="K324" i="23" s="1"/>
  <c r="J323" i="23"/>
  <c r="I323" i="23"/>
  <c r="G323" i="23"/>
  <c r="H323" i="23" s="1"/>
  <c r="K323" i="23" s="1"/>
  <c r="I322" i="23"/>
  <c r="J322" i="23" s="1"/>
  <c r="H322" i="23"/>
  <c r="G322" i="23"/>
  <c r="I321" i="23"/>
  <c r="J321" i="23" s="1"/>
  <c r="H321" i="23"/>
  <c r="K321" i="23" s="1"/>
  <c r="G321" i="23"/>
  <c r="J320" i="23"/>
  <c r="I320" i="23"/>
  <c r="G320" i="23"/>
  <c r="H320" i="23" s="1"/>
  <c r="K320" i="23" s="1"/>
  <c r="J319" i="23"/>
  <c r="I319" i="23"/>
  <c r="G319" i="23"/>
  <c r="H319" i="23" s="1"/>
  <c r="K319" i="23" s="1"/>
  <c r="I318" i="23"/>
  <c r="J318" i="23" s="1"/>
  <c r="H318" i="23"/>
  <c r="G318" i="23"/>
  <c r="I317" i="23"/>
  <c r="J317" i="23" s="1"/>
  <c r="H317" i="23"/>
  <c r="K317" i="23" s="1"/>
  <c r="G317" i="23"/>
  <c r="J316" i="23"/>
  <c r="I316" i="23"/>
  <c r="G316" i="23"/>
  <c r="H316" i="23" s="1"/>
  <c r="K316" i="23" s="1"/>
  <c r="J315" i="23"/>
  <c r="I315" i="23"/>
  <c r="G315" i="23"/>
  <c r="H315" i="23" s="1"/>
  <c r="K315" i="23" s="1"/>
  <c r="I314" i="23"/>
  <c r="J314" i="23" s="1"/>
  <c r="H314" i="23"/>
  <c r="G314" i="23"/>
  <c r="I313" i="23"/>
  <c r="J313" i="23" s="1"/>
  <c r="H313" i="23"/>
  <c r="K313" i="23" s="1"/>
  <c r="G313" i="23"/>
  <c r="J312" i="23"/>
  <c r="I312" i="23"/>
  <c r="G312" i="23"/>
  <c r="H312" i="23" s="1"/>
  <c r="K312" i="23" s="1"/>
  <c r="J311" i="23"/>
  <c r="I311" i="23"/>
  <c r="G311" i="23"/>
  <c r="H311" i="23" s="1"/>
  <c r="K311" i="23" s="1"/>
  <c r="I310" i="23"/>
  <c r="J310" i="23" s="1"/>
  <c r="H310" i="23"/>
  <c r="G310" i="23"/>
  <c r="I309" i="23"/>
  <c r="J309" i="23" s="1"/>
  <c r="H309" i="23"/>
  <c r="K309" i="23" s="1"/>
  <c r="G309" i="23"/>
  <c r="J308" i="23"/>
  <c r="I308" i="23"/>
  <c r="I306" i="23" s="1"/>
  <c r="G308" i="23"/>
  <c r="H308" i="23" s="1"/>
  <c r="K308" i="23" s="1"/>
  <c r="J307" i="23"/>
  <c r="I307" i="23"/>
  <c r="G307" i="23"/>
  <c r="H307" i="23" s="1"/>
  <c r="I305" i="23"/>
  <c r="J305" i="23" s="1"/>
  <c r="H305" i="23"/>
  <c r="G305" i="23"/>
  <c r="J304" i="23"/>
  <c r="I304" i="23"/>
  <c r="H304" i="23"/>
  <c r="K304" i="23" s="1"/>
  <c r="G304" i="23"/>
  <c r="J303" i="23"/>
  <c r="I303" i="23"/>
  <c r="G303" i="23"/>
  <c r="H303" i="23" s="1"/>
  <c r="K303" i="23" s="1"/>
  <c r="J302" i="23"/>
  <c r="I302" i="23"/>
  <c r="H302" i="23"/>
  <c r="K302" i="23" s="1"/>
  <c r="G302" i="23"/>
  <c r="I301" i="23"/>
  <c r="J301" i="23" s="1"/>
  <c r="H301" i="23"/>
  <c r="K301" i="23" s="1"/>
  <c r="G301" i="23"/>
  <c r="J300" i="23"/>
  <c r="I300" i="23"/>
  <c r="H300" i="23"/>
  <c r="K300" i="23" s="1"/>
  <c r="G300" i="23"/>
  <c r="J299" i="23"/>
  <c r="I299" i="23"/>
  <c r="G299" i="23"/>
  <c r="H299" i="23" s="1"/>
  <c r="K299" i="23" s="1"/>
  <c r="J298" i="23"/>
  <c r="I298" i="23"/>
  <c r="H298" i="23"/>
  <c r="K298" i="23" s="1"/>
  <c r="G298" i="23"/>
  <c r="I297" i="23"/>
  <c r="J297" i="23" s="1"/>
  <c r="H297" i="23"/>
  <c r="G297" i="23"/>
  <c r="J296" i="23"/>
  <c r="I296" i="23"/>
  <c r="H296" i="23"/>
  <c r="K296" i="23" s="1"/>
  <c r="G296" i="23"/>
  <c r="J295" i="23"/>
  <c r="I295" i="23"/>
  <c r="G295" i="23"/>
  <c r="H295" i="23" s="1"/>
  <c r="K295" i="23" s="1"/>
  <c r="J294" i="23"/>
  <c r="I294" i="23"/>
  <c r="H294" i="23"/>
  <c r="K294" i="23" s="1"/>
  <c r="G294" i="23"/>
  <c r="I293" i="23"/>
  <c r="J293" i="23" s="1"/>
  <c r="H293" i="23"/>
  <c r="K293" i="23" s="1"/>
  <c r="G293" i="23"/>
  <c r="J292" i="23"/>
  <c r="I292" i="23"/>
  <c r="H292" i="23"/>
  <c r="K292" i="23" s="1"/>
  <c r="G292" i="23"/>
  <c r="J291" i="23"/>
  <c r="I291" i="23"/>
  <c r="I290" i="23" s="1"/>
  <c r="G291" i="23"/>
  <c r="H291" i="23" s="1"/>
  <c r="I289" i="23"/>
  <c r="J289" i="23" s="1"/>
  <c r="H289" i="23"/>
  <c r="G289" i="23"/>
  <c r="J288" i="23"/>
  <c r="I288" i="23"/>
  <c r="H288" i="23"/>
  <c r="K288" i="23" s="1"/>
  <c r="G288" i="23"/>
  <c r="J287" i="23"/>
  <c r="I287" i="23"/>
  <c r="G287" i="23"/>
  <c r="H287" i="23" s="1"/>
  <c r="K287" i="23" s="1"/>
  <c r="J286" i="23"/>
  <c r="I286" i="23"/>
  <c r="H286" i="23"/>
  <c r="K286" i="23" s="1"/>
  <c r="G286" i="23"/>
  <c r="I285" i="23"/>
  <c r="J285" i="23" s="1"/>
  <c r="H285" i="23"/>
  <c r="K285" i="23" s="1"/>
  <c r="G285" i="23"/>
  <c r="J284" i="23"/>
  <c r="I284" i="23"/>
  <c r="H284" i="23"/>
  <c r="K284" i="23" s="1"/>
  <c r="G284" i="23"/>
  <c r="J283" i="23"/>
  <c r="I283" i="23"/>
  <c r="G283" i="23"/>
  <c r="H283" i="23" s="1"/>
  <c r="K283" i="23" s="1"/>
  <c r="J282" i="23"/>
  <c r="I282" i="23"/>
  <c r="H282" i="23"/>
  <c r="K282" i="23" s="1"/>
  <c r="G282" i="23"/>
  <c r="I281" i="23"/>
  <c r="J281" i="23" s="1"/>
  <c r="H281" i="23"/>
  <c r="G281" i="23"/>
  <c r="J280" i="23"/>
  <c r="I280" i="23"/>
  <c r="H280" i="23"/>
  <c r="K280" i="23" s="1"/>
  <c r="G280" i="23"/>
  <c r="J279" i="23"/>
  <c r="I279" i="23"/>
  <c r="G279" i="23"/>
  <c r="H279" i="23" s="1"/>
  <c r="K279" i="23" s="1"/>
  <c r="J278" i="23"/>
  <c r="I278" i="23"/>
  <c r="H278" i="23"/>
  <c r="K278" i="23" s="1"/>
  <c r="G278" i="23"/>
  <c r="I277" i="23"/>
  <c r="J277" i="23" s="1"/>
  <c r="H277" i="23"/>
  <c r="K277" i="23" s="1"/>
  <c r="G277" i="23"/>
  <c r="G276" i="23" s="1"/>
  <c r="J275" i="23"/>
  <c r="I275" i="23"/>
  <c r="G275" i="23"/>
  <c r="H275" i="23" s="1"/>
  <c r="K275" i="23" s="1"/>
  <c r="J274" i="23"/>
  <c r="I274" i="23"/>
  <c r="H274" i="23"/>
  <c r="K274" i="23" s="1"/>
  <c r="G274" i="23"/>
  <c r="I273" i="23"/>
  <c r="J273" i="23" s="1"/>
  <c r="H273" i="23"/>
  <c r="G273" i="23"/>
  <c r="J272" i="23"/>
  <c r="I272" i="23"/>
  <c r="H272" i="23"/>
  <c r="K272" i="23" s="1"/>
  <c r="G272" i="23"/>
  <c r="J271" i="23"/>
  <c r="I271" i="23"/>
  <c r="G271" i="23"/>
  <c r="H271" i="23" s="1"/>
  <c r="K271" i="23" s="1"/>
  <c r="J270" i="23"/>
  <c r="I270" i="23"/>
  <c r="H270" i="23"/>
  <c r="K270" i="23" s="1"/>
  <c r="G270" i="23"/>
  <c r="I269" i="23"/>
  <c r="J269" i="23" s="1"/>
  <c r="H269" i="23"/>
  <c r="K269" i="23" s="1"/>
  <c r="G269" i="23"/>
  <c r="J268" i="23"/>
  <c r="I268" i="23"/>
  <c r="H268" i="23"/>
  <c r="K268" i="23" s="1"/>
  <c r="G268" i="23"/>
  <c r="J267" i="23"/>
  <c r="I267" i="23"/>
  <c r="G267" i="23"/>
  <c r="H267" i="23" s="1"/>
  <c r="K267" i="23" s="1"/>
  <c r="J266" i="23"/>
  <c r="I266" i="23"/>
  <c r="H266" i="23"/>
  <c r="K266" i="23" s="1"/>
  <c r="G266" i="23"/>
  <c r="I265" i="23"/>
  <c r="J265" i="23" s="1"/>
  <c r="H265" i="23"/>
  <c r="G265" i="23"/>
  <c r="J264" i="23"/>
  <c r="I264" i="23"/>
  <c r="I263" i="23" s="1"/>
  <c r="H264" i="23"/>
  <c r="K264" i="23" s="1"/>
  <c r="G264" i="23"/>
  <c r="G263" i="23"/>
  <c r="J262" i="23"/>
  <c r="I262" i="23"/>
  <c r="H262" i="23"/>
  <c r="K262" i="23" s="1"/>
  <c r="G262" i="23"/>
  <c r="I261" i="23"/>
  <c r="J261" i="23" s="1"/>
  <c r="H261" i="23"/>
  <c r="G261" i="23"/>
  <c r="J260" i="23"/>
  <c r="I260" i="23"/>
  <c r="H260" i="23"/>
  <c r="K260" i="23" s="1"/>
  <c r="G260" i="23"/>
  <c r="J259" i="23"/>
  <c r="I259" i="23"/>
  <c r="G259" i="23"/>
  <c r="H259" i="23" s="1"/>
  <c r="K259" i="23" s="1"/>
  <c r="J258" i="23"/>
  <c r="I258" i="23"/>
  <c r="H258" i="23"/>
  <c r="K258" i="23" s="1"/>
  <c r="G258" i="23"/>
  <c r="I257" i="23"/>
  <c r="J257" i="23" s="1"/>
  <c r="H257" i="23"/>
  <c r="K257" i="23" s="1"/>
  <c r="G257" i="23"/>
  <c r="J256" i="23"/>
  <c r="I256" i="23"/>
  <c r="H256" i="23"/>
  <c r="K256" i="23" s="1"/>
  <c r="G256" i="23"/>
  <c r="J255" i="23"/>
  <c r="I255" i="23"/>
  <c r="G255" i="23"/>
  <c r="H255" i="23" s="1"/>
  <c r="K255" i="23" s="1"/>
  <c r="J254" i="23"/>
  <c r="I254" i="23"/>
  <c r="H254" i="23"/>
  <c r="K254" i="23" s="1"/>
  <c r="G254" i="23"/>
  <c r="I253" i="23"/>
  <c r="J253" i="23" s="1"/>
  <c r="H253" i="23"/>
  <c r="G253" i="23"/>
  <c r="J252" i="23"/>
  <c r="I252" i="23"/>
  <c r="H252" i="23"/>
  <c r="K252" i="23" s="1"/>
  <c r="G252" i="23"/>
  <c r="J251" i="23"/>
  <c r="I251" i="23"/>
  <c r="G251" i="23"/>
  <c r="H251" i="23" s="1"/>
  <c r="K251" i="23" s="1"/>
  <c r="J250" i="23"/>
  <c r="I250" i="23"/>
  <c r="H250" i="23"/>
  <c r="K250" i="23" s="1"/>
  <c r="G250" i="23"/>
  <c r="G249" i="23" s="1"/>
  <c r="I249" i="23"/>
  <c r="J248" i="23"/>
  <c r="I248" i="23"/>
  <c r="H248" i="23"/>
  <c r="K248" i="23" s="1"/>
  <c r="G248" i="23"/>
  <c r="J247" i="23"/>
  <c r="I247" i="23"/>
  <c r="G247" i="23"/>
  <c r="H247" i="23" s="1"/>
  <c r="K247" i="23" s="1"/>
  <c r="J246" i="23"/>
  <c r="I246" i="23"/>
  <c r="H246" i="23"/>
  <c r="K246" i="23" s="1"/>
  <c r="G246" i="23"/>
  <c r="I245" i="23"/>
  <c r="J245" i="23" s="1"/>
  <c r="H245" i="23"/>
  <c r="K245" i="23" s="1"/>
  <c r="G245" i="23"/>
  <c r="J244" i="23"/>
  <c r="I244" i="23"/>
  <c r="H244" i="23"/>
  <c r="K244" i="23" s="1"/>
  <c r="G244" i="23"/>
  <c r="J243" i="23"/>
  <c r="I243" i="23"/>
  <c r="G243" i="23"/>
  <c r="H243" i="23" s="1"/>
  <c r="K243" i="23" s="1"/>
  <c r="J242" i="23"/>
  <c r="I242" i="23"/>
  <c r="H242" i="23"/>
  <c r="K242" i="23" s="1"/>
  <c r="G242" i="23"/>
  <c r="I241" i="23"/>
  <c r="J241" i="23" s="1"/>
  <c r="H241" i="23"/>
  <c r="G241" i="23"/>
  <c r="J240" i="23"/>
  <c r="I240" i="23"/>
  <c r="H240" i="23"/>
  <c r="K240" i="23" s="1"/>
  <c r="G240" i="23"/>
  <c r="J239" i="23"/>
  <c r="I239" i="23"/>
  <c r="G239" i="23"/>
  <c r="H239" i="23" s="1"/>
  <c r="K239" i="23" s="1"/>
  <c r="J238" i="23"/>
  <c r="I238" i="23"/>
  <c r="H238" i="23"/>
  <c r="K238" i="23" s="1"/>
  <c r="G238" i="23"/>
  <c r="I237" i="23"/>
  <c r="J237" i="23" s="1"/>
  <c r="H237" i="23"/>
  <c r="K237" i="23" s="1"/>
  <c r="G237" i="23"/>
  <c r="J236" i="23"/>
  <c r="I236" i="23"/>
  <c r="H236" i="23"/>
  <c r="K236" i="23" s="1"/>
  <c r="G236" i="23"/>
  <c r="J235" i="23"/>
  <c r="I235" i="23"/>
  <c r="G235" i="23"/>
  <c r="H235" i="23" s="1"/>
  <c r="K235" i="23" s="1"/>
  <c r="J234" i="23"/>
  <c r="I234" i="23"/>
  <c r="H234" i="23"/>
  <c r="K234" i="23" s="1"/>
  <c r="G234" i="23"/>
  <c r="I233" i="23"/>
  <c r="J233" i="23" s="1"/>
  <c r="H233" i="23"/>
  <c r="G233" i="23"/>
  <c r="J232" i="23"/>
  <c r="I232" i="23"/>
  <c r="H232" i="23"/>
  <c r="K232" i="23" s="1"/>
  <c r="G232" i="23"/>
  <c r="J231" i="23"/>
  <c r="I231" i="23"/>
  <c r="G231" i="23"/>
  <c r="H231" i="23" s="1"/>
  <c r="K231" i="23" s="1"/>
  <c r="J230" i="23"/>
  <c r="I230" i="23"/>
  <c r="H230" i="23"/>
  <c r="K230" i="23" s="1"/>
  <c r="G230" i="23"/>
  <c r="I229" i="23"/>
  <c r="J229" i="23" s="1"/>
  <c r="H229" i="23"/>
  <c r="K229" i="23" s="1"/>
  <c r="G229" i="23"/>
  <c r="J228" i="23"/>
  <c r="I228" i="23"/>
  <c r="I227" i="23" s="1"/>
  <c r="H228" i="23"/>
  <c r="K228" i="23" s="1"/>
  <c r="G228" i="23"/>
  <c r="G227" i="23"/>
  <c r="J226" i="23"/>
  <c r="I226" i="23"/>
  <c r="H226" i="23"/>
  <c r="K226" i="23" s="1"/>
  <c r="G226" i="23"/>
  <c r="I225" i="23"/>
  <c r="J225" i="23" s="1"/>
  <c r="H225" i="23"/>
  <c r="K225" i="23" s="1"/>
  <c r="G225" i="23"/>
  <c r="J224" i="23"/>
  <c r="I224" i="23"/>
  <c r="H224" i="23"/>
  <c r="K224" i="23" s="1"/>
  <c r="G224" i="23"/>
  <c r="J223" i="23"/>
  <c r="I223" i="23"/>
  <c r="G223" i="23"/>
  <c r="H223" i="23" s="1"/>
  <c r="K223" i="23" s="1"/>
  <c r="J222" i="23"/>
  <c r="I222" i="23"/>
  <c r="H222" i="23"/>
  <c r="K222" i="23" s="1"/>
  <c r="G222" i="23"/>
  <c r="I221" i="23"/>
  <c r="J221" i="23" s="1"/>
  <c r="H221" i="23"/>
  <c r="G221" i="23"/>
  <c r="J220" i="23"/>
  <c r="I220" i="23"/>
  <c r="H220" i="23"/>
  <c r="K220" i="23" s="1"/>
  <c r="G220" i="23"/>
  <c r="J219" i="23"/>
  <c r="I219" i="23"/>
  <c r="G219" i="23"/>
  <c r="H219" i="23" s="1"/>
  <c r="K219" i="23" s="1"/>
  <c r="J218" i="23"/>
  <c r="I218" i="23"/>
  <c r="H218" i="23"/>
  <c r="K218" i="23" s="1"/>
  <c r="G218" i="23"/>
  <c r="I217" i="23"/>
  <c r="J217" i="23" s="1"/>
  <c r="H217" i="23"/>
  <c r="K217" i="23" s="1"/>
  <c r="G217" i="23"/>
  <c r="J216" i="23"/>
  <c r="I216" i="23"/>
  <c r="H216" i="23"/>
  <c r="K216" i="23" s="1"/>
  <c r="G216" i="23"/>
  <c r="J215" i="23"/>
  <c r="I215" i="23"/>
  <c r="G215" i="23"/>
  <c r="H215" i="23" s="1"/>
  <c r="K215" i="23" s="1"/>
  <c r="J214" i="23"/>
  <c r="I214" i="23"/>
  <c r="H214" i="23"/>
  <c r="K214" i="23" s="1"/>
  <c r="G214" i="23"/>
  <c r="I213" i="23"/>
  <c r="J213" i="23" s="1"/>
  <c r="H213" i="23"/>
  <c r="G213" i="23"/>
  <c r="J212" i="23"/>
  <c r="I212" i="23"/>
  <c r="H212" i="23"/>
  <c r="K212" i="23" s="1"/>
  <c r="G212" i="23"/>
  <c r="J211" i="23"/>
  <c r="I211" i="23"/>
  <c r="G211" i="23"/>
  <c r="H211" i="23" s="1"/>
  <c r="K211" i="23" s="1"/>
  <c r="J210" i="23"/>
  <c r="I210" i="23"/>
  <c r="H210" i="23"/>
  <c r="K210" i="23" s="1"/>
  <c r="G210" i="23"/>
  <c r="I209" i="23"/>
  <c r="J209" i="23" s="1"/>
  <c r="H209" i="23"/>
  <c r="K209" i="23" s="1"/>
  <c r="G209" i="23"/>
  <c r="J208" i="23"/>
  <c r="I208" i="23"/>
  <c r="H208" i="23"/>
  <c r="K208" i="23" s="1"/>
  <c r="G208" i="23"/>
  <c r="J207" i="23"/>
  <c r="I207" i="23"/>
  <c r="G207" i="23"/>
  <c r="H207" i="23" s="1"/>
  <c r="K207" i="23" s="1"/>
  <c r="J206" i="23"/>
  <c r="I206" i="23"/>
  <c r="H206" i="23"/>
  <c r="K206" i="23" s="1"/>
  <c r="G206" i="23"/>
  <c r="I205" i="23"/>
  <c r="J205" i="23" s="1"/>
  <c r="H205" i="23"/>
  <c r="G205" i="23"/>
  <c r="J204" i="23"/>
  <c r="I204" i="23"/>
  <c r="H204" i="23"/>
  <c r="K204" i="23" s="1"/>
  <c r="G204" i="23"/>
  <c r="J203" i="23"/>
  <c r="I203" i="23"/>
  <c r="G203" i="23"/>
  <c r="H203" i="23" s="1"/>
  <c r="K203" i="23" s="1"/>
  <c r="J202" i="23"/>
  <c r="I202" i="23"/>
  <c r="H202" i="23"/>
  <c r="K202" i="23" s="1"/>
  <c r="G202" i="23"/>
  <c r="I201" i="23"/>
  <c r="J201" i="23" s="1"/>
  <c r="H201" i="23"/>
  <c r="K201" i="23" s="1"/>
  <c r="G201" i="23"/>
  <c r="J200" i="23"/>
  <c r="I200" i="23"/>
  <c r="H200" i="23"/>
  <c r="K200" i="23" s="1"/>
  <c r="G200" i="23"/>
  <c r="J199" i="23"/>
  <c r="I199" i="23"/>
  <c r="G199" i="23"/>
  <c r="H199" i="23" s="1"/>
  <c r="K199" i="23" s="1"/>
  <c r="J198" i="23"/>
  <c r="J197" i="23" s="1"/>
  <c r="I198" i="23"/>
  <c r="H198" i="23"/>
  <c r="K198" i="23" s="1"/>
  <c r="G198" i="23"/>
  <c r="G197" i="23" s="1"/>
  <c r="I197" i="23"/>
  <c r="J196" i="23"/>
  <c r="I196" i="23"/>
  <c r="H196" i="23"/>
  <c r="K196" i="23" s="1"/>
  <c r="G196" i="23"/>
  <c r="J195" i="23"/>
  <c r="I195" i="23"/>
  <c r="G195" i="23"/>
  <c r="H195" i="23" s="1"/>
  <c r="K195" i="23" s="1"/>
  <c r="J194" i="23"/>
  <c r="I194" i="23"/>
  <c r="H194" i="23"/>
  <c r="K194" i="23" s="1"/>
  <c r="G194" i="23"/>
  <c r="I193" i="23"/>
  <c r="J193" i="23" s="1"/>
  <c r="H193" i="23"/>
  <c r="G193" i="23"/>
  <c r="J192" i="23"/>
  <c r="I192" i="23"/>
  <c r="H192" i="23"/>
  <c r="K192" i="23" s="1"/>
  <c r="G192" i="23"/>
  <c r="J191" i="23"/>
  <c r="I191" i="23"/>
  <c r="G191" i="23"/>
  <c r="H191" i="23" s="1"/>
  <c r="K191" i="23" s="1"/>
  <c r="J190" i="23"/>
  <c r="I190" i="23"/>
  <c r="H190" i="23"/>
  <c r="K190" i="23" s="1"/>
  <c r="G190" i="23"/>
  <c r="I189" i="23"/>
  <c r="J189" i="23" s="1"/>
  <c r="H189" i="23"/>
  <c r="K189" i="23" s="1"/>
  <c r="G189" i="23"/>
  <c r="J188" i="23"/>
  <c r="I188" i="23"/>
  <c r="H188" i="23"/>
  <c r="K188" i="23" s="1"/>
  <c r="G188" i="23"/>
  <c r="J187" i="23"/>
  <c r="I187" i="23"/>
  <c r="G187" i="23"/>
  <c r="H187" i="23" s="1"/>
  <c r="K187" i="23" s="1"/>
  <c r="J186" i="23"/>
  <c r="I186" i="23"/>
  <c r="H186" i="23"/>
  <c r="K186" i="23" s="1"/>
  <c r="G186" i="23"/>
  <c r="I185" i="23"/>
  <c r="J185" i="23" s="1"/>
  <c r="H185" i="23"/>
  <c r="G185" i="23"/>
  <c r="J184" i="23"/>
  <c r="I184" i="23"/>
  <c r="H184" i="23"/>
  <c r="K184" i="23" s="1"/>
  <c r="G184" i="23"/>
  <c r="J183" i="23"/>
  <c r="I183" i="23"/>
  <c r="G183" i="23"/>
  <c r="H183" i="23" s="1"/>
  <c r="K183" i="23" s="1"/>
  <c r="I182" i="23"/>
  <c r="J182" i="23" s="1"/>
  <c r="H182" i="23"/>
  <c r="K182" i="23" s="1"/>
  <c r="G182" i="23"/>
  <c r="I181" i="23"/>
  <c r="J181" i="23" s="1"/>
  <c r="H181" i="23"/>
  <c r="G181" i="23"/>
  <c r="J180" i="23"/>
  <c r="I180" i="23"/>
  <c r="G180" i="23"/>
  <c r="H180" i="23" s="1"/>
  <c r="K180" i="23" s="1"/>
  <c r="J179" i="23"/>
  <c r="I179" i="23"/>
  <c r="G179" i="23"/>
  <c r="H179" i="23" s="1"/>
  <c r="K179" i="23" s="1"/>
  <c r="I178" i="23"/>
  <c r="J178" i="23" s="1"/>
  <c r="H178" i="23"/>
  <c r="K178" i="23" s="1"/>
  <c r="G178" i="23"/>
  <c r="I177" i="23"/>
  <c r="J177" i="23" s="1"/>
  <c r="H177" i="23"/>
  <c r="G177" i="23"/>
  <c r="J176" i="23"/>
  <c r="I176" i="23"/>
  <c r="G176" i="23"/>
  <c r="H176" i="23" s="1"/>
  <c r="K176" i="23" s="1"/>
  <c r="J175" i="23"/>
  <c r="I175" i="23"/>
  <c r="G175" i="23"/>
  <c r="H175" i="23" s="1"/>
  <c r="K175" i="23" s="1"/>
  <c r="I174" i="23"/>
  <c r="J174" i="23" s="1"/>
  <c r="H174" i="23"/>
  <c r="K174" i="23" s="1"/>
  <c r="G174" i="23"/>
  <c r="I173" i="23"/>
  <c r="J173" i="23" s="1"/>
  <c r="H173" i="23"/>
  <c r="G173" i="23"/>
  <c r="J172" i="23"/>
  <c r="I172" i="23"/>
  <c r="G172" i="23"/>
  <c r="H172" i="23" s="1"/>
  <c r="K172" i="23" s="1"/>
  <c r="J171" i="23"/>
  <c r="I171" i="23"/>
  <c r="G171" i="23"/>
  <c r="H171" i="23" s="1"/>
  <c r="K171" i="23" s="1"/>
  <c r="I170" i="23"/>
  <c r="J170" i="23" s="1"/>
  <c r="H170" i="23"/>
  <c r="K170" i="23" s="1"/>
  <c r="G170" i="23"/>
  <c r="I169" i="23"/>
  <c r="J169" i="23" s="1"/>
  <c r="H169" i="23"/>
  <c r="G169" i="23"/>
  <c r="J168" i="23"/>
  <c r="I168" i="23"/>
  <c r="G168" i="23"/>
  <c r="H168" i="23" s="1"/>
  <c r="K168" i="23" s="1"/>
  <c r="J167" i="23"/>
  <c r="I167" i="23"/>
  <c r="G167" i="23"/>
  <c r="H167" i="23" s="1"/>
  <c r="K167" i="23" s="1"/>
  <c r="I166" i="23"/>
  <c r="J166" i="23" s="1"/>
  <c r="H166" i="23"/>
  <c r="K166" i="23" s="1"/>
  <c r="G166" i="23"/>
  <c r="G165" i="23" s="1"/>
  <c r="I165" i="23"/>
  <c r="J164" i="23"/>
  <c r="I164" i="23"/>
  <c r="G164" i="23"/>
  <c r="H164" i="23" s="1"/>
  <c r="K164" i="23" s="1"/>
  <c r="J163" i="23"/>
  <c r="I163" i="23"/>
  <c r="G163" i="23"/>
  <c r="H163" i="23" s="1"/>
  <c r="K163" i="23" s="1"/>
  <c r="I162" i="23"/>
  <c r="J162" i="23" s="1"/>
  <c r="H162" i="23"/>
  <c r="G162" i="23"/>
  <c r="I161" i="23"/>
  <c r="J161" i="23" s="1"/>
  <c r="H161" i="23"/>
  <c r="K161" i="23" s="1"/>
  <c r="G161" i="23"/>
  <c r="J160" i="23"/>
  <c r="I160" i="23"/>
  <c r="G160" i="23"/>
  <c r="H160" i="23" s="1"/>
  <c r="K160" i="23" s="1"/>
  <c r="J159" i="23"/>
  <c r="I159" i="23"/>
  <c r="G159" i="23"/>
  <c r="H159" i="23" s="1"/>
  <c r="K159" i="23" s="1"/>
  <c r="I158" i="23"/>
  <c r="J158" i="23" s="1"/>
  <c r="H158" i="23"/>
  <c r="G158" i="23"/>
  <c r="I157" i="23"/>
  <c r="J157" i="23" s="1"/>
  <c r="H157" i="23"/>
  <c r="K157" i="23" s="1"/>
  <c r="G157" i="23"/>
  <c r="J156" i="23"/>
  <c r="I156" i="23"/>
  <c r="G156" i="23"/>
  <c r="H156" i="23" s="1"/>
  <c r="K156" i="23" s="1"/>
  <c r="J155" i="23"/>
  <c r="I155" i="23"/>
  <c r="G155" i="23"/>
  <c r="H155" i="23" s="1"/>
  <c r="K155" i="23" s="1"/>
  <c r="I154" i="23"/>
  <c r="J154" i="23" s="1"/>
  <c r="H154" i="23"/>
  <c r="G154" i="23"/>
  <c r="I153" i="23"/>
  <c r="J153" i="23" s="1"/>
  <c r="H153" i="23"/>
  <c r="K153" i="23" s="1"/>
  <c r="G153" i="23"/>
  <c r="J152" i="23"/>
  <c r="I152" i="23"/>
  <c r="I150" i="23" s="1"/>
  <c r="G152" i="23"/>
  <c r="H152" i="23" s="1"/>
  <c r="K152" i="23" s="1"/>
  <c r="J151" i="23"/>
  <c r="I151" i="23"/>
  <c r="G151" i="23"/>
  <c r="H151" i="23" s="1"/>
  <c r="I149" i="23"/>
  <c r="J149" i="23" s="1"/>
  <c r="H149" i="23"/>
  <c r="G149" i="23"/>
  <c r="J148" i="23"/>
  <c r="I148" i="23"/>
  <c r="H148" i="23"/>
  <c r="K148" i="23" s="1"/>
  <c r="G148" i="23"/>
  <c r="J147" i="23"/>
  <c r="I147" i="23"/>
  <c r="G147" i="23"/>
  <c r="H147" i="23" s="1"/>
  <c r="K147" i="23" s="1"/>
  <c r="J146" i="23"/>
  <c r="I146" i="23"/>
  <c r="H146" i="23"/>
  <c r="K146" i="23" s="1"/>
  <c r="G146" i="23"/>
  <c r="I145" i="23"/>
  <c r="J145" i="23" s="1"/>
  <c r="H145" i="23"/>
  <c r="K145" i="23" s="1"/>
  <c r="G145" i="23"/>
  <c r="J144" i="23"/>
  <c r="I144" i="23"/>
  <c r="H144" i="23"/>
  <c r="K144" i="23" s="1"/>
  <c r="G144" i="23"/>
  <c r="J143" i="23"/>
  <c r="I143" i="23"/>
  <c r="G143" i="23"/>
  <c r="H143" i="23" s="1"/>
  <c r="K143" i="23" s="1"/>
  <c r="J142" i="23"/>
  <c r="I142" i="23"/>
  <c r="H142" i="23"/>
  <c r="K142" i="23" s="1"/>
  <c r="G142" i="23"/>
  <c r="I141" i="23"/>
  <c r="J141" i="23" s="1"/>
  <c r="H141" i="23"/>
  <c r="G141" i="23"/>
  <c r="J140" i="23"/>
  <c r="I140" i="23"/>
  <c r="H140" i="23"/>
  <c r="K140" i="23" s="1"/>
  <c r="G140" i="23"/>
  <c r="J139" i="23"/>
  <c r="I139" i="23"/>
  <c r="G139" i="23"/>
  <c r="H139" i="23" s="1"/>
  <c r="K139" i="23" s="1"/>
  <c r="J138" i="23"/>
  <c r="I138" i="23"/>
  <c r="H138" i="23"/>
  <c r="K138" i="23" s="1"/>
  <c r="G138" i="23"/>
  <c r="I137" i="23"/>
  <c r="J137" i="23" s="1"/>
  <c r="H137" i="23"/>
  <c r="K137" i="23" s="1"/>
  <c r="G137" i="23"/>
  <c r="J136" i="23"/>
  <c r="I136" i="23"/>
  <c r="I135" i="23" s="1"/>
  <c r="H136" i="23"/>
  <c r="K136" i="23" s="1"/>
  <c r="G136" i="23"/>
  <c r="G135" i="23"/>
  <c r="J134" i="23"/>
  <c r="I134" i="23"/>
  <c r="H134" i="23"/>
  <c r="K134" i="23" s="1"/>
  <c r="G134" i="23"/>
  <c r="I133" i="23"/>
  <c r="J133" i="23" s="1"/>
  <c r="H133" i="23"/>
  <c r="K133" i="23" s="1"/>
  <c r="G133" i="23"/>
  <c r="J132" i="23"/>
  <c r="I132" i="23"/>
  <c r="H132" i="23"/>
  <c r="K132" i="23" s="1"/>
  <c r="G132" i="23"/>
  <c r="J131" i="23"/>
  <c r="I131" i="23"/>
  <c r="G131" i="23"/>
  <c r="H131" i="23" s="1"/>
  <c r="K131" i="23" s="1"/>
  <c r="J130" i="23"/>
  <c r="I130" i="23"/>
  <c r="H130" i="23"/>
  <c r="K130" i="23" s="1"/>
  <c r="G130" i="23"/>
  <c r="I129" i="23"/>
  <c r="J129" i="23" s="1"/>
  <c r="H129" i="23"/>
  <c r="G129" i="23"/>
  <c r="J128" i="23"/>
  <c r="I128" i="23"/>
  <c r="H128" i="23"/>
  <c r="K128" i="23" s="1"/>
  <c r="G128" i="23"/>
  <c r="J127" i="23"/>
  <c r="I127" i="23"/>
  <c r="G127" i="23"/>
  <c r="H127" i="23" s="1"/>
  <c r="K127" i="23" s="1"/>
  <c r="J126" i="23"/>
  <c r="I126" i="23"/>
  <c r="H126" i="23"/>
  <c r="K126" i="23" s="1"/>
  <c r="G126" i="23"/>
  <c r="I125" i="23"/>
  <c r="J125" i="23" s="1"/>
  <c r="H125" i="23"/>
  <c r="K125" i="23" s="1"/>
  <c r="G125" i="23"/>
  <c r="J124" i="23"/>
  <c r="I124" i="23"/>
  <c r="H124" i="23"/>
  <c r="K124" i="23" s="1"/>
  <c r="G124" i="23"/>
  <c r="J123" i="23"/>
  <c r="I123" i="23"/>
  <c r="G123" i="23"/>
  <c r="H123" i="23" s="1"/>
  <c r="K123" i="23" s="1"/>
  <c r="J122" i="23"/>
  <c r="I122" i="23"/>
  <c r="H122" i="23"/>
  <c r="K122" i="23" s="1"/>
  <c r="G122" i="23"/>
  <c r="I121" i="23"/>
  <c r="J121" i="23" s="1"/>
  <c r="H121" i="23"/>
  <c r="G121" i="23"/>
  <c r="J120" i="23"/>
  <c r="I120" i="23"/>
  <c r="H120" i="23"/>
  <c r="K120" i="23" s="1"/>
  <c r="G120" i="23"/>
  <c r="J119" i="23"/>
  <c r="I119" i="23"/>
  <c r="G119" i="23"/>
  <c r="H119" i="23" s="1"/>
  <c r="K119" i="23" s="1"/>
  <c r="J118" i="23"/>
  <c r="I118" i="23"/>
  <c r="H118" i="23"/>
  <c r="K118" i="23" s="1"/>
  <c r="G118" i="23"/>
  <c r="I117" i="23"/>
  <c r="J117" i="23" s="1"/>
  <c r="H117" i="23"/>
  <c r="K117" i="23" s="1"/>
  <c r="G117" i="23"/>
  <c r="J116" i="23"/>
  <c r="I116" i="23"/>
  <c r="H116" i="23"/>
  <c r="K116" i="23" s="1"/>
  <c r="G116" i="23"/>
  <c r="J115" i="23"/>
  <c r="I115" i="23"/>
  <c r="G115" i="23"/>
  <c r="H115" i="23" s="1"/>
  <c r="K115" i="23" s="1"/>
  <c r="J114" i="23"/>
  <c r="J113" i="23" s="1"/>
  <c r="I114" i="23"/>
  <c r="H114" i="23"/>
  <c r="K114" i="23" s="1"/>
  <c r="G114" i="23"/>
  <c r="G113" i="23" s="1"/>
  <c r="I113" i="23"/>
  <c r="J112" i="23"/>
  <c r="I112" i="23"/>
  <c r="H112" i="23"/>
  <c r="K112" i="23" s="1"/>
  <c r="G112" i="23"/>
  <c r="J111" i="23"/>
  <c r="I111" i="23"/>
  <c r="G111" i="23"/>
  <c r="H111" i="23" s="1"/>
  <c r="K111" i="23" s="1"/>
  <c r="J110" i="23"/>
  <c r="I110" i="23"/>
  <c r="H110" i="23"/>
  <c r="K110" i="23" s="1"/>
  <c r="G110" i="23"/>
  <c r="I109" i="23"/>
  <c r="J109" i="23" s="1"/>
  <c r="H109" i="23"/>
  <c r="G109" i="23"/>
  <c r="J108" i="23"/>
  <c r="I108" i="23"/>
  <c r="H108" i="23"/>
  <c r="K108" i="23" s="1"/>
  <c r="G108" i="23"/>
  <c r="J107" i="23"/>
  <c r="I107" i="23"/>
  <c r="G107" i="23"/>
  <c r="H107" i="23" s="1"/>
  <c r="K107" i="23" s="1"/>
  <c r="J106" i="23"/>
  <c r="I106" i="23"/>
  <c r="H106" i="23"/>
  <c r="K106" i="23" s="1"/>
  <c r="G106" i="23"/>
  <c r="I105" i="23"/>
  <c r="J105" i="23" s="1"/>
  <c r="H105" i="23"/>
  <c r="K105" i="23" s="1"/>
  <c r="G105" i="23"/>
  <c r="J104" i="23"/>
  <c r="I104" i="23"/>
  <c r="H104" i="23"/>
  <c r="K104" i="23" s="1"/>
  <c r="G104" i="23"/>
  <c r="J103" i="23"/>
  <c r="I103" i="23"/>
  <c r="G103" i="23"/>
  <c r="H103" i="23" s="1"/>
  <c r="K103" i="23" s="1"/>
  <c r="J102" i="23"/>
  <c r="I102" i="23"/>
  <c r="H102" i="23"/>
  <c r="K102" i="23" s="1"/>
  <c r="G102" i="23"/>
  <c r="I101" i="23"/>
  <c r="J101" i="23" s="1"/>
  <c r="H101" i="23"/>
  <c r="G101" i="23"/>
  <c r="J100" i="23"/>
  <c r="I100" i="23"/>
  <c r="H100" i="23"/>
  <c r="K100" i="23" s="1"/>
  <c r="G100" i="23"/>
  <c r="J99" i="23"/>
  <c r="I99" i="23"/>
  <c r="G99" i="23"/>
  <c r="H99" i="23" s="1"/>
  <c r="K99" i="23" s="1"/>
  <c r="J98" i="23"/>
  <c r="I98" i="23"/>
  <c r="H98" i="23"/>
  <c r="K98" i="23" s="1"/>
  <c r="G98" i="23"/>
  <c r="G97" i="23" s="1"/>
  <c r="I97" i="23"/>
  <c r="J96" i="23"/>
  <c r="I96" i="23"/>
  <c r="G96" i="23"/>
  <c r="H96" i="23" s="1"/>
  <c r="K96" i="23" s="1"/>
  <c r="J95" i="23"/>
  <c r="I95" i="23"/>
  <c r="G95" i="23"/>
  <c r="H95" i="23" s="1"/>
  <c r="K95" i="23" s="1"/>
  <c r="I94" i="23"/>
  <c r="J94" i="23" s="1"/>
  <c r="H94" i="23"/>
  <c r="G94" i="23"/>
  <c r="I93" i="23"/>
  <c r="J93" i="23" s="1"/>
  <c r="H93" i="23"/>
  <c r="G93" i="23"/>
  <c r="J92" i="23"/>
  <c r="I92" i="23"/>
  <c r="G92" i="23"/>
  <c r="H92" i="23" s="1"/>
  <c r="K92" i="23" s="1"/>
  <c r="J91" i="23"/>
  <c r="I91" i="23"/>
  <c r="G91" i="23"/>
  <c r="H91" i="23" s="1"/>
  <c r="K91" i="23" s="1"/>
  <c r="I90" i="23"/>
  <c r="J90" i="23" s="1"/>
  <c r="H90" i="23"/>
  <c r="G90" i="23"/>
  <c r="I89" i="23"/>
  <c r="J89" i="23" s="1"/>
  <c r="H89" i="23"/>
  <c r="G89" i="23"/>
  <c r="J88" i="23"/>
  <c r="I88" i="23"/>
  <c r="G88" i="23"/>
  <c r="H88" i="23" s="1"/>
  <c r="K88" i="23" s="1"/>
  <c r="J87" i="23"/>
  <c r="I87" i="23"/>
  <c r="G87" i="23"/>
  <c r="H87" i="23" s="1"/>
  <c r="K87" i="23" s="1"/>
  <c r="I86" i="23"/>
  <c r="J86" i="23" s="1"/>
  <c r="H86" i="23"/>
  <c r="G86" i="23"/>
  <c r="I85" i="23"/>
  <c r="J85" i="23" s="1"/>
  <c r="H85" i="23"/>
  <c r="G85" i="23"/>
  <c r="J84" i="23"/>
  <c r="I84" i="23"/>
  <c r="G84" i="23"/>
  <c r="H84" i="23" s="1"/>
  <c r="K84" i="23" s="1"/>
  <c r="J83" i="23"/>
  <c r="I83" i="23"/>
  <c r="G83" i="23"/>
  <c r="H83" i="23" s="1"/>
  <c r="K83" i="23" s="1"/>
  <c r="I82" i="23"/>
  <c r="J82" i="23" s="1"/>
  <c r="H82" i="23"/>
  <c r="G82" i="23"/>
  <c r="G80" i="23" s="1"/>
  <c r="I81" i="23"/>
  <c r="J81" i="23" s="1"/>
  <c r="J80" i="23" s="1"/>
  <c r="H81" i="23"/>
  <c r="G81" i="23"/>
  <c r="J79" i="23"/>
  <c r="I79" i="23"/>
  <c r="G79" i="23"/>
  <c r="H79" i="23" s="1"/>
  <c r="K79" i="23" s="1"/>
  <c r="I78" i="23"/>
  <c r="J78" i="23" s="1"/>
  <c r="H78" i="23"/>
  <c r="K78" i="23" s="1"/>
  <c r="G78" i="23"/>
  <c r="I77" i="23"/>
  <c r="J77" i="23" s="1"/>
  <c r="H77" i="23"/>
  <c r="G77" i="23"/>
  <c r="J76" i="23"/>
  <c r="I76" i="23"/>
  <c r="G76" i="23"/>
  <c r="H76" i="23" s="1"/>
  <c r="K76" i="23" s="1"/>
  <c r="J75" i="23"/>
  <c r="I75" i="23"/>
  <c r="G75" i="23"/>
  <c r="H75" i="23" s="1"/>
  <c r="K75" i="23" s="1"/>
  <c r="I74" i="23"/>
  <c r="J74" i="23" s="1"/>
  <c r="H74" i="23"/>
  <c r="K74" i="23" s="1"/>
  <c r="G74" i="23"/>
  <c r="I73" i="23"/>
  <c r="J73" i="23" s="1"/>
  <c r="H73" i="23"/>
  <c r="G73" i="23"/>
  <c r="J72" i="23"/>
  <c r="I72" i="23"/>
  <c r="G72" i="23"/>
  <c r="H72" i="23" s="1"/>
  <c r="K72" i="23" s="1"/>
  <c r="J71" i="23"/>
  <c r="I71" i="23"/>
  <c r="G71" i="23"/>
  <c r="H71" i="23" s="1"/>
  <c r="K71" i="23" s="1"/>
  <c r="I70" i="23"/>
  <c r="J70" i="23" s="1"/>
  <c r="H70" i="23"/>
  <c r="K70" i="23" s="1"/>
  <c r="G70" i="23"/>
  <c r="G68" i="23" s="1"/>
  <c r="I69" i="23"/>
  <c r="J69" i="23" s="1"/>
  <c r="J68" i="23" s="1"/>
  <c r="H69" i="23"/>
  <c r="G69" i="23"/>
  <c r="J67" i="23"/>
  <c r="I67" i="23"/>
  <c r="G67" i="23"/>
  <c r="H67" i="23" s="1"/>
  <c r="K67" i="23" s="1"/>
  <c r="I66" i="23"/>
  <c r="J66" i="23" s="1"/>
  <c r="H66" i="23"/>
  <c r="K66" i="23" s="1"/>
  <c r="G66" i="23"/>
  <c r="I65" i="23"/>
  <c r="J65" i="23" s="1"/>
  <c r="H65" i="23"/>
  <c r="K65" i="23" s="1"/>
  <c r="G65" i="23"/>
  <c r="J64" i="23"/>
  <c r="I64" i="23"/>
  <c r="G64" i="23"/>
  <c r="H64" i="23" s="1"/>
  <c r="K64" i="23" s="1"/>
  <c r="J63" i="23"/>
  <c r="I63" i="23"/>
  <c r="G63" i="23"/>
  <c r="H63" i="23" s="1"/>
  <c r="K63" i="23" s="1"/>
  <c r="I62" i="23"/>
  <c r="J62" i="23" s="1"/>
  <c r="H62" i="23"/>
  <c r="K62" i="23" s="1"/>
  <c r="G62" i="23"/>
  <c r="I61" i="23"/>
  <c r="J61" i="23" s="1"/>
  <c r="H61" i="23"/>
  <c r="K61" i="23" s="1"/>
  <c r="G61" i="23"/>
  <c r="J60" i="23"/>
  <c r="I60" i="23"/>
  <c r="G60" i="23"/>
  <c r="H60" i="23" s="1"/>
  <c r="K60" i="23" s="1"/>
  <c r="J59" i="23"/>
  <c r="I59" i="23"/>
  <c r="G59" i="23"/>
  <c r="H59" i="23" s="1"/>
  <c r="K59" i="23" s="1"/>
  <c r="I58" i="23"/>
  <c r="J58" i="23" s="1"/>
  <c r="J57" i="23" s="1"/>
  <c r="H58" i="23"/>
  <c r="K58" i="23" s="1"/>
  <c r="K57" i="23" s="1"/>
  <c r="G58" i="23"/>
  <c r="G57" i="23" s="1"/>
  <c r="I57" i="23"/>
  <c r="J56" i="23"/>
  <c r="I56" i="23"/>
  <c r="G56" i="23"/>
  <c r="H56" i="23" s="1"/>
  <c r="K56" i="23" s="1"/>
  <c r="J55" i="23"/>
  <c r="I55" i="23"/>
  <c r="G55" i="23"/>
  <c r="H55" i="23" s="1"/>
  <c r="K55" i="23" s="1"/>
  <c r="I54" i="23"/>
  <c r="J54" i="23" s="1"/>
  <c r="H54" i="23"/>
  <c r="G54" i="23"/>
  <c r="I53" i="23"/>
  <c r="J53" i="23" s="1"/>
  <c r="H53" i="23"/>
  <c r="G53" i="23"/>
  <c r="J52" i="23"/>
  <c r="I52" i="23"/>
  <c r="G52" i="23"/>
  <c r="H52" i="23" s="1"/>
  <c r="K52" i="23" s="1"/>
  <c r="J51" i="23"/>
  <c r="I51" i="23"/>
  <c r="G51" i="23"/>
  <c r="H51" i="23" s="1"/>
  <c r="K51" i="23" s="1"/>
  <c r="I50" i="23"/>
  <c r="J50" i="23" s="1"/>
  <c r="H50" i="23"/>
  <c r="G50" i="23"/>
  <c r="I49" i="23"/>
  <c r="J49" i="23" s="1"/>
  <c r="H49" i="23"/>
  <c r="G49" i="23"/>
  <c r="J48" i="23"/>
  <c r="I48" i="23"/>
  <c r="G48" i="23"/>
  <c r="H48" i="23" s="1"/>
  <c r="K48" i="23" s="1"/>
  <c r="J47" i="23"/>
  <c r="I47" i="23"/>
  <c r="G47" i="23"/>
  <c r="H47" i="23" s="1"/>
  <c r="K47" i="23" s="1"/>
  <c r="I46" i="23"/>
  <c r="J46" i="23" s="1"/>
  <c r="H46" i="23"/>
  <c r="G46" i="23"/>
  <c r="I45" i="23"/>
  <c r="J45" i="23" s="1"/>
  <c r="H45" i="23"/>
  <c r="G45" i="23"/>
  <c r="J44" i="23"/>
  <c r="I44" i="23"/>
  <c r="G44" i="23"/>
  <c r="H44" i="23" s="1"/>
  <c r="K44" i="23" s="1"/>
  <c r="J43" i="23"/>
  <c r="I43" i="23"/>
  <c r="G43" i="23"/>
  <c r="H43" i="23" s="1"/>
  <c r="K43" i="23" s="1"/>
  <c r="I42" i="23"/>
  <c r="J42" i="23" s="1"/>
  <c r="H42" i="23"/>
  <c r="G42" i="23"/>
  <c r="G41" i="23" s="1"/>
  <c r="I41" i="23"/>
  <c r="J40" i="23"/>
  <c r="I40" i="23"/>
  <c r="G40" i="23"/>
  <c r="H40" i="23" s="1"/>
  <c r="K40" i="23" s="1"/>
  <c r="J39" i="23"/>
  <c r="I39" i="23"/>
  <c r="G39" i="23"/>
  <c r="H39" i="23" s="1"/>
  <c r="K39" i="23" s="1"/>
  <c r="I38" i="23"/>
  <c r="J38" i="23" s="1"/>
  <c r="H38" i="23"/>
  <c r="K38" i="23" s="1"/>
  <c r="G38" i="23"/>
  <c r="I37" i="23"/>
  <c r="J37" i="23" s="1"/>
  <c r="H37" i="23"/>
  <c r="K37" i="23" s="1"/>
  <c r="G37" i="23"/>
  <c r="J36" i="23"/>
  <c r="I36" i="23"/>
  <c r="G36" i="23"/>
  <c r="H36" i="23" s="1"/>
  <c r="K36" i="23" s="1"/>
  <c r="J35" i="23"/>
  <c r="I35" i="23"/>
  <c r="G35" i="23"/>
  <c r="H35" i="23" s="1"/>
  <c r="K35" i="23" s="1"/>
  <c r="I34" i="23"/>
  <c r="J34" i="23" s="1"/>
  <c r="H34" i="23"/>
  <c r="K34" i="23" s="1"/>
  <c r="G34" i="23"/>
  <c r="I33" i="23"/>
  <c r="J33" i="23" s="1"/>
  <c r="H33" i="23"/>
  <c r="K33" i="23" s="1"/>
  <c r="G33" i="23"/>
  <c r="J32" i="23"/>
  <c r="I32" i="23"/>
  <c r="G32" i="23"/>
  <c r="H32" i="23" s="1"/>
  <c r="K32" i="23" s="1"/>
  <c r="J31" i="23"/>
  <c r="I31" i="23"/>
  <c r="G31" i="23"/>
  <c r="H31" i="23" s="1"/>
  <c r="K31" i="23" s="1"/>
  <c r="I30" i="23"/>
  <c r="J30" i="23" s="1"/>
  <c r="H30" i="23"/>
  <c r="K30" i="23" s="1"/>
  <c r="G30" i="23"/>
  <c r="I29" i="23"/>
  <c r="J29" i="23" s="1"/>
  <c r="H29" i="23"/>
  <c r="K29" i="23" s="1"/>
  <c r="G29" i="23"/>
  <c r="J28" i="23"/>
  <c r="J27" i="23" s="1"/>
  <c r="I28" i="23"/>
  <c r="I27" i="23" s="1"/>
  <c r="G28" i="23"/>
  <c r="H28" i="23" s="1"/>
  <c r="G27" i="23"/>
  <c r="I26" i="23"/>
  <c r="J26" i="23" s="1"/>
  <c r="H26" i="23"/>
  <c r="G26" i="23"/>
  <c r="I25" i="23"/>
  <c r="J25" i="23" s="1"/>
  <c r="H25" i="23"/>
  <c r="G25" i="23"/>
  <c r="J24" i="23"/>
  <c r="I24" i="23"/>
  <c r="G24" i="23"/>
  <c r="H24" i="23" s="1"/>
  <c r="K24" i="23" s="1"/>
  <c r="J23" i="23"/>
  <c r="I23" i="23"/>
  <c r="G23" i="23"/>
  <c r="H23" i="23" s="1"/>
  <c r="K23" i="23" s="1"/>
  <c r="K22" i="23"/>
  <c r="J22" i="23"/>
  <c r="H22" i="23"/>
  <c r="J21" i="23"/>
  <c r="I21" i="23"/>
  <c r="G21" i="23"/>
  <c r="H21" i="23" s="1"/>
  <c r="K21" i="23" s="1"/>
  <c r="I20" i="23"/>
  <c r="J20" i="23" s="1"/>
  <c r="H20" i="23"/>
  <c r="K20" i="23" s="1"/>
  <c r="G20" i="23"/>
  <c r="I19" i="23"/>
  <c r="J19" i="23" s="1"/>
  <c r="H19" i="23"/>
  <c r="K19" i="23" s="1"/>
  <c r="G19" i="23"/>
  <c r="J18" i="23"/>
  <c r="I18" i="23"/>
  <c r="G18" i="23"/>
  <c r="H18" i="23" s="1"/>
  <c r="K18" i="23" s="1"/>
  <c r="J17" i="23"/>
  <c r="I17" i="23"/>
  <c r="G17" i="23"/>
  <c r="H17" i="23" s="1"/>
  <c r="K17" i="23" s="1"/>
  <c r="I16" i="23"/>
  <c r="J16" i="23" s="1"/>
  <c r="H16" i="23"/>
  <c r="K16" i="23" s="1"/>
  <c r="G16" i="23"/>
  <c r="I15" i="23"/>
  <c r="J15" i="23" s="1"/>
  <c r="H15" i="23"/>
  <c r="K15" i="23" s="1"/>
  <c r="G15" i="23"/>
  <c r="J14" i="23"/>
  <c r="I14" i="23"/>
  <c r="G14" i="23"/>
  <c r="H14" i="23" s="1"/>
  <c r="K14" i="23" s="1"/>
  <c r="J13" i="23"/>
  <c r="I13" i="23"/>
  <c r="G13" i="23"/>
  <c r="H13" i="23" s="1"/>
  <c r="K13" i="23" s="1"/>
  <c r="I12" i="23"/>
  <c r="J12" i="23" s="1"/>
  <c r="H12" i="23"/>
  <c r="K12" i="23" s="1"/>
  <c r="G12" i="23"/>
  <c r="G10" i="23" s="1"/>
  <c r="I11" i="23"/>
  <c r="J11" i="23" s="1"/>
  <c r="H11" i="23"/>
  <c r="K11" i="23" s="1"/>
  <c r="G11" i="23"/>
  <c r="J9" i="23"/>
  <c r="I9" i="23"/>
  <c r="G9" i="23"/>
  <c r="H9" i="23" s="1"/>
  <c r="K9" i="23" s="1"/>
  <c r="I8" i="23"/>
  <c r="J8" i="23" s="1"/>
  <c r="J7" i="23" s="1"/>
  <c r="H8" i="23"/>
  <c r="G8" i="23"/>
  <c r="G7" i="23" s="1"/>
  <c r="I7" i="23"/>
  <c r="B205" i="8"/>
  <c r="AK204" i="8"/>
  <c r="AJ204" i="8"/>
  <c r="AH204" i="8"/>
  <c r="AI204" i="8" s="1"/>
  <c r="AG204" i="8"/>
  <c r="AF204" i="8"/>
  <c r="AC204" i="8"/>
  <c r="Z204" i="8"/>
  <c r="X204" i="8"/>
  <c r="V204" i="8"/>
  <c r="S204" i="8"/>
  <c r="R204" i="8"/>
  <c r="P204" i="8"/>
  <c r="Q204" i="8" s="1"/>
  <c r="O204" i="8"/>
  <c r="N204" i="8"/>
  <c r="L204" i="8"/>
  <c r="M204" i="8" s="1"/>
  <c r="K204" i="8"/>
  <c r="J204" i="8"/>
  <c r="H204" i="8"/>
  <c r="I204" i="8" s="1"/>
  <c r="G204" i="8"/>
  <c r="F204" i="8"/>
  <c r="AK203" i="8"/>
  <c r="AJ203" i="8"/>
  <c r="AI203" i="8"/>
  <c r="AH203" i="8"/>
  <c r="AG203" i="8"/>
  <c r="AF203" i="8"/>
  <c r="AC203" i="8"/>
  <c r="Z203" i="8"/>
  <c r="X203" i="8"/>
  <c r="V203" i="8"/>
  <c r="R203" i="8"/>
  <c r="S203" i="8" s="1"/>
  <c r="Q203" i="8"/>
  <c r="P203" i="8"/>
  <c r="N203" i="8"/>
  <c r="O203" i="8" s="1"/>
  <c r="M203" i="8"/>
  <c r="L203" i="8"/>
  <c r="J203" i="8"/>
  <c r="K203" i="8" s="1"/>
  <c r="I203" i="8"/>
  <c r="H203" i="8"/>
  <c r="F203" i="8"/>
  <c r="G203" i="8" s="1"/>
  <c r="AK202" i="8"/>
  <c r="AJ202" i="8"/>
  <c r="AI202" i="8"/>
  <c r="AH202" i="8"/>
  <c r="AG202" i="8"/>
  <c r="AF202" i="8"/>
  <c r="AC202" i="8"/>
  <c r="Z202" i="8"/>
  <c r="X202" i="8"/>
  <c r="V202" i="8"/>
  <c r="S202" i="8"/>
  <c r="R202" i="8"/>
  <c r="P202" i="8"/>
  <c r="Q202" i="8" s="1"/>
  <c r="O202" i="8"/>
  <c r="N202" i="8"/>
  <c r="L202" i="8"/>
  <c r="M202" i="8" s="1"/>
  <c r="K202" i="8"/>
  <c r="J202" i="8"/>
  <c r="H202" i="8"/>
  <c r="I202" i="8" s="1"/>
  <c r="G202" i="8"/>
  <c r="F202" i="8"/>
  <c r="AK201" i="8"/>
  <c r="AJ201" i="8"/>
  <c r="AI201" i="8"/>
  <c r="AH201" i="8"/>
  <c r="AG201" i="8"/>
  <c r="AF201" i="8"/>
  <c r="AC201" i="8"/>
  <c r="Z201" i="8"/>
  <c r="X201" i="8"/>
  <c r="V201" i="8"/>
  <c r="R201" i="8"/>
  <c r="S201" i="8" s="1"/>
  <c r="Q201" i="8"/>
  <c r="P201" i="8"/>
  <c r="N201" i="8"/>
  <c r="O201" i="8" s="1"/>
  <c r="M201" i="8"/>
  <c r="L201" i="8"/>
  <c r="J201" i="8"/>
  <c r="K201" i="8" s="1"/>
  <c r="I201" i="8"/>
  <c r="H201" i="8"/>
  <c r="F201" i="8"/>
  <c r="G201" i="8" s="1"/>
  <c r="AK200" i="8"/>
  <c r="AJ200" i="8"/>
  <c r="AI200" i="8"/>
  <c r="AH200" i="8"/>
  <c r="AG200" i="8"/>
  <c r="AF200" i="8"/>
  <c r="AC200" i="8"/>
  <c r="Z200" i="8"/>
  <c r="X200" i="8"/>
  <c r="V200" i="8"/>
  <c r="S200" i="8"/>
  <c r="R200" i="8"/>
  <c r="P200" i="8"/>
  <c r="Q200" i="8" s="1"/>
  <c r="O200" i="8"/>
  <c r="N200" i="8"/>
  <c r="L200" i="8"/>
  <c r="M200" i="8" s="1"/>
  <c r="K200" i="8"/>
  <c r="J200" i="8"/>
  <c r="H200" i="8"/>
  <c r="I200" i="8" s="1"/>
  <c r="F200" i="8"/>
  <c r="G200" i="8" s="1"/>
  <c r="AK199" i="8"/>
  <c r="AJ199" i="8"/>
  <c r="AI199" i="8"/>
  <c r="AH199" i="8"/>
  <c r="AG199" i="8"/>
  <c r="AF199" i="8"/>
  <c r="AC199" i="8"/>
  <c r="Z199" i="8"/>
  <c r="X199" i="8"/>
  <c r="V199" i="8"/>
  <c r="R199" i="8"/>
  <c r="S199" i="8" s="1"/>
  <c r="P199" i="8"/>
  <c r="Q199" i="8" s="1"/>
  <c r="N199" i="8"/>
  <c r="O199" i="8" s="1"/>
  <c r="L199" i="8"/>
  <c r="M199" i="8" s="1"/>
  <c r="J199" i="8"/>
  <c r="K199" i="8" s="1"/>
  <c r="H199" i="8"/>
  <c r="I199" i="8" s="1"/>
  <c r="F199" i="8"/>
  <c r="G199" i="8" s="1"/>
  <c r="AK198" i="8"/>
  <c r="AJ198" i="8"/>
  <c r="AI198" i="8"/>
  <c r="AH198" i="8"/>
  <c r="AG198" i="8"/>
  <c r="AF198" i="8"/>
  <c r="AC198" i="8"/>
  <c r="Z198" i="8"/>
  <c r="X198" i="8"/>
  <c r="V198" i="8"/>
  <c r="R198" i="8"/>
  <c r="S198" i="8" s="1"/>
  <c r="P198" i="8"/>
  <c r="Q198" i="8" s="1"/>
  <c r="N198" i="8"/>
  <c r="O198" i="8" s="1"/>
  <c r="L198" i="8"/>
  <c r="M198" i="8" s="1"/>
  <c r="J198" i="8"/>
  <c r="K198" i="8" s="1"/>
  <c r="H198" i="8"/>
  <c r="I198" i="8" s="1"/>
  <c r="F198" i="8"/>
  <c r="G198" i="8" s="1"/>
  <c r="AK197" i="8"/>
  <c r="AJ197" i="8"/>
  <c r="AI197" i="8"/>
  <c r="AH197" i="8"/>
  <c r="AH195" i="8" s="1"/>
  <c r="AG197" i="8"/>
  <c r="AF197" i="8"/>
  <c r="AC197" i="8"/>
  <c r="Z197" i="8"/>
  <c r="X197" i="8"/>
  <c r="V197" i="8"/>
  <c r="R197" i="8"/>
  <c r="S197" i="8" s="1"/>
  <c r="P197" i="8"/>
  <c r="Q197" i="8" s="1"/>
  <c r="N197" i="8"/>
  <c r="O197" i="8" s="1"/>
  <c r="L197" i="8"/>
  <c r="M197" i="8" s="1"/>
  <c r="J197" i="8"/>
  <c r="K197" i="8" s="1"/>
  <c r="H197" i="8"/>
  <c r="I197" i="8" s="1"/>
  <c r="F197" i="8"/>
  <c r="G197" i="8" s="1"/>
  <c r="AK196" i="8"/>
  <c r="AJ196" i="8"/>
  <c r="AI196" i="8"/>
  <c r="AH196" i="8"/>
  <c r="AG196" i="8"/>
  <c r="AF196" i="8"/>
  <c r="AC196" i="8"/>
  <c r="Z196" i="8"/>
  <c r="X196" i="8"/>
  <c r="V196" i="8"/>
  <c r="R196" i="8"/>
  <c r="R195" i="8" s="1"/>
  <c r="P196" i="8"/>
  <c r="Q196" i="8" s="1"/>
  <c r="Q195" i="8" s="1"/>
  <c r="N196" i="8"/>
  <c r="N195" i="8" s="1"/>
  <c r="L196" i="8"/>
  <c r="M196" i="8" s="1"/>
  <c r="J196" i="8"/>
  <c r="J195" i="8" s="1"/>
  <c r="H196" i="8"/>
  <c r="I196" i="8" s="1"/>
  <c r="I195" i="8" s="1"/>
  <c r="F196" i="8"/>
  <c r="F195" i="8" s="1"/>
  <c r="AN195" i="8"/>
  <c r="AL195" i="8"/>
  <c r="AK195" i="8"/>
  <c r="AJ195" i="8"/>
  <c r="AG195" i="8"/>
  <c r="AF195" i="8"/>
  <c r="AC195" i="8"/>
  <c r="AB195" i="8"/>
  <c r="AA195" i="8"/>
  <c r="Y195" i="8"/>
  <c r="Z195" i="8" s="1"/>
  <c r="W195" i="8"/>
  <c r="X195" i="8" s="1"/>
  <c r="U195" i="8"/>
  <c r="V195" i="8" s="1"/>
  <c r="AJ194" i="8"/>
  <c r="AK194" i="8" s="1"/>
  <c r="AH194" i="8"/>
  <c r="AI194" i="8" s="1"/>
  <c r="AF194" i="8"/>
  <c r="AG194" i="8" s="1"/>
  <c r="AC194" i="8"/>
  <c r="Z194" i="8"/>
  <c r="X194" i="8"/>
  <c r="V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T194" i="8" s="1"/>
  <c r="AJ193" i="8"/>
  <c r="AK193" i="8" s="1"/>
  <c r="AK192" i="8" s="1"/>
  <c r="AH193" i="8"/>
  <c r="AI193" i="8" s="1"/>
  <c r="AI192" i="8" s="1"/>
  <c r="AF193" i="8"/>
  <c r="AG193" i="8" s="1"/>
  <c r="AC193" i="8"/>
  <c r="Z193" i="8"/>
  <c r="X193" i="8"/>
  <c r="V193" i="8"/>
  <c r="S193" i="8"/>
  <c r="S192" i="8" s="1"/>
  <c r="R193" i="8"/>
  <c r="Q193" i="8"/>
  <c r="Q192" i="8" s="1"/>
  <c r="P193" i="8"/>
  <c r="O193" i="8"/>
  <c r="O192" i="8" s="1"/>
  <c r="N193" i="8"/>
  <c r="M193" i="8"/>
  <c r="M192" i="8" s="1"/>
  <c r="L193" i="8"/>
  <c r="K193" i="8"/>
  <c r="K192" i="8" s="1"/>
  <c r="J193" i="8"/>
  <c r="I193" i="8"/>
  <c r="H193" i="8"/>
  <c r="T193" i="8" s="1"/>
  <c r="G193" i="8"/>
  <c r="G192" i="8" s="1"/>
  <c r="F193" i="8"/>
  <c r="AN192" i="8"/>
  <c r="AL192" i="8"/>
  <c r="AH192" i="8"/>
  <c r="AC192" i="8"/>
  <c r="AB192" i="8"/>
  <c r="AA192" i="8"/>
  <c r="Z192" i="8"/>
  <c r="Y192" i="8"/>
  <c r="X192" i="8"/>
  <c r="W192" i="8"/>
  <c r="V192" i="8"/>
  <c r="U192" i="8"/>
  <c r="R192" i="8"/>
  <c r="P192" i="8"/>
  <c r="N192" i="8"/>
  <c r="L192" i="8"/>
  <c r="J192" i="8"/>
  <c r="H192" i="8"/>
  <c r="F192" i="8"/>
  <c r="T192" i="8" s="1"/>
  <c r="AK191" i="8"/>
  <c r="AJ191" i="8"/>
  <c r="AI191" i="8"/>
  <c r="AH191" i="8"/>
  <c r="AG191" i="8"/>
  <c r="AF191" i="8"/>
  <c r="AC191" i="8"/>
  <c r="Z191" i="8"/>
  <c r="X191" i="8"/>
  <c r="V191" i="8"/>
  <c r="R191" i="8"/>
  <c r="S191" i="8" s="1"/>
  <c r="P191" i="8"/>
  <c r="Q191" i="8" s="1"/>
  <c r="N191" i="8"/>
  <c r="O191" i="8" s="1"/>
  <c r="L191" i="8"/>
  <c r="M191" i="8" s="1"/>
  <c r="J191" i="8"/>
  <c r="K191" i="8" s="1"/>
  <c r="H191" i="8"/>
  <c r="I191" i="8" s="1"/>
  <c r="F191" i="8"/>
  <c r="G191" i="8" s="1"/>
  <c r="AK190" i="8"/>
  <c r="AJ190" i="8"/>
  <c r="AI190" i="8"/>
  <c r="AH190" i="8"/>
  <c r="AG190" i="8"/>
  <c r="AF190" i="8"/>
  <c r="AC190" i="8"/>
  <c r="Z190" i="8"/>
  <c r="X190" i="8"/>
  <c r="V190" i="8"/>
  <c r="R190" i="8"/>
  <c r="S190" i="8" s="1"/>
  <c r="P190" i="8"/>
  <c r="Q190" i="8" s="1"/>
  <c r="N190" i="8"/>
  <c r="O190" i="8" s="1"/>
  <c r="L190" i="8"/>
  <c r="M190" i="8" s="1"/>
  <c r="J190" i="8"/>
  <c r="K190" i="8" s="1"/>
  <c r="H190" i="8"/>
  <c r="I190" i="8" s="1"/>
  <c r="F190" i="8"/>
  <c r="G190" i="8" s="1"/>
  <c r="AK189" i="8"/>
  <c r="AJ189" i="8"/>
  <c r="AI189" i="8"/>
  <c r="AH189" i="8"/>
  <c r="AG189" i="8"/>
  <c r="AF189" i="8"/>
  <c r="AC189" i="8"/>
  <c r="Z189" i="8"/>
  <c r="X189" i="8"/>
  <c r="V189" i="8"/>
  <c r="R189" i="8"/>
  <c r="S189" i="8" s="1"/>
  <c r="P189" i="8"/>
  <c r="Q189" i="8" s="1"/>
  <c r="N189" i="8"/>
  <c r="O189" i="8" s="1"/>
  <c r="L189" i="8"/>
  <c r="M189" i="8" s="1"/>
  <c r="J189" i="8"/>
  <c r="K189" i="8" s="1"/>
  <c r="H189" i="8"/>
  <c r="I189" i="8" s="1"/>
  <c r="F189" i="8"/>
  <c r="G189" i="8" s="1"/>
  <c r="AK188" i="8"/>
  <c r="AJ188" i="8"/>
  <c r="AI188" i="8"/>
  <c r="AH188" i="8"/>
  <c r="AG188" i="8"/>
  <c r="AF188" i="8"/>
  <c r="AC188" i="8"/>
  <c r="Z188" i="8"/>
  <c r="X188" i="8"/>
  <c r="V188" i="8"/>
  <c r="R188" i="8"/>
  <c r="S188" i="8" s="1"/>
  <c r="P188" i="8"/>
  <c r="Q188" i="8" s="1"/>
  <c r="N188" i="8"/>
  <c r="O188" i="8" s="1"/>
  <c r="L188" i="8"/>
  <c r="M188" i="8" s="1"/>
  <c r="J188" i="8"/>
  <c r="K188" i="8" s="1"/>
  <c r="H188" i="8"/>
  <c r="I188" i="8" s="1"/>
  <c r="F188" i="8"/>
  <c r="G188" i="8" s="1"/>
  <c r="AK187" i="8"/>
  <c r="AJ187" i="8"/>
  <c r="AI187" i="8"/>
  <c r="AH187" i="8"/>
  <c r="AG187" i="8"/>
  <c r="AF187" i="8"/>
  <c r="AC187" i="8"/>
  <c r="Z187" i="8"/>
  <c r="X187" i="8"/>
  <c r="V187" i="8"/>
  <c r="R187" i="8"/>
  <c r="S187" i="8" s="1"/>
  <c r="P187" i="8"/>
  <c r="Q187" i="8" s="1"/>
  <c r="N187" i="8"/>
  <c r="O187" i="8" s="1"/>
  <c r="L187" i="8"/>
  <c r="M187" i="8" s="1"/>
  <c r="J187" i="8"/>
  <c r="K187" i="8" s="1"/>
  <c r="H187" i="8"/>
  <c r="I187" i="8" s="1"/>
  <c r="F187" i="8"/>
  <c r="G187" i="8" s="1"/>
  <c r="AK186" i="8"/>
  <c r="AJ186" i="8"/>
  <c r="AI186" i="8"/>
  <c r="AI184" i="8" s="1"/>
  <c r="AH186" i="8"/>
  <c r="AH184" i="8" s="1"/>
  <c r="AG186" i="8"/>
  <c r="AF186" i="8"/>
  <c r="AC186" i="8"/>
  <c r="Z186" i="8"/>
  <c r="X186" i="8"/>
  <c r="V186" i="8"/>
  <c r="R186" i="8"/>
  <c r="S186" i="8" s="1"/>
  <c r="P186" i="8"/>
  <c r="Q186" i="8" s="1"/>
  <c r="N186" i="8"/>
  <c r="O186" i="8" s="1"/>
  <c r="L186" i="8"/>
  <c r="M186" i="8" s="1"/>
  <c r="J186" i="8"/>
  <c r="K186" i="8" s="1"/>
  <c r="H186" i="8"/>
  <c r="I186" i="8" s="1"/>
  <c r="F186" i="8"/>
  <c r="G186" i="8" s="1"/>
  <c r="AK185" i="8"/>
  <c r="AJ185" i="8"/>
  <c r="AI185" i="8"/>
  <c r="AH185" i="8"/>
  <c r="AG185" i="8"/>
  <c r="AF185" i="8"/>
  <c r="AC185" i="8"/>
  <c r="Z185" i="8"/>
  <c r="X185" i="8"/>
  <c r="V185" i="8"/>
  <c r="R185" i="8"/>
  <c r="R184" i="8" s="1"/>
  <c r="P185" i="8"/>
  <c r="Q185" i="8" s="1"/>
  <c r="Q184" i="8" s="1"/>
  <c r="N185" i="8"/>
  <c r="N184" i="8" s="1"/>
  <c r="L185" i="8"/>
  <c r="M185" i="8" s="1"/>
  <c r="J185" i="8"/>
  <c r="J184" i="8" s="1"/>
  <c r="H185" i="8"/>
  <c r="I185" i="8" s="1"/>
  <c r="I184" i="8" s="1"/>
  <c r="F185" i="8"/>
  <c r="F184" i="8" s="1"/>
  <c r="AN184" i="8"/>
  <c r="AL184" i="8"/>
  <c r="AK184" i="8"/>
  <c r="AJ184" i="8"/>
  <c r="AG184" i="8"/>
  <c r="AF184" i="8"/>
  <c r="AC184" i="8"/>
  <c r="AB184" i="8"/>
  <c r="AA184" i="8"/>
  <c r="Y184" i="8"/>
  <c r="Z184" i="8" s="1"/>
  <c r="W184" i="8"/>
  <c r="X184" i="8" s="1"/>
  <c r="U184" i="8"/>
  <c r="V184" i="8" s="1"/>
  <c r="AJ183" i="8"/>
  <c r="AK183" i="8" s="1"/>
  <c r="AH183" i="8"/>
  <c r="AI183" i="8" s="1"/>
  <c r="AF183" i="8"/>
  <c r="AG183" i="8" s="1"/>
  <c r="AC183" i="8"/>
  <c r="Z183" i="8"/>
  <c r="X183" i="8"/>
  <c r="V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T183" i="8" s="1"/>
  <c r="AJ182" i="8"/>
  <c r="AK182" i="8" s="1"/>
  <c r="AH182" i="8"/>
  <c r="AI182" i="8" s="1"/>
  <c r="AF182" i="8"/>
  <c r="AG182" i="8" s="1"/>
  <c r="AC182" i="8"/>
  <c r="Z182" i="8"/>
  <c r="X182" i="8"/>
  <c r="V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T182" i="8" s="1"/>
  <c r="G182" i="8"/>
  <c r="F182" i="8"/>
  <c r="AJ181" i="8"/>
  <c r="AK181" i="8" s="1"/>
  <c r="AH181" i="8"/>
  <c r="AI181" i="8" s="1"/>
  <c r="AF181" i="8"/>
  <c r="AG181" i="8" s="1"/>
  <c r="AC181" i="8"/>
  <c r="Z181" i="8"/>
  <c r="X181" i="8"/>
  <c r="V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T181" i="8" s="1"/>
  <c r="AJ180" i="8"/>
  <c r="AK180" i="8" s="1"/>
  <c r="AH180" i="8"/>
  <c r="AI180" i="8" s="1"/>
  <c r="AF180" i="8"/>
  <c r="AG180" i="8" s="1"/>
  <c r="AC180" i="8"/>
  <c r="Z180" i="8"/>
  <c r="X180" i="8"/>
  <c r="V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T180" i="8" s="1"/>
  <c r="G180" i="8"/>
  <c r="F180" i="8"/>
  <c r="AJ179" i="8"/>
  <c r="AK179" i="8" s="1"/>
  <c r="AH179" i="8"/>
  <c r="AI179" i="8" s="1"/>
  <c r="AF179" i="8"/>
  <c r="AG179" i="8" s="1"/>
  <c r="AC179" i="8"/>
  <c r="Z179" i="8"/>
  <c r="X179" i="8"/>
  <c r="V179" i="8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T179" i="8" s="1"/>
  <c r="AJ178" i="8"/>
  <c r="AK178" i="8" s="1"/>
  <c r="AH178" i="8"/>
  <c r="AI178" i="8" s="1"/>
  <c r="AF178" i="8"/>
  <c r="AG178" i="8" s="1"/>
  <c r="AC178" i="8"/>
  <c r="Z178" i="8"/>
  <c r="X178" i="8"/>
  <c r="V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T178" i="8" s="1"/>
  <c r="G178" i="8"/>
  <c r="F178" i="8"/>
  <c r="AJ177" i="8"/>
  <c r="AK177" i="8" s="1"/>
  <c r="AH177" i="8"/>
  <c r="AI177" i="8" s="1"/>
  <c r="AF177" i="8"/>
  <c r="AG177" i="8" s="1"/>
  <c r="AC177" i="8"/>
  <c r="Z177" i="8"/>
  <c r="X177" i="8"/>
  <c r="V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T177" i="8" s="1"/>
  <c r="AJ176" i="8"/>
  <c r="AK176" i="8" s="1"/>
  <c r="AH176" i="8"/>
  <c r="AI176" i="8" s="1"/>
  <c r="AF176" i="8"/>
  <c r="AG176" i="8" s="1"/>
  <c r="AC176" i="8"/>
  <c r="Z176" i="8"/>
  <c r="X176" i="8"/>
  <c r="V176" i="8"/>
  <c r="S176" i="8"/>
  <c r="S175" i="8" s="1"/>
  <c r="R176" i="8"/>
  <c r="Q176" i="8"/>
  <c r="Q175" i="8" s="1"/>
  <c r="P176" i="8"/>
  <c r="O176" i="8"/>
  <c r="O175" i="8" s="1"/>
  <c r="N176" i="8"/>
  <c r="M176" i="8"/>
  <c r="M175" i="8" s="1"/>
  <c r="L176" i="8"/>
  <c r="L175" i="8" s="1"/>
  <c r="K176" i="8"/>
  <c r="K175" i="8" s="1"/>
  <c r="J176" i="8"/>
  <c r="I176" i="8"/>
  <c r="H176" i="8"/>
  <c r="T176" i="8" s="1"/>
  <c r="G176" i="8"/>
  <c r="G175" i="8" s="1"/>
  <c r="F176" i="8"/>
  <c r="AN175" i="8"/>
  <c r="AL175" i="8"/>
  <c r="AH175" i="8"/>
  <c r="AC175" i="8"/>
  <c r="AB175" i="8"/>
  <c r="AA175" i="8"/>
  <c r="Z175" i="8"/>
  <c r="Y175" i="8"/>
  <c r="X175" i="8"/>
  <c r="W175" i="8"/>
  <c r="V175" i="8"/>
  <c r="U175" i="8"/>
  <c r="R175" i="8"/>
  <c r="P175" i="8"/>
  <c r="N175" i="8"/>
  <c r="J175" i="8"/>
  <c r="F175" i="8"/>
  <c r="AK174" i="8"/>
  <c r="AJ174" i="8"/>
  <c r="AI174" i="8"/>
  <c r="AH174" i="8"/>
  <c r="AG174" i="8"/>
  <c r="AF174" i="8"/>
  <c r="AC174" i="8"/>
  <c r="Z174" i="8"/>
  <c r="X174" i="8"/>
  <c r="V174" i="8"/>
  <c r="S174" i="8"/>
  <c r="R174" i="8"/>
  <c r="P174" i="8"/>
  <c r="Q174" i="8" s="1"/>
  <c r="O174" i="8"/>
  <c r="N174" i="8"/>
  <c r="L174" i="8"/>
  <c r="M174" i="8" s="1"/>
  <c r="K174" i="8"/>
  <c r="J174" i="8"/>
  <c r="H174" i="8"/>
  <c r="I174" i="8" s="1"/>
  <c r="F174" i="8"/>
  <c r="G174" i="8" s="1"/>
  <c r="AK173" i="8"/>
  <c r="AJ173" i="8"/>
  <c r="AI173" i="8"/>
  <c r="AH173" i="8"/>
  <c r="AG173" i="8"/>
  <c r="AF173" i="8"/>
  <c r="AC173" i="8"/>
  <c r="Z173" i="8"/>
  <c r="X173" i="8"/>
  <c r="V173" i="8"/>
  <c r="R173" i="8"/>
  <c r="S173" i="8" s="1"/>
  <c r="P173" i="8"/>
  <c r="Q173" i="8" s="1"/>
  <c r="N173" i="8"/>
  <c r="O173" i="8" s="1"/>
  <c r="L173" i="8"/>
  <c r="M173" i="8" s="1"/>
  <c r="J173" i="8"/>
  <c r="K173" i="8" s="1"/>
  <c r="H173" i="8"/>
  <c r="I173" i="8" s="1"/>
  <c r="F173" i="8"/>
  <c r="G173" i="8" s="1"/>
  <c r="AK172" i="8"/>
  <c r="AJ172" i="8"/>
  <c r="AI172" i="8"/>
  <c r="AH172" i="8"/>
  <c r="AG172" i="8"/>
  <c r="AF172" i="8"/>
  <c r="AC172" i="8"/>
  <c r="Z172" i="8"/>
  <c r="X172" i="8"/>
  <c r="V172" i="8"/>
  <c r="R172" i="8"/>
  <c r="S172" i="8" s="1"/>
  <c r="P172" i="8"/>
  <c r="Q172" i="8" s="1"/>
  <c r="N172" i="8"/>
  <c r="O172" i="8" s="1"/>
  <c r="L172" i="8"/>
  <c r="M172" i="8" s="1"/>
  <c r="J172" i="8"/>
  <c r="K172" i="8" s="1"/>
  <c r="H172" i="8"/>
  <c r="I172" i="8" s="1"/>
  <c r="F172" i="8"/>
  <c r="G172" i="8" s="1"/>
  <c r="AK171" i="8"/>
  <c r="AJ171" i="8"/>
  <c r="AI171" i="8"/>
  <c r="AH171" i="8"/>
  <c r="AG171" i="8"/>
  <c r="AF171" i="8"/>
  <c r="AC171" i="8"/>
  <c r="Z171" i="8"/>
  <c r="X171" i="8"/>
  <c r="V171" i="8"/>
  <c r="R171" i="8"/>
  <c r="S171" i="8" s="1"/>
  <c r="P171" i="8"/>
  <c r="Q171" i="8" s="1"/>
  <c r="N171" i="8"/>
  <c r="O171" i="8" s="1"/>
  <c r="L171" i="8"/>
  <c r="M171" i="8" s="1"/>
  <c r="J171" i="8"/>
  <c r="K171" i="8" s="1"/>
  <c r="H171" i="8"/>
  <c r="I171" i="8" s="1"/>
  <c r="F171" i="8"/>
  <c r="G171" i="8" s="1"/>
  <c r="AK170" i="8"/>
  <c r="AJ170" i="8"/>
  <c r="AI170" i="8"/>
  <c r="AH170" i="8"/>
  <c r="AG170" i="8"/>
  <c r="AF170" i="8"/>
  <c r="AC170" i="8"/>
  <c r="Z170" i="8"/>
  <c r="X170" i="8"/>
  <c r="V170" i="8"/>
  <c r="R170" i="8"/>
  <c r="S170" i="8" s="1"/>
  <c r="P170" i="8"/>
  <c r="Q170" i="8" s="1"/>
  <c r="N170" i="8"/>
  <c r="O170" i="8" s="1"/>
  <c r="L170" i="8"/>
  <c r="M170" i="8" s="1"/>
  <c r="J170" i="8"/>
  <c r="K170" i="8" s="1"/>
  <c r="H170" i="8"/>
  <c r="I170" i="8" s="1"/>
  <c r="F170" i="8"/>
  <c r="G170" i="8" s="1"/>
  <c r="AK169" i="8"/>
  <c r="AJ169" i="8"/>
  <c r="AI169" i="8"/>
  <c r="AH169" i="8"/>
  <c r="AG169" i="8"/>
  <c r="AF169" i="8"/>
  <c r="AC169" i="8"/>
  <c r="Z169" i="8"/>
  <c r="X169" i="8"/>
  <c r="V169" i="8"/>
  <c r="R169" i="8"/>
  <c r="S169" i="8" s="1"/>
  <c r="P169" i="8"/>
  <c r="Q169" i="8" s="1"/>
  <c r="N169" i="8"/>
  <c r="O169" i="8" s="1"/>
  <c r="L169" i="8"/>
  <c r="M169" i="8" s="1"/>
  <c r="J169" i="8"/>
  <c r="K169" i="8" s="1"/>
  <c r="H169" i="8"/>
  <c r="I169" i="8" s="1"/>
  <c r="F169" i="8"/>
  <c r="G169" i="8" s="1"/>
  <c r="AK168" i="8"/>
  <c r="AK166" i="8" s="1"/>
  <c r="AJ168" i="8"/>
  <c r="AJ166" i="8" s="1"/>
  <c r="AI168" i="8"/>
  <c r="AH168" i="8"/>
  <c r="AG168" i="8"/>
  <c r="AG166" i="8" s="1"/>
  <c r="AF168" i="8"/>
  <c r="AF166" i="8" s="1"/>
  <c r="AC168" i="8"/>
  <c r="AC166" i="8" s="1"/>
  <c r="Z168" i="8"/>
  <c r="X168" i="8"/>
  <c r="V168" i="8"/>
  <c r="R168" i="8"/>
  <c r="S168" i="8" s="1"/>
  <c r="P168" i="8"/>
  <c r="Q168" i="8" s="1"/>
  <c r="N168" i="8"/>
  <c r="O168" i="8" s="1"/>
  <c r="L168" i="8"/>
  <c r="M168" i="8" s="1"/>
  <c r="J168" i="8"/>
  <c r="K168" i="8" s="1"/>
  <c r="H168" i="8"/>
  <c r="I168" i="8" s="1"/>
  <c r="F168" i="8"/>
  <c r="G168" i="8" s="1"/>
  <c r="AK167" i="8"/>
  <c r="AJ167" i="8"/>
  <c r="AI167" i="8"/>
  <c r="AH167" i="8"/>
  <c r="AG167" i="8"/>
  <c r="AF167" i="8"/>
  <c r="AC167" i="8"/>
  <c r="Z167" i="8"/>
  <c r="X167" i="8"/>
  <c r="V167" i="8"/>
  <c r="R167" i="8"/>
  <c r="S167" i="8" s="1"/>
  <c r="P167" i="8"/>
  <c r="P166" i="8" s="1"/>
  <c r="N167" i="8"/>
  <c r="O167" i="8" s="1"/>
  <c r="L167" i="8"/>
  <c r="L166" i="8" s="1"/>
  <c r="J167" i="8"/>
  <c r="K167" i="8" s="1"/>
  <c r="H167" i="8"/>
  <c r="H166" i="8" s="1"/>
  <c r="F167" i="8"/>
  <c r="G167" i="8" s="1"/>
  <c r="AN166" i="8"/>
  <c r="AL166" i="8"/>
  <c r="AI166" i="8"/>
  <c r="AH166" i="8"/>
  <c r="AB166" i="8"/>
  <c r="AA166" i="8"/>
  <c r="Y166" i="8"/>
  <c r="Z166" i="8" s="1"/>
  <c r="W166" i="8"/>
  <c r="X166" i="8" s="1"/>
  <c r="U166" i="8"/>
  <c r="V166" i="8" s="1"/>
  <c r="AJ165" i="8"/>
  <c r="AK165" i="8" s="1"/>
  <c r="AH165" i="8"/>
  <c r="AI165" i="8" s="1"/>
  <c r="AF165" i="8"/>
  <c r="AG165" i="8" s="1"/>
  <c r="AC165" i="8"/>
  <c r="Z165" i="8"/>
  <c r="X165" i="8"/>
  <c r="V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T165" i="8" s="1"/>
  <c r="G165" i="8"/>
  <c r="F165" i="8"/>
  <c r="AJ164" i="8"/>
  <c r="AK164" i="8" s="1"/>
  <c r="AH164" i="8"/>
  <c r="AI164" i="8" s="1"/>
  <c r="AF164" i="8"/>
  <c r="AG164" i="8" s="1"/>
  <c r="AC164" i="8"/>
  <c r="Z164" i="8"/>
  <c r="X164" i="8"/>
  <c r="V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T164" i="8" s="1"/>
  <c r="AJ163" i="8"/>
  <c r="AK163" i="8" s="1"/>
  <c r="AH163" i="8"/>
  <c r="AI163" i="8" s="1"/>
  <c r="AF163" i="8"/>
  <c r="AG163" i="8" s="1"/>
  <c r="AC163" i="8"/>
  <c r="Z163" i="8"/>
  <c r="X163" i="8"/>
  <c r="V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T163" i="8" s="1"/>
  <c r="G163" i="8"/>
  <c r="F163" i="8"/>
  <c r="AJ162" i="8"/>
  <c r="AK162" i="8" s="1"/>
  <c r="AH162" i="8"/>
  <c r="AI162" i="8" s="1"/>
  <c r="AF162" i="8"/>
  <c r="AG162" i="8" s="1"/>
  <c r="AC162" i="8"/>
  <c r="Z162" i="8"/>
  <c r="X162" i="8"/>
  <c r="V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T162" i="8" s="1"/>
  <c r="AJ161" i="8"/>
  <c r="AK161" i="8" s="1"/>
  <c r="AH161" i="8"/>
  <c r="AI161" i="8" s="1"/>
  <c r="AF161" i="8"/>
  <c r="AG161" i="8" s="1"/>
  <c r="AC161" i="8"/>
  <c r="Z161" i="8"/>
  <c r="X161" i="8"/>
  <c r="V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T161" i="8" s="1"/>
  <c r="G161" i="8"/>
  <c r="F161" i="8"/>
  <c r="AJ160" i="8"/>
  <c r="AK160" i="8" s="1"/>
  <c r="AH160" i="8"/>
  <c r="AI160" i="8" s="1"/>
  <c r="AF160" i="8"/>
  <c r="AG160" i="8" s="1"/>
  <c r="AC160" i="8"/>
  <c r="Z160" i="8"/>
  <c r="X160" i="8"/>
  <c r="V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T160" i="8" s="1"/>
  <c r="AJ159" i="8"/>
  <c r="AK159" i="8" s="1"/>
  <c r="AH159" i="8"/>
  <c r="AI159" i="8" s="1"/>
  <c r="AF159" i="8"/>
  <c r="AG159" i="8" s="1"/>
  <c r="AC159" i="8"/>
  <c r="Z159" i="8"/>
  <c r="X159" i="8"/>
  <c r="V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T159" i="8" s="1"/>
  <c r="AE159" i="8" s="1"/>
  <c r="G159" i="8"/>
  <c r="F159" i="8"/>
  <c r="AJ158" i="8"/>
  <c r="AK158" i="8" s="1"/>
  <c r="AH158" i="8"/>
  <c r="AI158" i="8" s="1"/>
  <c r="AF158" i="8"/>
  <c r="AG158" i="8" s="1"/>
  <c r="AC158" i="8"/>
  <c r="Z158" i="8"/>
  <c r="X158" i="8"/>
  <c r="V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T158" i="8" s="1"/>
  <c r="AM157" i="8"/>
  <c r="AK157" i="8"/>
  <c r="AJ157" i="8"/>
  <c r="AH157" i="8"/>
  <c r="AG157" i="8"/>
  <c r="AF157" i="8"/>
  <c r="AC157" i="8"/>
  <c r="AC155" i="8" s="1"/>
  <c r="Z157" i="8"/>
  <c r="X157" i="8"/>
  <c r="V157" i="8"/>
  <c r="S157" i="8"/>
  <c r="R157" i="8"/>
  <c r="Q157" i="8"/>
  <c r="P157" i="8"/>
  <c r="O157" i="8"/>
  <c r="N157" i="8"/>
  <c r="M157" i="8"/>
  <c r="L157" i="8"/>
  <c r="K157" i="8"/>
  <c r="J157" i="8"/>
  <c r="I157" i="8"/>
  <c r="AD157" i="8" s="1"/>
  <c r="H157" i="8"/>
  <c r="T157" i="8" s="1"/>
  <c r="AE157" i="8" s="1"/>
  <c r="G157" i="8"/>
  <c r="F157" i="8"/>
  <c r="AJ156" i="8"/>
  <c r="AK156" i="8" s="1"/>
  <c r="AI156" i="8"/>
  <c r="AH156" i="8"/>
  <c r="AF156" i="8"/>
  <c r="AG156" i="8" s="1"/>
  <c r="AG155" i="8" s="1"/>
  <c r="AC156" i="8"/>
  <c r="Z156" i="8"/>
  <c r="X156" i="8"/>
  <c r="V156" i="8"/>
  <c r="S156" i="8"/>
  <c r="S155" i="8" s="1"/>
  <c r="R156" i="8"/>
  <c r="R155" i="8" s="1"/>
  <c r="Q156" i="8"/>
  <c r="Q155" i="8" s="1"/>
  <c r="P156" i="8"/>
  <c r="O156" i="8"/>
  <c r="O155" i="8" s="1"/>
  <c r="N156" i="8"/>
  <c r="N155" i="8" s="1"/>
  <c r="M156" i="8"/>
  <c r="M155" i="8" s="1"/>
  <c r="L156" i="8"/>
  <c r="K156" i="8"/>
  <c r="K155" i="8" s="1"/>
  <c r="J156" i="8"/>
  <c r="J155" i="8" s="1"/>
  <c r="I156" i="8"/>
  <c r="I155" i="8" s="1"/>
  <c r="H156" i="8"/>
  <c r="G156" i="8"/>
  <c r="F156" i="8"/>
  <c r="T156" i="8" s="1"/>
  <c r="AN155" i="8"/>
  <c r="AL155" i="8"/>
  <c r="AJ155" i="8"/>
  <c r="AB155" i="8"/>
  <c r="AA155" i="8"/>
  <c r="Z155" i="8"/>
  <c r="Y155" i="8"/>
  <c r="X155" i="8"/>
  <c r="W155" i="8"/>
  <c r="V155" i="8"/>
  <c r="U155" i="8"/>
  <c r="P155" i="8"/>
  <c r="L155" i="8"/>
  <c r="H155" i="8"/>
  <c r="AK154" i="8"/>
  <c r="AJ154" i="8"/>
  <c r="AI154" i="8"/>
  <c r="AH154" i="8"/>
  <c r="AG154" i="8"/>
  <c r="AF154" i="8"/>
  <c r="AC154" i="8"/>
  <c r="Z154" i="8"/>
  <c r="X154" i="8"/>
  <c r="V154" i="8"/>
  <c r="R154" i="8"/>
  <c r="S154" i="8" s="1"/>
  <c r="Q154" i="8"/>
  <c r="P154" i="8"/>
  <c r="N154" i="8"/>
  <c r="O154" i="8" s="1"/>
  <c r="M154" i="8"/>
  <c r="L154" i="8"/>
  <c r="J154" i="8"/>
  <c r="K154" i="8" s="1"/>
  <c r="I154" i="8"/>
  <c r="H154" i="8"/>
  <c r="F154" i="8"/>
  <c r="AK153" i="8"/>
  <c r="AJ153" i="8"/>
  <c r="AI153" i="8"/>
  <c r="AH153" i="8"/>
  <c r="AG153" i="8"/>
  <c r="AF153" i="8"/>
  <c r="AC153" i="8"/>
  <c r="Z153" i="8"/>
  <c r="X153" i="8"/>
  <c r="V153" i="8"/>
  <c r="S153" i="8"/>
  <c r="R153" i="8"/>
  <c r="P153" i="8"/>
  <c r="Q153" i="8" s="1"/>
  <c r="O153" i="8"/>
  <c r="N153" i="8"/>
  <c r="L153" i="8"/>
  <c r="M153" i="8" s="1"/>
  <c r="K153" i="8"/>
  <c r="J153" i="8"/>
  <c r="H153" i="8"/>
  <c r="I153" i="8" s="1"/>
  <c r="G153" i="8"/>
  <c r="F153" i="8"/>
  <c r="AK152" i="8"/>
  <c r="AJ152" i="8"/>
  <c r="AI152" i="8"/>
  <c r="AH152" i="8"/>
  <c r="AG152" i="8"/>
  <c r="AF152" i="8"/>
  <c r="AC152" i="8"/>
  <c r="Z152" i="8"/>
  <c r="X152" i="8"/>
  <c r="V152" i="8"/>
  <c r="R152" i="8"/>
  <c r="S152" i="8" s="1"/>
  <c r="Q152" i="8"/>
  <c r="P152" i="8"/>
  <c r="N152" i="8"/>
  <c r="O152" i="8" s="1"/>
  <c r="M152" i="8"/>
  <c r="L152" i="8"/>
  <c r="J152" i="8"/>
  <c r="K152" i="8" s="1"/>
  <c r="I152" i="8"/>
  <c r="H152" i="8"/>
  <c r="F152" i="8"/>
  <c r="AK151" i="8"/>
  <c r="AJ151" i="8"/>
  <c r="AI151" i="8"/>
  <c r="AH151" i="8"/>
  <c r="AG151" i="8"/>
  <c r="AF151" i="8"/>
  <c r="AC151" i="8"/>
  <c r="Z151" i="8"/>
  <c r="X151" i="8"/>
  <c r="V151" i="8"/>
  <c r="S151" i="8"/>
  <c r="R151" i="8"/>
  <c r="P151" i="8"/>
  <c r="Q151" i="8" s="1"/>
  <c r="O151" i="8"/>
  <c r="N151" i="8"/>
  <c r="L151" i="8"/>
  <c r="M151" i="8" s="1"/>
  <c r="K151" i="8"/>
  <c r="J151" i="8"/>
  <c r="H151" i="8"/>
  <c r="I151" i="8" s="1"/>
  <c r="G151" i="8"/>
  <c r="F151" i="8"/>
  <c r="AK150" i="8"/>
  <c r="AJ150" i="8"/>
  <c r="AI150" i="8"/>
  <c r="AH150" i="8"/>
  <c r="AG150" i="8"/>
  <c r="AF150" i="8"/>
  <c r="AC150" i="8"/>
  <c r="Z150" i="8"/>
  <c r="X150" i="8"/>
  <c r="V150" i="8"/>
  <c r="R150" i="8"/>
  <c r="S150" i="8" s="1"/>
  <c r="Q150" i="8"/>
  <c r="P150" i="8"/>
  <c r="N150" i="8"/>
  <c r="O150" i="8" s="1"/>
  <c r="M150" i="8"/>
  <c r="L150" i="8"/>
  <c r="J150" i="8"/>
  <c r="K150" i="8" s="1"/>
  <c r="I150" i="8"/>
  <c r="H150" i="8"/>
  <c r="F150" i="8"/>
  <c r="AK149" i="8"/>
  <c r="AJ149" i="8"/>
  <c r="AI149" i="8"/>
  <c r="AH149" i="8"/>
  <c r="AG149" i="8"/>
  <c r="AF149" i="8"/>
  <c r="AC149" i="8"/>
  <c r="Z149" i="8"/>
  <c r="X149" i="8"/>
  <c r="V149" i="8"/>
  <c r="S149" i="8"/>
  <c r="R149" i="8"/>
  <c r="P149" i="8"/>
  <c r="Q149" i="8" s="1"/>
  <c r="O149" i="8"/>
  <c r="N149" i="8"/>
  <c r="L149" i="8"/>
  <c r="M149" i="8" s="1"/>
  <c r="K149" i="8"/>
  <c r="J149" i="8"/>
  <c r="H149" i="8"/>
  <c r="I149" i="8" s="1"/>
  <c r="G149" i="8"/>
  <c r="F149" i="8"/>
  <c r="AK148" i="8"/>
  <c r="AJ148" i="8"/>
  <c r="AI148" i="8"/>
  <c r="AI146" i="8" s="1"/>
  <c r="AH148" i="8"/>
  <c r="AH146" i="8" s="1"/>
  <c r="AG148" i="8"/>
  <c r="AF148" i="8"/>
  <c r="AC148" i="8"/>
  <c r="Z148" i="8"/>
  <c r="X148" i="8"/>
  <c r="V148" i="8"/>
  <c r="R148" i="8"/>
  <c r="S148" i="8" s="1"/>
  <c r="Q148" i="8"/>
  <c r="P148" i="8"/>
  <c r="N148" i="8"/>
  <c r="O148" i="8" s="1"/>
  <c r="M148" i="8"/>
  <c r="L148" i="8"/>
  <c r="J148" i="8"/>
  <c r="K148" i="8" s="1"/>
  <c r="I148" i="8"/>
  <c r="H148" i="8"/>
  <c r="F148" i="8"/>
  <c r="AK147" i="8"/>
  <c r="AJ147" i="8"/>
  <c r="AI147" i="8"/>
  <c r="AH147" i="8"/>
  <c r="AG147" i="8"/>
  <c r="AF147" i="8"/>
  <c r="AC147" i="8"/>
  <c r="AC146" i="8" s="1"/>
  <c r="Z147" i="8"/>
  <c r="X147" i="8"/>
  <c r="V147" i="8"/>
  <c r="S147" i="8"/>
  <c r="S146" i="8" s="1"/>
  <c r="R147" i="8"/>
  <c r="P147" i="8"/>
  <c r="O147" i="8"/>
  <c r="O146" i="8" s="1"/>
  <c r="N147" i="8"/>
  <c r="N146" i="8" s="1"/>
  <c r="L147" i="8"/>
  <c r="K147" i="8"/>
  <c r="K146" i="8" s="1"/>
  <c r="J147" i="8"/>
  <c r="J146" i="8" s="1"/>
  <c r="H147" i="8"/>
  <c r="G147" i="8"/>
  <c r="F147" i="8"/>
  <c r="AN146" i="8"/>
  <c r="AL146" i="8"/>
  <c r="AK146" i="8"/>
  <c r="AJ146" i="8"/>
  <c r="AG146" i="8"/>
  <c r="AF146" i="8"/>
  <c r="AB146" i="8"/>
  <c r="AA146" i="8"/>
  <c r="Y146" i="8"/>
  <c r="Z146" i="8" s="1"/>
  <c r="X146" i="8"/>
  <c r="W146" i="8"/>
  <c r="U146" i="8"/>
  <c r="V146" i="8" s="1"/>
  <c r="AJ145" i="8"/>
  <c r="AK145" i="8" s="1"/>
  <c r="AI145" i="8"/>
  <c r="AH145" i="8"/>
  <c r="AF145" i="8"/>
  <c r="AG145" i="8" s="1"/>
  <c r="AC145" i="8"/>
  <c r="Z145" i="8"/>
  <c r="X145" i="8"/>
  <c r="V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F145" i="8"/>
  <c r="T145" i="8" s="1"/>
  <c r="AK144" i="8"/>
  <c r="AJ144" i="8"/>
  <c r="AH144" i="8"/>
  <c r="AI144" i="8" s="1"/>
  <c r="AG144" i="8"/>
  <c r="AF144" i="8"/>
  <c r="AC144" i="8"/>
  <c r="Z144" i="8"/>
  <c r="X144" i="8"/>
  <c r="V144" i="8"/>
  <c r="S144" i="8"/>
  <c r="R144" i="8"/>
  <c r="P144" i="8"/>
  <c r="Q144" i="8" s="1"/>
  <c r="O144" i="8"/>
  <c r="N144" i="8"/>
  <c r="L144" i="8"/>
  <c r="M144" i="8" s="1"/>
  <c r="K144" i="8"/>
  <c r="J144" i="8"/>
  <c r="H144" i="8"/>
  <c r="T144" i="8" s="1"/>
  <c r="G144" i="8"/>
  <c r="F144" i="8"/>
  <c r="AJ143" i="8"/>
  <c r="AK143" i="8" s="1"/>
  <c r="AI143" i="8"/>
  <c r="AH143" i="8"/>
  <c r="AF143" i="8"/>
  <c r="AG143" i="8" s="1"/>
  <c r="AC143" i="8"/>
  <c r="Z143" i="8"/>
  <c r="X143" i="8"/>
  <c r="V143" i="8"/>
  <c r="S143" i="8"/>
  <c r="R143" i="8"/>
  <c r="Q143" i="8"/>
  <c r="P143" i="8"/>
  <c r="O143" i="8"/>
  <c r="N143" i="8"/>
  <c r="M143" i="8"/>
  <c r="L143" i="8"/>
  <c r="J143" i="8"/>
  <c r="K143" i="8" s="1"/>
  <c r="I143" i="8"/>
  <c r="H143" i="8"/>
  <c r="F143" i="8"/>
  <c r="T143" i="8" s="1"/>
  <c r="AM143" i="8" s="1"/>
  <c r="AK142" i="8"/>
  <c r="AJ142" i="8"/>
  <c r="AH142" i="8"/>
  <c r="AI142" i="8" s="1"/>
  <c r="AG142" i="8"/>
  <c r="AF142" i="8"/>
  <c r="AC142" i="8"/>
  <c r="Z142" i="8"/>
  <c r="X142" i="8"/>
  <c r="V142" i="8"/>
  <c r="S142" i="8"/>
  <c r="R142" i="8"/>
  <c r="P142" i="8"/>
  <c r="Q142" i="8" s="1"/>
  <c r="O142" i="8"/>
  <c r="N142" i="8"/>
  <c r="L142" i="8"/>
  <c r="M142" i="8" s="1"/>
  <c r="K142" i="8"/>
  <c r="J142" i="8"/>
  <c r="H142" i="8"/>
  <c r="I142" i="8" s="1"/>
  <c r="G142" i="8"/>
  <c r="F142" i="8"/>
  <c r="AJ141" i="8"/>
  <c r="AK141" i="8" s="1"/>
  <c r="AI141" i="8"/>
  <c r="AH141" i="8"/>
  <c r="AF141" i="8"/>
  <c r="AG141" i="8" s="1"/>
  <c r="AC141" i="8"/>
  <c r="Z141" i="8"/>
  <c r="X141" i="8"/>
  <c r="V141" i="8"/>
  <c r="R141" i="8"/>
  <c r="S141" i="8" s="1"/>
  <c r="Q141" i="8"/>
  <c r="P141" i="8"/>
  <c r="N141" i="8"/>
  <c r="O141" i="8" s="1"/>
  <c r="M141" i="8"/>
  <c r="L141" i="8"/>
  <c r="J141" i="8"/>
  <c r="K141" i="8" s="1"/>
  <c r="I141" i="8"/>
  <c r="H141" i="8"/>
  <c r="F141" i="8"/>
  <c r="T141" i="8" s="1"/>
  <c r="AM141" i="8" s="1"/>
  <c r="AK140" i="8"/>
  <c r="AK139" i="8" s="1"/>
  <c r="AJ140" i="8"/>
  <c r="AH140" i="8"/>
  <c r="AI140" i="8" s="1"/>
  <c r="AI139" i="8" s="1"/>
  <c r="AG140" i="8"/>
  <c r="AG139" i="8" s="1"/>
  <c r="AF140" i="8"/>
  <c r="AC140" i="8"/>
  <c r="Z140" i="8"/>
  <c r="X140" i="8"/>
  <c r="V140" i="8"/>
  <c r="S140" i="8"/>
  <c r="R140" i="8"/>
  <c r="P140" i="8"/>
  <c r="Q140" i="8" s="1"/>
  <c r="Q139" i="8" s="1"/>
  <c r="O140" i="8"/>
  <c r="N140" i="8"/>
  <c r="L140" i="8"/>
  <c r="M140" i="8" s="1"/>
  <c r="M139" i="8" s="1"/>
  <c r="K140" i="8"/>
  <c r="J140" i="8"/>
  <c r="H140" i="8"/>
  <c r="I140" i="8" s="1"/>
  <c r="G140" i="8"/>
  <c r="F140" i="8"/>
  <c r="AN139" i="8"/>
  <c r="AL139" i="8"/>
  <c r="AJ139" i="8"/>
  <c r="AH139" i="8"/>
  <c r="AC139" i="8"/>
  <c r="AB139" i="8"/>
  <c r="AA139" i="8"/>
  <c r="Z139" i="8"/>
  <c r="Y139" i="8"/>
  <c r="X139" i="8"/>
  <c r="W139" i="8"/>
  <c r="V139" i="8"/>
  <c r="U139" i="8"/>
  <c r="N139" i="8"/>
  <c r="L139" i="8"/>
  <c r="J139" i="8"/>
  <c r="F139" i="8"/>
  <c r="AJ138" i="8"/>
  <c r="AK138" i="8" s="1"/>
  <c r="AI138" i="8"/>
  <c r="AH138" i="8"/>
  <c r="AF138" i="8"/>
  <c r="AG138" i="8" s="1"/>
  <c r="AC138" i="8"/>
  <c r="Z138" i="8"/>
  <c r="X138" i="8"/>
  <c r="V138" i="8"/>
  <c r="R138" i="8"/>
  <c r="S138" i="8" s="1"/>
  <c r="Q138" i="8"/>
  <c r="P138" i="8"/>
  <c r="N138" i="8"/>
  <c r="O138" i="8" s="1"/>
  <c r="M138" i="8"/>
  <c r="L138" i="8"/>
  <c r="J138" i="8"/>
  <c r="K138" i="8" s="1"/>
  <c r="I138" i="8"/>
  <c r="H138" i="8"/>
  <c r="F138" i="8"/>
  <c r="T138" i="8" s="1"/>
  <c r="AK137" i="8"/>
  <c r="AJ137" i="8"/>
  <c r="AI137" i="8"/>
  <c r="AH137" i="8"/>
  <c r="AG137" i="8"/>
  <c r="AF137" i="8"/>
  <c r="AC137" i="8"/>
  <c r="Z137" i="8"/>
  <c r="X137" i="8"/>
  <c r="V137" i="8"/>
  <c r="S137" i="8"/>
  <c r="R137" i="8"/>
  <c r="P137" i="8"/>
  <c r="Q137" i="8" s="1"/>
  <c r="O137" i="8"/>
  <c r="N137" i="8"/>
  <c r="L137" i="8"/>
  <c r="M137" i="8" s="1"/>
  <c r="J137" i="8"/>
  <c r="K137" i="8" s="1"/>
  <c r="H137" i="8"/>
  <c r="I137" i="8" s="1"/>
  <c r="F137" i="8"/>
  <c r="G137" i="8" s="1"/>
  <c r="AK136" i="8"/>
  <c r="AJ136" i="8"/>
  <c r="AI136" i="8"/>
  <c r="AH136" i="8"/>
  <c r="AG136" i="8"/>
  <c r="AF136" i="8"/>
  <c r="AC136" i="8"/>
  <c r="Z136" i="8"/>
  <c r="X136" i="8"/>
  <c r="V136" i="8"/>
  <c r="R136" i="8"/>
  <c r="S136" i="8" s="1"/>
  <c r="P136" i="8"/>
  <c r="Q136" i="8" s="1"/>
  <c r="N136" i="8"/>
  <c r="O136" i="8" s="1"/>
  <c r="L136" i="8"/>
  <c r="M136" i="8" s="1"/>
  <c r="J136" i="8"/>
  <c r="K136" i="8" s="1"/>
  <c r="H136" i="8"/>
  <c r="I136" i="8" s="1"/>
  <c r="F136" i="8"/>
  <c r="T136" i="8" s="1"/>
  <c r="AK135" i="8"/>
  <c r="AJ135" i="8"/>
  <c r="AI135" i="8"/>
  <c r="AH135" i="8"/>
  <c r="AG135" i="8"/>
  <c r="AF135" i="8"/>
  <c r="AC135" i="8"/>
  <c r="Z135" i="8"/>
  <c r="X135" i="8"/>
  <c r="V135" i="8"/>
  <c r="R135" i="8"/>
  <c r="S135" i="8" s="1"/>
  <c r="P135" i="8"/>
  <c r="Q135" i="8" s="1"/>
  <c r="N135" i="8"/>
  <c r="O135" i="8" s="1"/>
  <c r="L135" i="8"/>
  <c r="M135" i="8" s="1"/>
  <c r="J135" i="8"/>
  <c r="K135" i="8" s="1"/>
  <c r="H135" i="8"/>
  <c r="I135" i="8" s="1"/>
  <c r="F135" i="8"/>
  <c r="G135" i="8" s="1"/>
  <c r="AK134" i="8"/>
  <c r="AJ134" i="8"/>
  <c r="AI134" i="8"/>
  <c r="AH134" i="8"/>
  <c r="AG134" i="8"/>
  <c r="AF134" i="8"/>
  <c r="AC134" i="8"/>
  <c r="Z134" i="8"/>
  <c r="X134" i="8"/>
  <c r="V134" i="8"/>
  <c r="R134" i="8"/>
  <c r="S134" i="8" s="1"/>
  <c r="P134" i="8"/>
  <c r="Q134" i="8" s="1"/>
  <c r="N134" i="8"/>
  <c r="O134" i="8" s="1"/>
  <c r="L134" i="8"/>
  <c r="M134" i="8" s="1"/>
  <c r="J134" i="8"/>
  <c r="K134" i="8" s="1"/>
  <c r="H134" i="8"/>
  <c r="I134" i="8" s="1"/>
  <c r="F134" i="8"/>
  <c r="T134" i="8" s="1"/>
  <c r="AK133" i="8"/>
  <c r="AK131" i="8" s="1"/>
  <c r="AJ133" i="8"/>
  <c r="AJ131" i="8" s="1"/>
  <c r="AI133" i="8"/>
  <c r="AH133" i="8"/>
  <c r="AG133" i="8"/>
  <c r="AG131" i="8" s="1"/>
  <c r="AF133" i="8"/>
  <c r="AF131" i="8" s="1"/>
  <c r="AC133" i="8"/>
  <c r="AC131" i="8" s="1"/>
  <c r="Z133" i="8"/>
  <c r="X133" i="8"/>
  <c r="V133" i="8"/>
  <c r="R133" i="8"/>
  <c r="S133" i="8" s="1"/>
  <c r="P133" i="8"/>
  <c r="Q133" i="8" s="1"/>
  <c r="N133" i="8"/>
  <c r="O133" i="8" s="1"/>
  <c r="L133" i="8"/>
  <c r="M133" i="8" s="1"/>
  <c r="J133" i="8"/>
  <c r="K133" i="8" s="1"/>
  <c r="H133" i="8"/>
  <c r="I133" i="8" s="1"/>
  <c r="F133" i="8"/>
  <c r="G133" i="8" s="1"/>
  <c r="AK132" i="8"/>
  <c r="AJ132" i="8"/>
  <c r="AI132" i="8"/>
  <c r="AH132" i="8"/>
  <c r="AG132" i="8"/>
  <c r="AF132" i="8"/>
  <c r="AC132" i="8"/>
  <c r="Z132" i="8"/>
  <c r="X132" i="8"/>
  <c r="V132" i="8"/>
  <c r="R132" i="8"/>
  <c r="S132" i="8" s="1"/>
  <c r="P132" i="8"/>
  <c r="P131" i="8" s="1"/>
  <c r="N132" i="8"/>
  <c r="O132" i="8" s="1"/>
  <c r="L132" i="8"/>
  <c r="L131" i="8" s="1"/>
  <c r="J132" i="8"/>
  <c r="K132" i="8" s="1"/>
  <c r="H132" i="8"/>
  <c r="H131" i="8" s="1"/>
  <c r="F132" i="8"/>
  <c r="T132" i="8" s="1"/>
  <c r="AN131" i="8"/>
  <c r="AL131" i="8"/>
  <c r="AI131" i="8"/>
  <c r="AH131" i="8"/>
  <c r="AB131" i="8"/>
  <c r="AA131" i="8"/>
  <c r="Y131" i="8"/>
  <c r="Z131" i="8" s="1"/>
  <c r="W131" i="8"/>
  <c r="X131" i="8" s="1"/>
  <c r="U131" i="8"/>
  <c r="V131" i="8" s="1"/>
  <c r="AJ130" i="8"/>
  <c r="AK130" i="8" s="1"/>
  <c r="AH130" i="8"/>
  <c r="AI130" i="8" s="1"/>
  <c r="AF130" i="8"/>
  <c r="AG130" i="8" s="1"/>
  <c r="AC130" i="8"/>
  <c r="Z130" i="8"/>
  <c r="X130" i="8"/>
  <c r="V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T130" i="8" s="1"/>
  <c r="AJ129" i="8"/>
  <c r="AK129" i="8" s="1"/>
  <c r="AH129" i="8"/>
  <c r="AI129" i="8" s="1"/>
  <c r="AF129" i="8"/>
  <c r="AG129" i="8" s="1"/>
  <c r="AC129" i="8"/>
  <c r="Z129" i="8"/>
  <c r="X129" i="8"/>
  <c r="V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T129" i="8" s="1"/>
  <c r="AJ128" i="8"/>
  <c r="AK128" i="8" s="1"/>
  <c r="AH128" i="8"/>
  <c r="AI128" i="8" s="1"/>
  <c r="AF128" i="8"/>
  <c r="AG128" i="8" s="1"/>
  <c r="AC128" i="8"/>
  <c r="Z128" i="8"/>
  <c r="X128" i="8"/>
  <c r="V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T128" i="8" s="1"/>
  <c r="G128" i="8"/>
  <c r="F128" i="8"/>
  <c r="AJ127" i="8"/>
  <c r="AK127" i="8" s="1"/>
  <c r="AH127" i="8"/>
  <c r="AI127" i="8" s="1"/>
  <c r="AF127" i="8"/>
  <c r="AG127" i="8" s="1"/>
  <c r="AC127" i="8"/>
  <c r="Z127" i="8"/>
  <c r="X127" i="8"/>
  <c r="V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T127" i="8" s="1"/>
  <c r="AJ126" i="8"/>
  <c r="AK126" i="8" s="1"/>
  <c r="AH126" i="8"/>
  <c r="AI126" i="8" s="1"/>
  <c r="AF126" i="8"/>
  <c r="AG126" i="8" s="1"/>
  <c r="AC126" i="8"/>
  <c r="Z126" i="8"/>
  <c r="X126" i="8"/>
  <c r="V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T126" i="8" s="1"/>
  <c r="G126" i="8"/>
  <c r="F126" i="8"/>
  <c r="AJ125" i="8"/>
  <c r="AJ123" i="8" s="1"/>
  <c r="AH125" i="8"/>
  <c r="AI125" i="8" s="1"/>
  <c r="AF125" i="8"/>
  <c r="AF123" i="8" s="1"/>
  <c r="AC125" i="8"/>
  <c r="Z125" i="8"/>
  <c r="X125" i="8"/>
  <c r="V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T125" i="8" s="1"/>
  <c r="AJ124" i="8"/>
  <c r="AK124" i="8" s="1"/>
  <c r="AH124" i="8"/>
  <c r="AI124" i="8" s="1"/>
  <c r="AI123" i="8" s="1"/>
  <c r="AF124" i="8"/>
  <c r="AG124" i="8" s="1"/>
  <c r="AC124" i="8"/>
  <c r="Z124" i="8"/>
  <c r="X124" i="8"/>
  <c r="V124" i="8"/>
  <c r="S124" i="8"/>
  <c r="S123" i="8" s="1"/>
  <c r="R124" i="8"/>
  <c r="Q124" i="8"/>
  <c r="Q123" i="8" s="1"/>
  <c r="P124" i="8"/>
  <c r="O124" i="8"/>
  <c r="O123" i="8" s="1"/>
  <c r="N124" i="8"/>
  <c r="M124" i="8"/>
  <c r="M123" i="8" s="1"/>
  <c r="L124" i="8"/>
  <c r="K124" i="8"/>
  <c r="K123" i="8" s="1"/>
  <c r="J124" i="8"/>
  <c r="I124" i="8"/>
  <c r="H124" i="8"/>
  <c r="T124" i="8" s="1"/>
  <c r="G124" i="8"/>
  <c r="G123" i="8" s="1"/>
  <c r="F124" i="8"/>
  <c r="AN123" i="8"/>
  <c r="AL123" i="8"/>
  <c r="AH123" i="8"/>
  <c r="AC123" i="8"/>
  <c r="AB123" i="8"/>
  <c r="AA123" i="8"/>
  <c r="Z123" i="8"/>
  <c r="Y123" i="8"/>
  <c r="X123" i="8"/>
  <c r="W123" i="8"/>
  <c r="V123" i="8"/>
  <c r="U123" i="8"/>
  <c r="R123" i="8"/>
  <c r="P123" i="8"/>
  <c r="N123" i="8"/>
  <c r="L123" i="8"/>
  <c r="J123" i="8"/>
  <c r="H123" i="8"/>
  <c r="F123" i="8"/>
  <c r="T123" i="8" s="1"/>
  <c r="AK122" i="8"/>
  <c r="AJ122" i="8"/>
  <c r="AI122" i="8"/>
  <c r="AH122" i="8"/>
  <c r="AG122" i="8"/>
  <c r="AF122" i="8"/>
  <c r="AC122" i="8"/>
  <c r="Z122" i="8"/>
  <c r="X122" i="8"/>
  <c r="V122" i="8"/>
  <c r="R122" i="8"/>
  <c r="S122" i="8" s="1"/>
  <c r="P122" i="8"/>
  <c r="Q122" i="8" s="1"/>
  <c r="N122" i="8"/>
  <c r="O122" i="8" s="1"/>
  <c r="L122" i="8"/>
  <c r="M122" i="8" s="1"/>
  <c r="J122" i="8"/>
  <c r="K122" i="8" s="1"/>
  <c r="H122" i="8"/>
  <c r="I122" i="8" s="1"/>
  <c r="F122" i="8"/>
  <c r="G122" i="8" s="1"/>
  <c r="AK121" i="8"/>
  <c r="AJ121" i="8"/>
  <c r="AI121" i="8"/>
  <c r="AH121" i="8"/>
  <c r="AG121" i="8"/>
  <c r="AF121" i="8"/>
  <c r="AC121" i="8"/>
  <c r="Z121" i="8"/>
  <c r="X121" i="8"/>
  <c r="V121" i="8"/>
  <c r="R121" i="8"/>
  <c r="S121" i="8" s="1"/>
  <c r="P121" i="8"/>
  <c r="Q121" i="8" s="1"/>
  <c r="N121" i="8"/>
  <c r="O121" i="8" s="1"/>
  <c r="L121" i="8"/>
  <c r="M121" i="8" s="1"/>
  <c r="J121" i="8"/>
  <c r="K121" i="8" s="1"/>
  <c r="H121" i="8"/>
  <c r="I121" i="8" s="1"/>
  <c r="F121" i="8"/>
  <c r="T121" i="8" s="1"/>
  <c r="AK120" i="8"/>
  <c r="AJ120" i="8"/>
  <c r="AI120" i="8"/>
  <c r="AH120" i="8"/>
  <c r="AG120" i="8"/>
  <c r="AF120" i="8"/>
  <c r="AC120" i="8"/>
  <c r="Z120" i="8"/>
  <c r="X120" i="8"/>
  <c r="V120" i="8"/>
  <c r="R120" i="8"/>
  <c r="S120" i="8" s="1"/>
  <c r="P120" i="8"/>
  <c r="Q120" i="8" s="1"/>
  <c r="N120" i="8"/>
  <c r="O120" i="8" s="1"/>
  <c r="L120" i="8"/>
  <c r="M120" i="8" s="1"/>
  <c r="J120" i="8"/>
  <c r="K120" i="8" s="1"/>
  <c r="H120" i="8"/>
  <c r="I120" i="8" s="1"/>
  <c r="F120" i="8"/>
  <c r="G120" i="8" s="1"/>
  <c r="AK119" i="8"/>
  <c r="AJ119" i="8"/>
  <c r="AI119" i="8"/>
  <c r="AH119" i="8"/>
  <c r="AG119" i="8"/>
  <c r="AF119" i="8"/>
  <c r="AC119" i="8"/>
  <c r="Z119" i="8"/>
  <c r="X119" i="8"/>
  <c r="V119" i="8"/>
  <c r="R119" i="8"/>
  <c r="S119" i="8" s="1"/>
  <c r="P119" i="8"/>
  <c r="Q119" i="8" s="1"/>
  <c r="N119" i="8"/>
  <c r="O119" i="8" s="1"/>
  <c r="L119" i="8"/>
  <c r="M119" i="8" s="1"/>
  <c r="J119" i="8"/>
  <c r="K119" i="8" s="1"/>
  <c r="H119" i="8"/>
  <c r="I119" i="8" s="1"/>
  <c r="F119" i="8"/>
  <c r="T119" i="8" s="1"/>
  <c r="AK118" i="8"/>
  <c r="AJ118" i="8"/>
  <c r="AI118" i="8"/>
  <c r="AH118" i="8"/>
  <c r="AG118" i="8"/>
  <c r="AF118" i="8"/>
  <c r="AC118" i="8"/>
  <c r="Z118" i="8"/>
  <c r="X118" i="8"/>
  <c r="V118" i="8"/>
  <c r="R118" i="8"/>
  <c r="S118" i="8" s="1"/>
  <c r="P118" i="8"/>
  <c r="Q118" i="8" s="1"/>
  <c r="N118" i="8"/>
  <c r="O118" i="8" s="1"/>
  <c r="L118" i="8"/>
  <c r="M118" i="8" s="1"/>
  <c r="J118" i="8"/>
  <c r="K118" i="8" s="1"/>
  <c r="H118" i="8"/>
  <c r="I118" i="8" s="1"/>
  <c r="F118" i="8"/>
  <c r="G118" i="8" s="1"/>
  <c r="AK117" i="8"/>
  <c r="AJ117" i="8"/>
  <c r="AI117" i="8"/>
  <c r="AH117" i="8"/>
  <c r="AG117" i="8"/>
  <c r="AF117" i="8"/>
  <c r="AC117" i="8"/>
  <c r="Z117" i="8"/>
  <c r="X117" i="8"/>
  <c r="V117" i="8"/>
  <c r="R117" i="8"/>
  <c r="S117" i="8" s="1"/>
  <c r="P117" i="8"/>
  <c r="Q117" i="8" s="1"/>
  <c r="N117" i="8"/>
  <c r="O117" i="8" s="1"/>
  <c r="L117" i="8"/>
  <c r="M117" i="8" s="1"/>
  <c r="J117" i="8"/>
  <c r="K117" i="8" s="1"/>
  <c r="H117" i="8"/>
  <c r="I117" i="8" s="1"/>
  <c r="F117" i="8"/>
  <c r="T117" i="8" s="1"/>
  <c r="AK116" i="8"/>
  <c r="AK114" i="8" s="1"/>
  <c r="AJ116" i="8"/>
  <c r="AJ114" i="8" s="1"/>
  <c r="AI116" i="8"/>
  <c r="AH116" i="8"/>
  <c r="AG116" i="8"/>
  <c r="AG114" i="8" s="1"/>
  <c r="AF116" i="8"/>
  <c r="AF114" i="8" s="1"/>
  <c r="AC116" i="8"/>
  <c r="AC114" i="8" s="1"/>
  <c r="Z116" i="8"/>
  <c r="X116" i="8"/>
  <c r="V116" i="8"/>
  <c r="R116" i="8"/>
  <c r="S116" i="8" s="1"/>
  <c r="P116" i="8"/>
  <c r="Q116" i="8" s="1"/>
  <c r="N116" i="8"/>
  <c r="O116" i="8" s="1"/>
  <c r="L116" i="8"/>
  <c r="M116" i="8" s="1"/>
  <c r="J116" i="8"/>
  <c r="K116" i="8" s="1"/>
  <c r="H116" i="8"/>
  <c r="I116" i="8" s="1"/>
  <c r="F116" i="8"/>
  <c r="G116" i="8" s="1"/>
  <c r="AK115" i="8"/>
  <c r="AJ115" i="8"/>
  <c r="AI115" i="8"/>
  <c r="AH115" i="8"/>
  <c r="AG115" i="8"/>
  <c r="AF115" i="8"/>
  <c r="AC115" i="8"/>
  <c r="Z115" i="8"/>
  <c r="X115" i="8"/>
  <c r="V115" i="8"/>
  <c r="R115" i="8"/>
  <c r="S115" i="8" s="1"/>
  <c r="S114" i="8" s="1"/>
  <c r="P115" i="8"/>
  <c r="P114" i="8" s="1"/>
  <c r="N115" i="8"/>
  <c r="O115" i="8" s="1"/>
  <c r="L115" i="8"/>
  <c r="L114" i="8" s="1"/>
  <c r="J115" i="8"/>
  <c r="K115" i="8" s="1"/>
  <c r="K114" i="8" s="1"/>
  <c r="H115" i="8"/>
  <c r="H114" i="8" s="1"/>
  <c r="F115" i="8"/>
  <c r="T115" i="8" s="1"/>
  <c r="AN114" i="8"/>
  <c r="AL114" i="8"/>
  <c r="AI114" i="8"/>
  <c r="AH114" i="8"/>
  <c r="AB114" i="8"/>
  <c r="AA114" i="8"/>
  <c r="Y114" i="8"/>
  <c r="Z114" i="8" s="1"/>
  <c r="W114" i="8"/>
  <c r="X114" i="8" s="1"/>
  <c r="U114" i="8"/>
  <c r="V114" i="8" s="1"/>
  <c r="AJ113" i="8"/>
  <c r="AK113" i="8" s="1"/>
  <c r="AH113" i="8"/>
  <c r="AI113" i="8" s="1"/>
  <c r="AF113" i="8"/>
  <c r="AG113" i="8" s="1"/>
  <c r="AC113" i="8"/>
  <c r="Z113" i="8"/>
  <c r="X113" i="8"/>
  <c r="V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T113" i="8" s="1"/>
  <c r="AJ112" i="8"/>
  <c r="AK112" i="8" s="1"/>
  <c r="AH112" i="8"/>
  <c r="AI112" i="8" s="1"/>
  <c r="AF112" i="8"/>
  <c r="AG112" i="8" s="1"/>
  <c r="AC112" i="8"/>
  <c r="Z112" i="8"/>
  <c r="X112" i="8"/>
  <c r="V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T112" i="8" s="1"/>
  <c r="AJ111" i="8"/>
  <c r="AK111" i="8" s="1"/>
  <c r="AH111" i="8"/>
  <c r="AI111" i="8" s="1"/>
  <c r="AF111" i="8"/>
  <c r="AG111" i="8" s="1"/>
  <c r="AC111" i="8"/>
  <c r="Z111" i="8"/>
  <c r="X111" i="8"/>
  <c r="V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T111" i="8" s="1"/>
  <c r="AJ110" i="8"/>
  <c r="AK110" i="8" s="1"/>
  <c r="AH110" i="8"/>
  <c r="AI110" i="8" s="1"/>
  <c r="AF110" i="8"/>
  <c r="AG110" i="8" s="1"/>
  <c r="AC110" i="8"/>
  <c r="Z110" i="8"/>
  <c r="X110" i="8"/>
  <c r="V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T110" i="8" s="1"/>
  <c r="AJ109" i="8"/>
  <c r="AK109" i="8" s="1"/>
  <c r="AH109" i="8"/>
  <c r="AI109" i="8" s="1"/>
  <c r="AF109" i="8"/>
  <c r="AG109" i="8" s="1"/>
  <c r="AC109" i="8"/>
  <c r="Z109" i="8"/>
  <c r="X109" i="8"/>
  <c r="V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T109" i="8" s="1"/>
  <c r="AJ108" i="8"/>
  <c r="AK108" i="8" s="1"/>
  <c r="AH108" i="8"/>
  <c r="AI108" i="8" s="1"/>
  <c r="AF108" i="8"/>
  <c r="AG108" i="8" s="1"/>
  <c r="AC108" i="8"/>
  <c r="Z108" i="8"/>
  <c r="X108" i="8"/>
  <c r="V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T108" i="8" s="1"/>
  <c r="AJ107" i="8"/>
  <c r="AK107" i="8" s="1"/>
  <c r="AH107" i="8"/>
  <c r="AI107" i="8" s="1"/>
  <c r="AF107" i="8"/>
  <c r="AG107" i="8" s="1"/>
  <c r="AC107" i="8"/>
  <c r="Z107" i="8"/>
  <c r="X107" i="8"/>
  <c r="V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T107" i="8" s="1"/>
  <c r="AJ106" i="8"/>
  <c r="AK106" i="8" s="1"/>
  <c r="AH106" i="8"/>
  <c r="AI106" i="8" s="1"/>
  <c r="AF106" i="8"/>
  <c r="AG106" i="8" s="1"/>
  <c r="AC106" i="8"/>
  <c r="Z106" i="8"/>
  <c r="X106" i="8"/>
  <c r="V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T106" i="8" s="1"/>
  <c r="AJ105" i="8"/>
  <c r="AK105" i="8" s="1"/>
  <c r="AH105" i="8"/>
  <c r="AH103" i="8" s="1"/>
  <c r="AF105" i="8"/>
  <c r="AG105" i="8" s="1"/>
  <c r="AC105" i="8"/>
  <c r="Z105" i="8"/>
  <c r="X105" i="8"/>
  <c r="V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T105" i="8" s="1"/>
  <c r="AJ104" i="8"/>
  <c r="AK104" i="8" s="1"/>
  <c r="AH104" i="8"/>
  <c r="AI104" i="8" s="1"/>
  <c r="AF104" i="8"/>
  <c r="AG104" i="8" s="1"/>
  <c r="AC104" i="8"/>
  <c r="Z104" i="8"/>
  <c r="X104" i="8"/>
  <c r="V104" i="8"/>
  <c r="S104" i="8"/>
  <c r="S103" i="8" s="1"/>
  <c r="R104" i="8"/>
  <c r="Q104" i="8"/>
  <c r="Q103" i="8" s="1"/>
  <c r="P104" i="8"/>
  <c r="O104" i="8"/>
  <c r="O103" i="8" s="1"/>
  <c r="N104" i="8"/>
  <c r="M104" i="8"/>
  <c r="M103" i="8" s="1"/>
  <c r="L104" i="8"/>
  <c r="K104" i="8"/>
  <c r="K103" i="8" s="1"/>
  <c r="J104" i="8"/>
  <c r="I104" i="8"/>
  <c r="I103" i="8" s="1"/>
  <c r="H104" i="8"/>
  <c r="G104" i="8"/>
  <c r="F104" i="8"/>
  <c r="T104" i="8" s="1"/>
  <c r="AN103" i="8"/>
  <c r="AL103" i="8"/>
  <c r="AJ103" i="8"/>
  <c r="AF103" i="8"/>
  <c r="AC103" i="8"/>
  <c r="AB103" i="8"/>
  <c r="AA103" i="8"/>
  <c r="Z103" i="8"/>
  <c r="Y103" i="8"/>
  <c r="X103" i="8"/>
  <c r="W103" i="8"/>
  <c r="V103" i="8"/>
  <c r="U103" i="8"/>
  <c r="R103" i="8"/>
  <c r="P103" i="8"/>
  <c r="N103" i="8"/>
  <c r="L103" i="8"/>
  <c r="J103" i="8"/>
  <c r="H103" i="8"/>
  <c r="T103" i="8" s="1"/>
  <c r="F103" i="8"/>
  <c r="AK102" i="8"/>
  <c r="AJ102" i="8"/>
  <c r="AI102" i="8"/>
  <c r="AH102" i="8"/>
  <c r="AG102" i="8"/>
  <c r="AF102" i="8"/>
  <c r="AC102" i="8"/>
  <c r="Z102" i="8"/>
  <c r="X102" i="8"/>
  <c r="V102" i="8"/>
  <c r="R102" i="8"/>
  <c r="S102" i="8" s="1"/>
  <c r="P102" i="8"/>
  <c r="Q102" i="8" s="1"/>
  <c r="N102" i="8"/>
  <c r="O102" i="8" s="1"/>
  <c r="L102" i="8"/>
  <c r="M102" i="8" s="1"/>
  <c r="J102" i="8"/>
  <c r="K102" i="8" s="1"/>
  <c r="H102" i="8"/>
  <c r="I102" i="8" s="1"/>
  <c r="F102" i="8"/>
  <c r="T102" i="8" s="1"/>
  <c r="AK101" i="8"/>
  <c r="AJ101" i="8"/>
  <c r="AI101" i="8"/>
  <c r="AH101" i="8"/>
  <c r="AG101" i="8"/>
  <c r="AF101" i="8"/>
  <c r="AC101" i="8"/>
  <c r="Z101" i="8"/>
  <c r="X101" i="8"/>
  <c r="V101" i="8"/>
  <c r="R101" i="8"/>
  <c r="S101" i="8" s="1"/>
  <c r="P101" i="8"/>
  <c r="Q101" i="8" s="1"/>
  <c r="N101" i="8"/>
  <c r="O101" i="8" s="1"/>
  <c r="L101" i="8"/>
  <c r="M101" i="8" s="1"/>
  <c r="J101" i="8"/>
  <c r="K101" i="8" s="1"/>
  <c r="H101" i="8"/>
  <c r="I101" i="8" s="1"/>
  <c r="F101" i="8"/>
  <c r="G101" i="8" s="1"/>
  <c r="AK100" i="8"/>
  <c r="AJ100" i="8"/>
  <c r="AI100" i="8"/>
  <c r="AH100" i="8"/>
  <c r="AG100" i="8"/>
  <c r="AF100" i="8"/>
  <c r="AC100" i="8"/>
  <c r="Z100" i="8"/>
  <c r="X100" i="8"/>
  <c r="V100" i="8"/>
  <c r="R100" i="8"/>
  <c r="S100" i="8" s="1"/>
  <c r="P100" i="8"/>
  <c r="Q100" i="8" s="1"/>
  <c r="N100" i="8"/>
  <c r="O100" i="8" s="1"/>
  <c r="L100" i="8"/>
  <c r="M100" i="8" s="1"/>
  <c r="J100" i="8"/>
  <c r="K100" i="8" s="1"/>
  <c r="H100" i="8"/>
  <c r="I100" i="8" s="1"/>
  <c r="F100" i="8"/>
  <c r="T100" i="8" s="1"/>
  <c r="AK99" i="8"/>
  <c r="AJ99" i="8"/>
  <c r="AI99" i="8"/>
  <c r="AH99" i="8"/>
  <c r="AG99" i="8"/>
  <c r="AF99" i="8"/>
  <c r="AC99" i="8"/>
  <c r="Z99" i="8"/>
  <c r="X99" i="8"/>
  <c r="V99" i="8"/>
  <c r="R99" i="8"/>
  <c r="S99" i="8" s="1"/>
  <c r="P99" i="8"/>
  <c r="Q99" i="8" s="1"/>
  <c r="N99" i="8"/>
  <c r="O99" i="8" s="1"/>
  <c r="L99" i="8"/>
  <c r="M99" i="8" s="1"/>
  <c r="J99" i="8"/>
  <c r="K99" i="8" s="1"/>
  <c r="H99" i="8"/>
  <c r="I99" i="8" s="1"/>
  <c r="F99" i="8"/>
  <c r="G99" i="8" s="1"/>
  <c r="AK98" i="8"/>
  <c r="AJ98" i="8"/>
  <c r="AI98" i="8"/>
  <c r="AH98" i="8"/>
  <c r="AG98" i="8"/>
  <c r="AF98" i="8"/>
  <c r="AC98" i="8"/>
  <c r="Z98" i="8"/>
  <c r="X98" i="8"/>
  <c r="V98" i="8"/>
  <c r="R98" i="8"/>
  <c r="S98" i="8" s="1"/>
  <c r="P98" i="8"/>
  <c r="Q98" i="8" s="1"/>
  <c r="N98" i="8"/>
  <c r="O98" i="8" s="1"/>
  <c r="L98" i="8"/>
  <c r="M98" i="8" s="1"/>
  <c r="J98" i="8"/>
  <c r="K98" i="8" s="1"/>
  <c r="H98" i="8"/>
  <c r="I98" i="8" s="1"/>
  <c r="F98" i="8"/>
  <c r="T98" i="8" s="1"/>
  <c r="AK97" i="8"/>
  <c r="AJ97" i="8"/>
  <c r="AI97" i="8"/>
  <c r="AH97" i="8"/>
  <c r="AG97" i="8"/>
  <c r="AF97" i="8"/>
  <c r="AC97" i="8"/>
  <c r="Z97" i="8"/>
  <c r="X97" i="8"/>
  <c r="V97" i="8"/>
  <c r="R97" i="8"/>
  <c r="S97" i="8" s="1"/>
  <c r="P97" i="8"/>
  <c r="Q97" i="8" s="1"/>
  <c r="N97" i="8"/>
  <c r="O97" i="8" s="1"/>
  <c r="L97" i="8"/>
  <c r="M97" i="8" s="1"/>
  <c r="J97" i="8"/>
  <c r="K97" i="8" s="1"/>
  <c r="H97" i="8"/>
  <c r="I97" i="8" s="1"/>
  <c r="F97" i="8"/>
  <c r="G97" i="8" s="1"/>
  <c r="AK96" i="8"/>
  <c r="AJ96" i="8"/>
  <c r="AI96" i="8"/>
  <c r="AH96" i="8"/>
  <c r="AG96" i="8"/>
  <c r="AF96" i="8"/>
  <c r="AC96" i="8"/>
  <c r="Z96" i="8"/>
  <c r="X96" i="8"/>
  <c r="V96" i="8"/>
  <c r="R96" i="8"/>
  <c r="S96" i="8" s="1"/>
  <c r="P96" i="8"/>
  <c r="Q96" i="8" s="1"/>
  <c r="N96" i="8"/>
  <c r="O96" i="8" s="1"/>
  <c r="L96" i="8"/>
  <c r="M96" i="8" s="1"/>
  <c r="J96" i="8"/>
  <c r="K96" i="8" s="1"/>
  <c r="H96" i="8"/>
  <c r="I96" i="8" s="1"/>
  <c r="F96" i="8"/>
  <c r="AK95" i="8"/>
  <c r="AJ95" i="8"/>
  <c r="AI95" i="8"/>
  <c r="AH95" i="8"/>
  <c r="AG95" i="8"/>
  <c r="AF95" i="8"/>
  <c r="AC95" i="8"/>
  <c r="Z95" i="8"/>
  <c r="X95" i="8"/>
  <c r="V95" i="8"/>
  <c r="R95" i="8"/>
  <c r="S95" i="8" s="1"/>
  <c r="P95" i="8"/>
  <c r="Q95" i="8" s="1"/>
  <c r="N95" i="8"/>
  <c r="O95" i="8" s="1"/>
  <c r="L95" i="8"/>
  <c r="M95" i="8" s="1"/>
  <c r="J95" i="8"/>
  <c r="K95" i="8" s="1"/>
  <c r="H95" i="8"/>
  <c r="I95" i="8" s="1"/>
  <c r="F95" i="8"/>
  <c r="G95" i="8" s="1"/>
  <c r="AK94" i="8"/>
  <c r="AJ94" i="8"/>
  <c r="AI94" i="8"/>
  <c r="AH94" i="8"/>
  <c r="AG94" i="8"/>
  <c r="AF94" i="8"/>
  <c r="AC94" i="8"/>
  <c r="Z94" i="8"/>
  <c r="X94" i="8"/>
  <c r="V94" i="8"/>
  <c r="R94" i="8"/>
  <c r="S94" i="8" s="1"/>
  <c r="P94" i="8"/>
  <c r="Q94" i="8" s="1"/>
  <c r="N94" i="8"/>
  <c r="O94" i="8" s="1"/>
  <c r="L94" i="8"/>
  <c r="M94" i="8" s="1"/>
  <c r="J94" i="8"/>
  <c r="K94" i="8" s="1"/>
  <c r="H94" i="8"/>
  <c r="I94" i="8" s="1"/>
  <c r="F94" i="8"/>
  <c r="AK93" i="8"/>
  <c r="AJ93" i="8"/>
  <c r="AI93" i="8"/>
  <c r="AH93" i="8"/>
  <c r="AG93" i="8"/>
  <c r="AF93" i="8"/>
  <c r="AC93" i="8"/>
  <c r="AC90" i="8" s="1"/>
  <c r="Z93" i="8"/>
  <c r="X93" i="8"/>
  <c r="V93" i="8"/>
  <c r="R93" i="8"/>
  <c r="S93" i="8" s="1"/>
  <c r="P93" i="8"/>
  <c r="Q93" i="8" s="1"/>
  <c r="N93" i="8"/>
  <c r="O93" i="8" s="1"/>
  <c r="L93" i="8"/>
  <c r="M93" i="8" s="1"/>
  <c r="J93" i="8"/>
  <c r="K93" i="8" s="1"/>
  <c r="H93" i="8"/>
  <c r="I93" i="8" s="1"/>
  <c r="F93" i="8"/>
  <c r="G93" i="8" s="1"/>
  <c r="AK92" i="8"/>
  <c r="AJ92" i="8"/>
  <c r="AI92" i="8"/>
  <c r="AH92" i="8"/>
  <c r="AG92" i="8"/>
  <c r="AF92" i="8"/>
  <c r="AF90" i="8" s="1"/>
  <c r="AC92" i="8"/>
  <c r="Z92" i="8"/>
  <c r="X92" i="8"/>
  <c r="V92" i="8"/>
  <c r="R92" i="8"/>
  <c r="S92" i="8" s="1"/>
  <c r="P92" i="8"/>
  <c r="Q92" i="8" s="1"/>
  <c r="N92" i="8"/>
  <c r="O92" i="8" s="1"/>
  <c r="L92" i="8"/>
  <c r="M92" i="8" s="1"/>
  <c r="J92" i="8"/>
  <c r="K92" i="8" s="1"/>
  <c r="H92" i="8"/>
  <c r="I92" i="8" s="1"/>
  <c r="F92" i="8"/>
  <c r="AK91" i="8"/>
  <c r="AJ91" i="8"/>
  <c r="AI91" i="8"/>
  <c r="AH91" i="8"/>
  <c r="AG91" i="8"/>
  <c r="AF91" i="8"/>
  <c r="AC91" i="8"/>
  <c r="Z91" i="8"/>
  <c r="X91" i="8"/>
  <c r="V91" i="8"/>
  <c r="R91" i="8"/>
  <c r="P91" i="8"/>
  <c r="N91" i="8"/>
  <c r="N90" i="8" s="1"/>
  <c r="L91" i="8"/>
  <c r="J91" i="8"/>
  <c r="H91" i="8"/>
  <c r="F91" i="8"/>
  <c r="T91" i="8" s="1"/>
  <c r="AN90" i="8"/>
  <c r="AL90" i="8"/>
  <c r="AK90" i="8"/>
  <c r="AJ90" i="8"/>
  <c r="AI90" i="8"/>
  <c r="AH90" i="8"/>
  <c r="AG90" i="8"/>
  <c r="AB90" i="8"/>
  <c r="AA90" i="8"/>
  <c r="Y90" i="8"/>
  <c r="Z90" i="8" s="1"/>
  <c r="W90" i="8"/>
  <c r="X90" i="8" s="1"/>
  <c r="U90" i="8"/>
  <c r="V90" i="8" s="1"/>
  <c r="AJ89" i="8"/>
  <c r="AK89" i="8" s="1"/>
  <c r="AH89" i="8"/>
  <c r="AI89" i="8" s="1"/>
  <c r="AF89" i="8"/>
  <c r="AG89" i="8" s="1"/>
  <c r="AC89" i="8"/>
  <c r="Z89" i="8"/>
  <c r="X89" i="8"/>
  <c r="V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T89" i="8" s="1"/>
  <c r="AE89" i="8" s="1"/>
  <c r="AJ88" i="8"/>
  <c r="AK88" i="8" s="1"/>
  <c r="AH88" i="8"/>
  <c r="AI88" i="8" s="1"/>
  <c r="AF88" i="8"/>
  <c r="AG88" i="8" s="1"/>
  <c r="AC88" i="8"/>
  <c r="Z88" i="8"/>
  <c r="X88" i="8"/>
  <c r="V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T88" i="8" s="1"/>
  <c r="AE88" i="8" s="1"/>
  <c r="AJ87" i="8"/>
  <c r="AK87" i="8" s="1"/>
  <c r="AH87" i="8"/>
  <c r="AI87" i="8" s="1"/>
  <c r="AF87" i="8"/>
  <c r="AG87" i="8" s="1"/>
  <c r="AC87" i="8"/>
  <c r="Z87" i="8"/>
  <c r="X87" i="8"/>
  <c r="V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T87" i="8" s="1"/>
  <c r="AE87" i="8" s="1"/>
  <c r="AJ86" i="8"/>
  <c r="AK86" i="8" s="1"/>
  <c r="AH86" i="8"/>
  <c r="AI86" i="8" s="1"/>
  <c r="AF86" i="8"/>
  <c r="AG86" i="8" s="1"/>
  <c r="AC86" i="8"/>
  <c r="Z86" i="8"/>
  <c r="X86" i="8"/>
  <c r="V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T86" i="8" s="1"/>
  <c r="AE86" i="8" s="1"/>
  <c r="AJ85" i="8"/>
  <c r="AK85" i="8" s="1"/>
  <c r="AH85" i="8"/>
  <c r="AI85" i="8" s="1"/>
  <c r="AF85" i="8"/>
  <c r="AG85" i="8" s="1"/>
  <c r="AC85" i="8"/>
  <c r="Z85" i="8"/>
  <c r="X85" i="8"/>
  <c r="V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T85" i="8" s="1"/>
  <c r="AE85" i="8" s="1"/>
  <c r="AJ84" i="8"/>
  <c r="AK84" i="8" s="1"/>
  <c r="AK83" i="8" s="1"/>
  <c r="AH84" i="8"/>
  <c r="AI84" i="8" s="1"/>
  <c r="AI83" i="8" s="1"/>
  <c r="AF84" i="8"/>
  <c r="AG84" i="8" s="1"/>
  <c r="AG83" i="8" s="1"/>
  <c r="AC84" i="8"/>
  <c r="Z84" i="8"/>
  <c r="X84" i="8"/>
  <c r="V84" i="8"/>
  <c r="S84" i="8"/>
  <c r="S83" i="8" s="1"/>
  <c r="R84" i="8"/>
  <c r="Q84" i="8"/>
  <c r="Q83" i="8" s="1"/>
  <c r="P84" i="8"/>
  <c r="O84" i="8"/>
  <c r="O83" i="8" s="1"/>
  <c r="N84" i="8"/>
  <c r="M84" i="8"/>
  <c r="M83" i="8" s="1"/>
  <c r="L84" i="8"/>
  <c r="K84" i="8"/>
  <c r="K83" i="8" s="1"/>
  <c r="J84" i="8"/>
  <c r="I84" i="8"/>
  <c r="I83" i="8" s="1"/>
  <c r="H84" i="8"/>
  <c r="G84" i="8"/>
  <c r="G83" i="8" s="1"/>
  <c r="F84" i="8"/>
  <c r="T84" i="8" s="1"/>
  <c r="AE84" i="8" s="1"/>
  <c r="AE83" i="8" s="1"/>
  <c r="AN83" i="8"/>
  <c r="AL83" i="8"/>
  <c r="AJ83" i="8"/>
  <c r="AH83" i="8"/>
  <c r="AC83" i="8"/>
  <c r="AB83" i="8"/>
  <c r="AA83" i="8"/>
  <c r="Z83" i="8"/>
  <c r="Y83" i="8"/>
  <c r="X83" i="8"/>
  <c r="W83" i="8"/>
  <c r="V83" i="8"/>
  <c r="U83" i="8"/>
  <c r="R83" i="8"/>
  <c r="P83" i="8"/>
  <c r="N83" i="8"/>
  <c r="L83" i="8"/>
  <c r="T83" i="8" s="1"/>
  <c r="J83" i="8"/>
  <c r="H83" i="8"/>
  <c r="F83" i="8"/>
  <c r="AK82" i="8"/>
  <c r="AJ82" i="8"/>
  <c r="AI82" i="8"/>
  <c r="AH82" i="8"/>
  <c r="AG82" i="8"/>
  <c r="AF82" i="8"/>
  <c r="AC82" i="8"/>
  <c r="Z82" i="8"/>
  <c r="X82" i="8"/>
  <c r="V82" i="8"/>
  <c r="R82" i="8"/>
  <c r="S82" i="8" s="1"/>
  <c r="P82" i="8"/>
  <c r="Q82" i="8" s="1"/>
  <c r="N82" i="8"/>
  <c r="O82" i="8" s="1"/>
  <c r="L82" i="8"/>
  <c r="M82" i="8" s="1"/>
  <c r="J82" i="8"/>
  <c r="K82" i="8" s="1"/>
  <c r="H82" i="8"/>
  <c r="I82" i="8" s="1"/>
  <c r="F82" i="8"/>
  <c r="G82" i="8" s="1"/>
  <c r="AK81" i="8"/>
  <c r="AJ81" i="8"/>
  <c r="AI81" i="8"/>
  <c r="AH81" i="8"/>
  <c r="AG81" i="8"/>
  <c r="AF81" i="8"/>
  <c r="AC81" i="8"/>
  <c r="Z81" i="8"/>
  <c r="X81" i="8"/>
  <c r="V81" i="8"/>
  <c r="R81" i="8"/>
  <c r="S81" i="8" s="1"/>
  <c r="P81" i="8"/>
  <c r="Q81" i="8" s="1"/>
  <c r="N81" i="8"/>
  <c r="O81" i="8" s="1"/>
  <c r="L81" i="8"/>
  <c r="M81" i="8" s="1"/>
  <c r="J81" i="8"/>
  <c r="K81" i="8" s="1"/>
  <c r="H81" i="8"/>
  <c r="I81" i="8" s="1"/>
  <c r="F81" i="8"/>
  <c r="G81" i="8" s="1"/>
  <c r="AK80" i="8"/>
  <c r="AJ80" i="8"/>
  <c r="AI80" i="8"/>
  <c r="AH80" i="8"/>
  <c r="AG80" i="8"/>
  <c r="AF80" i="8"/>
  <c r="AC80" i="8"/>
  <c r="Z80" i="8"/>
  <c r="X80" i="8"/>
  <c r="V80" i="8"/>
  <c r="R80" i="8"/>
  <c r="S80" i="8" s="1"/>
  <c r="P80" i="8"/>
  <c r="Q80" i="8" s="1"/>
  <c r="N80" i="8"/>
  <c r="O80" i="8" s="1"/>
  <c r="L80" i="8"/>
  <c r="M80" i="8" s="1"/>
  <c r="J80" i="8"/>
  <c r="K80" i="8" s="1"/>
  <c r="H80" i="8"/>
  <c r="I80" i="8" s="1"/>
  <c r="F80" i="8"/>
  <c r="G80" i="8" s="1"/>
  <c r="AK79" i="8"/>
  <c r="AJ79" i="8"/>
  <c r="AI79" i="8"/>
  <c r="AH79" i="8"/>
  <c r="AG79" i="8"/>
  <c r="AF79" i="8"/>
  <c r="AC79" i="8"/>
  <c r="Z79" i="8"/>
  <c r="X79" i="8"/>
  <c r="V79" i="8"/>
  <c r="R79" i="8"/>
  <c r="S79" i="8" s="1"/>
  <c r="P79" i="8"/>
  <c r="Q79" i="8" s="1"/>
  <c r="N79" i="8"/>
  <c r="O79" i="8" s="1"/>
  <c r="L79" i="8"/>
  <c r="M79" i="8" s="1"/>
  <c r="J79" i="8"/>
  <c r="K79" i="8" s="1"/>
  <c r="H79" i="8"/>
  <c r="I79" i="8" s="1"/>
  <c r="F79" i="8"/>
  <c r="G79" i="8" s="1"/>
  <c r="AK78" i="8"/>
  <c r="AJ78" i="8"/>
  <c r="AI78" i="8"/>
  <c r="AH78" i="8"/>
  <c r="AG78" i="8"/>
  <c r="AF78" i="8"/>
  <c r="AC78" i="8"/>
  <c r="Z78" i="8"/>
  <c r="X78" i="8"/>
  <c r="V78" i="8"/>
  <c r="R78" i="8"/>
  <c r="S78" i="8" s="1"/>
  <c r="P78" i="8"/>
  <c r="Q78" i="8" s="1"/>
  <c r="N78" i="8"/>
  <c r="O78" i="8" s="1"/>
  <c r="L78" i="8"/>
  <c r="M78" i="8" s="1"/>
  <c r="J78" i="8"/>
  <c r="K78" i="8" s="1"/>
  <c r="H78" i="8"/>
  <c r="I78" i="8" s="1"/>
  <c r="F78" i="8"/>
  <c r="G78" i="8" s="1"/>
  <c r="AK77" i="8"/>
  <c r="AJ77" i="8"/>
  <c r="AJ75" i="8" s="1"/>
  <c r="AI77" i="8"/>
  <c r="AH77" i="8"/>
  <c r="AG77" i="8"/>
  <c r="AF77" i="8"/>
  <c r="AF75" i="8" s="1"/>
  <c r="AC77" i="8"/>
  <c r="Z77" i="8"/>
  <c r="X77" i="8"/>
  <c r="V77" i="8"/>
  <c r="R77" i="8"/>
  <c r="S77" i="8" s="1"/>
  <c r="P77" i="8"/>
  <c r="Q77" i="8" s="1"/>
  <c r="N77" i="8"/>
  <c r="O77" i="8" s="1"/>
  <c r="L77" i="8"/>
  <c r="M77" i="8" s="1"/>
  <c r="J77" i="8"/>
  <c r="K77" i="8" s="1"/>
  <c r="H77" i="8"/>
  <c r="I77" i="8" s="1"/>
  <c r="F77" i="8"/>
  <c r="G77" i="8" s="1"/>
  <c r="AK76" i="8"/>
  <c r="AJ76" i="8"/>
  <c r="AI76" i="8"/>
  <c r="AI75" i="8" s="1"/>
  <c r="AH76" i="8"/>
  <c r="AG76" i="8"/>
  <c r="AF76" i="8"/>
  <c r="AC76" i="8"/>
  <c r="AC75" i="8" s="1"/>
  <c r="Z76" i="8"/>
  <c r="X76" i="8"/>
  <c r="V76" i="8"/>
  <c r="R76" i="8"/>
  <c r="P76" i="8"/>
  <c r="N76" i="8"/>
  <c r="L76" i="8"/>
  <c r="J76" i="8"/>
  <c r="H76" i="8"/>
  <c r="F76" i="8"/>
  <c r="AN75" i="8"/>
  <c r="AL75" i="8"/>
  <c r="AK75" i="8"/>
  <c r="AH75" i="8"/>
  <c r="AG75" i="8"/>
  <c r="AB75" i="8"/>
  <c r="AA75" i="8"/>
  <c r="Y75" i="8"/>
  <c r="Z75" i="8" s="1"/>
  <c r="W75" i="8"/>
  <c r="X75" i="8" s="1"/>
  <c r="U75" i="8"/>
  <c r="V75" i="8" s="1"/>
  <c r="AJ74" i="8"/>
  <c r="AK74" i="8" s="1"/>
  <c r="AH74" i="8"/>
  <c r="AI74" i="8" s="1"/>
  <c r="AF74" i="8"/>
  <c r="AG74" i="8" s="1"/>
  <c r="AC74" i="8"/>
  <c r="Z74" i="8"/>
  <c r="X74" i="8"/>
  <c r="V74" i="8"/>
  <c r="S74" i="8"/>
  <c r="R74" i="8"/>
  <c r="Q74" i="8"/>
  <c r="P74" i="8"/>
  <c r="O74" i="8"/>
  <c r="N74" i="8"/>
  <c r="M74" i="8"/>
  <c r="L74" i="8"/>
  <c r="K74" i="8"/>
  <c r="J74" i="8"/>
  <c r="I74" i="8"/>
  <c r="H74" i="8"/>
  <c r="T74" i="8" s="1"/>
  <c r="G74" i="8"/>
  <c r="F74" i="8"/>
  <c r="AJ73" i="8"/>
  <c r="AK73" i="8" s="1"/>
  <c r="AH73" i="8"/>
  <c r="AI73" i="8" s="1"/>
  <c r="AF73" i="8"/>
  <c r="AG73" i="8" s="1"/>
  <c r="AC73" i="8"/>
  <c r="Z73" i="8"/>
  <c r="X73" i="8"/>
  <c r="V73" i="8"/>
  <c r="S73" i="8"/>
  <c r="R73" i="8"/>
  <c r="P73" i="8"/>
  <c r="Q73" i="8" s="1"/>
  <c r="O73" i="8"/>
  <c r="N73" i="8"/>
  <c r="L73" i="8"/>
  <c r="M73" i="8" s="1"/>
  <c r="K73" i="8"/>
  <c r="J73" i="8"/>
  <c r="H73" i="8"/>
  <c r="I73" i="8" s="1"/>
  <c r="G73" i="8"/>
  <c r="F73" i="8"/>
  <c r="AJ72" i="8"/>
  <c r="AK72" i="8" s="1"/>
  <c r="AH72" i="8"/>
  <c r="AI72" i="8" s="1"/>
  <c r="AF72" i="8"/>
  <c r="AG72" i="8" s="1"/>
  <c r="AC72" i="8"/>
  <c r="Z72" i="8"/>
  <c r="X72" i="8"/>
  <c r="V72" i="8"/>
  <c r="R72" i="8"/>
  <c r="S72" i="8" s="1"/>
  <c r="Q72" i="8"/>
  <c r="P72" i="8"/>
  <c r="N72" i="8"/>
  <c r="O72" i="8" s="1"/>
  <c r="M72" i="8"/>
  <c r="L72" i="8"/>
  <c r="J72" i="8"/>
  <c r="K72" i="8" s="1"/>
  <c r="I72" i="8"/>
  <c r="H72" i="8"/>
  <c r="F72" i="8"/>
  <c r="G72" i="8" s="1"/>
  <c r="AJ71" i="8"/>
  <c r="AK71" i="8" s="1"/>
  <c r="AI71" i="8"/>
  <c r="AH71" i="8"/>
  <c r="AF71" i="8"/>
  <c r="AG71" i="8" s="1"/>
  <c r="AC71" i="8"/>
  <c r="Z71" i="8"/>
  <c r="X71" i="8"/>
  <c r="V71" i="8"/>
  <c r="S71" i="8"/>
  <c r="R71" i="8"/>
  <c r="P71" i="8"/>
  <c r="Q71" i="8" s="1"/>
  <c r="O71" i="8"/>
  <c r="N71" i="8"/>
  <c r="L71" i="8"/>
  <c r="M71" i="8" s="1"/>
  <c r="K71" i="8"/>
  <c r="J71" i="8"/>
  <c r="H71" i="8"/>
  <c r="I71" i="8" s="1"/>
  <c r="G71" i="8"/>
  <c r="F71" i="8"/>
  <c r="AK70" i="8"/>
  <c r="AJ70" i="8"/>
  <c r="AH70" i="8"/>
  <c r="AI70" i="8" s="1"/>
  <c r="AG70" i="8"/>
  <c r="AF70" i="8"/>
  <c r="AC70" i="8"/>
  <c r="Z70" i="8"/>
  <c r="X70" i="8"/>
  <c r="V70" i="8"/>
  <c r="R70" i="8"/>
  <c r="S70" i="8" s="1"/>
  <c r="Q70" i="8"/>
  <c r="P70" i="8"/>
  <c r="N70" i="8"/>
  <c r="O70" i="8" s="1"/>
  <c r="M70" i="8"/>
  <c r="L70" i="8"/>
  <c r="J70" i="8"/>
  <c r="K70" i="8" s="1"/>
  <c r="I70" i="8"/>
  <c r="H70" i="8"/>
  <c r="F70" i="8"/>
  <c r="G70" i="8" s="1"/>
  <c r="AJ69" i="8"/>
  <c r="AK69" i="8" s="1"/>
  <c r="AI69" i="8"/>
  <c r="AH69" i="8"/>
  <c r="AF69" i="8"/>
  <c r="AG69" i="8" s="1"/>
  <c r="AC69" i="8"/>
  <c r="Z69" i="8"/>
  <c r="X69" i="8"/>
  <c r="V69" i="8"/>
  <c r="S69" i="8"/>
  <c r="R69" i="8"/>
  <c r="P69" i="8"/>
  <c r="Q69" i="8" s="1"/>
  <c r="O69" i="8"/>
  <c r="N69" i="8"/>
  <c r="L69" i="8"/>
  <c r="M69" i="8" s="1"/>
  <c r="K69" i="8"/>
  <c r="J69" i="8"/>
  <c r="H69" i="8"/>
  <c r="I69" i="8" s="1"/>
  <c r="G69" i="8"/>
  <c r="F69" i="8"/>
  <c r="AK68" i="8"/>
  <c r="AJ68" i="8"/>
  <c r="AH68" i="8"/>
  <c r="AH66" i="8" s="1"/>
  <c r="AG68" i="8"/>
  <c r="AF68" i="8"/>
  <c r="AC68" i="8"/>
  <c r="Z68" i="8"/>
  <c r="X68" i="8"/>
  <c r="V68" i="8"/>
  <c r="R68" i="8"/>
  <c r="S68" i="8" s="1"/>
  <c r="Q68" i="8"/>
  <c r="P68" i="8"/>
  <c r="N68" i="8"/>
  <c r="O68" i="8" s="1"/>
  <c r="M68" i="8"/>
  <c r="L68" i="8"/>
  <c r="J68" i="8"/>
  <c r="K68" i="8" s="1"/>
  <c r="I68" i="8"/>
  <c r="H68" i="8"/>
  <c r="F68" i="8"/>
  <c r="G68" i="8" s="1"/>
  <c r="AK67" i="8"/>
  <c r="AJ67" i="8"/>
  <c r="AI67" i="8"/>
  <c r="AH67" i="8"/>
  <c r="AF67" i="8"/>
  <c r="AG67" i="8" s="1"/>
  <c r="AC67" i="8"/>
  <c r="Z67" i="8"/>
  <c r="X67" i="8"/>
  <c r="V67" i="8"/>
  <c r="S67" i="8"/>
  <c r="S66" i="8" s="1"/>
  <c r="R67" i="8"/>
  <c r="R66" i="8" s="1"/>
  <c r="P67" i="8"/>
  <c r="Q67" i="8" s="1"/>
  <c r="Q66" i="8" s="1"/>
  <c r="O67" i="8"/>
  <c r="N67" i="8"/>
  <c r="N66" i="8" s="1"/>
  <c r="L67" i="8"/>
  <c r="M67" i="8" s="1"/>
  <c r="K67" i="8"/>
  <c r="K66" i="8" s="1"/>
  <c r="J67" i="8"/>
  <c r="J66" i="8" s="1"/>
  <c r="H67" i="8"/>
  <c r="I67" i="8" s="1"/>
  <c r="I66" i="8" s="1"/>
  <c r="G67" i="8"/>
  <c r="F67" i="8"/>
  <c r="F66" i="8" s="1"/>
  <c r="AN66" i="8"/>
  <c r="AL66" i="8"/>
  <c r="AJ66" i="8"/>
  <c r="AF66" i="8"/>
  <c r="AC66" i="8"/>
  <c r="AB66" i="8"/>
  <c r="AA66" i="8"/>
  <c r="Y66" i="8"/>
  <c r="Z66" i="8" s="1"/>
  <c r="X66" i="8"/>
  <c r="W66" i="8"/>
  <c r="U66" i="8"/>
  <c r="V66" i="8" s="1"/>
  <c r="P66" i="8"/>
  <c r="AJ65" i="8"/>
  <c r="AK65" i="8" s="1"/>
  <c r="AI65" i="8"/>
  <c r="AH65" i="8"/>
  <c r="AF65" i="8"/>
  <c r="AG65" i="8" s="1"/>
  <c r="AC65" i="8"/>
  <c r="Z65" i="8"/>
  <c r="X65" i="8"/>
  <c r="V65" i="8"/>
  <c r="S65" i="8"/>
  <c r="R65" i="8"/>
  <c r="Q65" i="8"/>
  <c r="P65" i="8"/>
  <c r="O65" i="8"/>
  <c r="N65" i="8"/>
  <c r="M65" i="8"/>
  <c r="L65" i="8"/>
  <c r="K65" i="8"/>
  <c r="J65" i="8"/>
  <c r="I65" i="8"/>
  <c r="H65" i="8"/>
  <c r="F65" i="8"/>
  <c r="T65" i="8" s="1"/>
  <c r="AK64" i="8"/>
  <c r="AJ64" i="8"/>
  <c r="AH64" i="8"/>
  <c r="AI64" i="8" s="1"/>
  <c r="AG64" i="8"/>
  <c r="AF64" i="8"/>
  <c r="AC64" i="8"/>
  <c r="Z64" i="8"/>
  <c r="X64" i="8"/>
  <c r="V64" i="8"/>
  <c r="S64" i="8"/>
  <c r="R64" i="8"/>
  <c r="P64" i="8"/>
  <c r="Q64" i="8" s="1"/>
  <c r="O64" i="8"/>
  <c r="N64" i="8"/>
  <c r="L64" i="8"/>
  <c r="M64" i="8" s="1"/>
  <c r="K64" i="8"/>
  <c r="J64" i="8"/>
  <c r="H64" i="8"/>
  <c r="I64" i="8" s="1"/>
  <c r="G64" i="8"/>
  <c r="F64" i="8"/>
  <c r="AJ63" i="8"/>
  <c r="AK63" i="8" s="1"/>
  <c r="AI63" i="8"/>
  <c r="AH63" i="8"/>
  <c r="AF63" i="8"/>
  <c r="AG63" i="8" s="1"/>
  <c r="AC63" i="8"/>
  <c r="Z63" i="8"/>
  <c r="X63" i="8"/>
  <c r="V63" i="8"/>
  <c r="R63" i="8"/>
  <c r="S63" i="8" s="1"/>
  <c r="Q63" i="8"/>
  <c r="P63" i="8"/>
  <c r="N63" i="8"/>
  <c r="O63" i="8" s="1"/>
  <c r="M63" i="8"/>
  <c r="L63" i="8"/>
  <c r="J63" i="8"/>
  <c r="K63" i="8" s="1"/>
  <c r="I63" i="8"/>
  <c r="H63" i="8"/>
  <c r="F63" i="8"/>
  <c r="T63" i="8" s="1"/>
  <c r="AK62" i="8"/>
  <c r="AJ62" i="8"/>
  <c r="AH62" i="8"/>
  <c r="AI62" i="8" s="1"/>
  <c r="AG62" i="8"/>
  <c r="AF62" i="8"/>
  <c r="AC62" i="8"/>
  <c r="Z62" i="8"/>
  <c r="X62" i="8"/>
  <c r="V62" i="8"/>
  <c r="S62" i="8"/>
  <c r="R62" i="8"/>
  <c r="P62" i="8"/>
  <c r="Q62" i="8" s="1"/>
  <c r="O62" i="8"/>
  <c r="N62" i="8"/>
  <c r="L62" i="8"/>
  <c r="M62" i="8" s="1"/>
  <c r="K62" i="8"/>
  <c r="J62" i="8"/>
  <c r="H62" i="8"/>
  <c r="I62" i="8" s="1"/>
  <c r="G62" i="8"/>
  <c r="F62" i="8"/>
  <c r="AJ61" i="8"/>
  <c r="AK61" i="8" s="1"/>
  <c r="AI61" i="8"/>
  <c r="AH61" i="8"/>
  <c r="AF61" i="8"/>
  <c r="AG61" i="8" s="1"/>
  <c r="AC61" i="8"/>
  <c r="Z61" i="8"/>
  <c r="X61" i="8"/>
  <c r="V61" i="8"/>
  <c r="R61" i="8"/>
  <c r="S61" i="8" s="1"/>
  <c r="Q61" i="8"/>
  <c r="P61" i="8"/>
  <c r="N61" i="8"/>
  <c r="O61" i="8" s="1"/>
  <c r="M61" i="8"/>
  <c r="L61" i="8"/>
  <c r="J61" i="8"/>
  <c r="K61" i="8" s="1"/>
  <c r="I61" i="8"/>
  <c r="H61" i="8"/>
  <c r="F61" i="8"/>
  <c r="T61" i="8" s="1"/>
  <c r="AK60" i="8"/>
  <c r="AJ60" i="8"/>
  <c r="AH60" i="8"/>
  <c r="AI60" i="8" s="1"/>
  <c r="AI58" i="8" s="1"/>
  <c r="AG60" i="8"/>
  <c r="AF60" i="8"/>
  <c r="AC60" i="8"/>
  <c r="AC58" i="8" s="1"/>
  <c r="Z60" i="8"/>
  <c r="X60" i="8"/>
  <c r="V60" i="8"/>
  <c r="S60" i="8"/>
  <c r="R60" i="8"/>
  <c r="P60" i="8"/>
  <c r="Q60" i="8" s="1"/>
  <c r="Q58" i="8" s="1"/>
  <c r="O60" i="8"/>
  <c r="N60" i="8"/>
  <c r="L60" i="8"/>
  <c r="M60" i="8" s="1"/>
  <c r="M58" i="8" s="1"/>
  <c r="K60" i="8"/>
  <c r="J60" i="8"/>
  <c r="H60" i="8"/>
  <c r="I60" i="8" s="1"/>
  <c r="G60" i="8"/>
  <c r="F60" i="8"/>
  <c r="AJ59" i="8"/>
  <c r="AK59" i="8" s="1"/>
  <c r="AK58" i="8" s="1"/>
  <c r="AI59" i="8"/>
  <c r="AH59" i="8"/>
  <c r="AF59" i="8"/>
  <c r="AG59" i="8" s="1"/>
  <c r="AC59" i="8"/>
  <c r="Z59" i="8"/>
  <c r="X59" i="8"/>
  <c r="V59" i="8"/>
  <c r="R59" i="8"/>
  <c r="S59" i="8" s="1"/>
  <c r="S58" i="8" s="1"/>
  <c r="Q59" i="8"/>
  <c r="P59" i="8"/>
  <c r="N59" i="8"/>
  <c r="O59" i="8" s="1"/>
  <c r="O58" i="8" s="1"/>
  <c r="M59" i="8"/>
  <c r="L59" i="8"/>
  <c r="J59" i="8"/>
  <c r="K59" i="8" s="1"/>
  <c r="K58" i="8" s="1"/>
  <c r="H59" i="8"/>
  <c r="I59" i="8" s="1"/>
  <c r="I58" i="8" s="1"/>
  <c r="F59" i="8"/>
  <c r="T59" i="8" s="1"/>
  <c r="AN58" i="8"/>
  <c r="AL58" i="8"/>
  <c r="AJ58" i="8"/>
  <c r="AF58" i="8"/>
  <c r="AB58" i="8"/>
  <c r="AA58" i="8"/>
  <c r="Y58" i="8"/>
  <c r="Z58" i="8" s="1"/>
  <c r="W58" i="8"/>
  <c r="X58" i="8" s="1"/>
  <c r="U58" i="8"/>
  <c r="V58" i="8" s="1"/>
  <c r="AJ57" i="8"/>
  <c r="AK57" i="8" s="1"/>
  <c r="AH57" i="8"/>
  <c r="AI57" i="8" s="1"/>
  <c r="AF57" i="8"/>
  <c r="AG57" i="8" s="1"/>
  <c r="AC57" i="8"/>
  <c r="Z57" i="8"/>
  <c r="X57" i="8"/>
  <c r="V57" i="8"/>
  <c r="R57" i="8"/>
  <c r="S57" i="8" s="1"/>
  <c r="Q57" i="8"/>
  <c r="P57" i="8"/>
  <c r="N57" i="8"/>
  <c r="O57" i="8" s="1"/>
  <c r="M57" i="8"/>
  <c r="L57" i="8"/>
  <c r="J57" i="8"/>
  <c r="K57" i="8" s="1"/>
  <c r="I57" i="8"/>
  <c r="H57" i="8"/>
  <c r="F57" i="8"/>
  <c r="G57" i="8" s="1"/>
  <c r="AJ56" i="8"/>
  <c r="AK56" i="8" s="1"/>
  <c r="AH56" i="8"/>
  <c r="AI56" i="8" s="1"/>
  <c r="AF56" i="8"/>
  <c r="AG56" i="8" s="1"/>
  <c r="AC56" i="8"/>
  <c r="Z56" i="8"/>
  <c r="X56" i="8"/>
  <c r="V56" i="8"/>
  <c r="S56" i="8"/>
  <c r="R56" i="8"/>
  <c r="P56" i="8"/>
  <c r="Q56" i="8" s="1"/>
  <c r="O56" i="8"/>
  <c r="N56" i="8"/>
  <c r="L56" i="8"/>
  <c r="M56" i="8" s="1"/>
  <c r="K56" i="8"/>
  <c r="J56" i="8"/>
  <c r="H56" i="8"/>
  <c r="I56" i="8" s="1"/>
  <c r="G56" i="8"/>
  <c r="F56" i="8"/>
  <c r="AK55" i="8"/>
  <c r="AJ55" i="8"/>
  <c r="AH55" i="8"/>
  <c r="AI55" i="8" s="1"/>
  <c r="AG55" i="8"/>
  <c r="AF55" i="8"/>
  <c r="AC55" i="8"/>
  <c r="Z55" i="8"/>
  <c r="X55" i="8"/>
  <c r="V55" i="8"/>
  <c r="R55" i="8"/>
  <c r="S55" i="8" s="1"/>
  <c r="Q55" i="8"/>
  <c r="P55" i="8"/>
  <c r="N55" i="8"/>
  <c r="O55" i="8" s="1"/>
  <c r="M55" i="8"/>
  <c r="L55" i="8"/>
  <c r="J55" i="8"/>
  <c r="K55" i="8" s="1"/>
  <c r="I55" i="8"/>
  <c r="H55" i="8"/>
  <c r="F55" i="8"/>
  <c r="G55" i="8" s="1"/>
  <c r="AJ54" i="8"/>
  <c r="AK54" i="8" s="1"/>
  <c r="AI54" i="8"/>
  <c r="AH54" i="8"/>
  <c r="AF54" i="8"/>
  <c r="AG54" i="8" s="1"/>
  <c r="AC54" i="8"/>
  <c r="Z54" i="8"/>
  <c r="X54" i="8"/>
  <c r="V54" i="8"/>
  <c r="S54" i="8"/>
  <c r="R54" i="8"/>
  <c r="P54" i="8"/>
  <c r="Q54" i="8" s="1"/>
  <c r="O54" i="8"/>
  <c r="N54" i="8"/>
  <c r="L54" i="8"/>
  <c r="M54" i="8" s="1"/>
  <c r="K54" i="8"/>
  <c r="J54" i="8"/>
  <c r="H54" i="8"/>
  <c r="I54" i="8" s="1"/>
  <c r="G54" i="8"/>
  <c r="F54" i="8"/>
  <c r="AK53" i="8"/>
  <c r="AJ53" i="8"/>
  <c r="AH53" i="8"/>
  <c r="AI53" i="8" s="1"/>
  <c r="AG53" i="8"/>
  <c r="AF53" i="8"/>
  <c r="AC53" i="8"/>
  <c r="Z53" i="8"/>
  <c r="X53" i="8"/>
  <c r="V53" i="8"/>
  <c r="R53" i="8"/>
  <c r="S53" i="8" s="1"/>
  <c r="Q53" i="8"/>
  <c r="P53" i="8"/>
  <c r="N53" i="8"/>
  <c r="O53" i="8" s="1"/>
  <c r="M53" i="8"/>
  <c r="L53" i="8"/>
  <c r="J53" i="8"/>
  <c r="K53" i="8" s="1"/>
  <c r="I53" i="8"/>
  <c r="H53" i="8"/>
  <c r="F53" i="8"/>
  <c r="G53" i="8" s="1"/>
  <c r="AJ52" i="8"/>
  <c r="AK52" i="8" s="1"/>
  <c r="AK49" i="8" s="1"/>
  <c r="AI52" i="8"/>
  <c r="AH52" i="8"/>
  <c r="AF52" i="8"/>
  <c r="AG52" i="8" s="1"/>
  <c r="AC52" i="8"/>
  <c r="Z52" i="8"/>
  <c r="X52" i="8"/>
  <c r="V52" i="8"/>
  <c r="S52" i="8"/>
  <c r="R52" i="8"/>
  <c r="P52" i="8"/>
  <c r="Q52" i="8" s="1"/>
  <c r="O52" i="8"/>
  <c r="N52" i="8"/>
  <c r="L52" i="8"/>
  <c r="M52" i="8" s="1"/>
  <c r="K52" i="8"/>
  <c r="J52" i="8"/>
  <c r="H52" i="8"/>
  <c r="I52" i="8" s="1"/>
  <c r="G52" i="8"/>
  <c r="F52" i="8"/>
  <c r="AK51" i="8"/>
  <c r="AJ51" i="8"/>
  <c r="AH51" i="8"/>
  <c r="AH49" i="8" s="1"/>
  <c r="AG51" i="8"/>
  <c r="AF51" i="8"/>
  <c r="AC51" i="8"/>
  <c r="Z51" i="8"/>
  <c r="X51" i="8"/>
  <c r="V51" i="8"/>
  <c r="R51" i="8"/>
  <c r="S51" i="8" s="1"/>
  <c r="Q51" i="8"/>
  <c r="P51" i="8"/>
  <c r="N51" i="8"/>
  <c r="O51" i="8" s="1"/>
  <c r="M51" i="8"/>
  <c r="L51" i="8"/>
  <c r="J51" i="8"/>
  <c r="K51" i="8" s="1"/>
  <c r="I51" i="8"/>
  <c r="H51" i="8"/>
  <c r="F51" i="8"/>
  <c r="G51" i="8" s="1"/>
  <c r="AK50" i="8"/>
  <c r="AJ50" i="8"/>
  <c r="AI50" i="8"/>
  <c r="AH50" i="8"/>
  <c r="AG50" i="8"/>
  <c r="AF50" i="8"/>
  <c r="AC50" i="8"/>
  <c r="Z50" i="8"/>
  <c r="X50" i="8"/>
  <c r="V50" i="8"/>
  <c r="S50" i="8"/>
  <c r="S49" i="8" s="1"/>
  <c r="R50" i="8"/>
  <c r="R49" i="8" s="1"/>
  <c r="P50" i="8"/>
  <c r="Q50" i="8" s="1"/>
  <c r="Q49" i="8" s="1"/>
  <c r="O50" i="8"/>
  <c r="N50" i="8"/>
  <c r="N49" i="8" s="1"/>
  <c r="L50" i="8"/>
  <c r="M50" i="8" s="1"/>
  <c r="M49" i="8" s="1"/>
  <c r="K50" i="8"/>
  <c r="K49" i="8" s="1"/>
  <c r="J50" i="8"/>
  <c r="J49" i="8" s="1"/>
  <c r="H50" i="8"/>
  <c r="I50" i="8" s="1"/>
  <c r="I49" i="8" s="1"/>
  <c r="G50" i="8"/>
  <c r="F50" i="8"/>
  <c r="F49" i="8" s="1"/>
  <c r="AN49" i="8"/>
  <c r="AL49" i="8"/>
  <c r="AJ49" i="8"/>
  <c r="AF49" i="8"/>
  <c r="AC49" i="8"/>
  <c r="AB49" i="8"/>
  <c r="AA49" i="8"/>
  <c r="Y49" i="8"/>
  <c r="Z49" i="8" s="1"/>
  <c r="X49" i="8"/>
  <c r="W49" i="8"/>
  <c r="U49" i="8"/>
  <c r="V49" i="8" s="1"/>
  <c r="AJ48" i="8"/>
  <c r="AK48" i="8" s="1"/>
  <c r="AI48" i="8"/>
  <c r="AH48" i="8"/>
  <c r="AF48" i="8"/>
  <c r="AG48" i="8" s="1"/>
  <c r="AC48" i="8"/>
  <c r="Z48" i="8"/>
  <c r="X48" i="8"/>
  <c r="V48" i="8"/>
  <c r="S48" i="8"/>
  <c r="R48" i="8"/>
  <c r="Q48" i="8"/>
  <c r="P48" i="8"/>
  <c r="O48" i="8"/>
  <c r="N48" i="8"/>
  <c r="M48" i="8"/>
  <c r="L48" i="8"/>
  <c r="J48" i="8"/>
  <c r="K48" i="8" s="1"/>
  <c r="I48" i="8"/>
  <c r="H48" i="8"/>
  <c r="F48" i="8"/>
  <c r="T48" i="8" s="1"/>
  <c r="AK47" i="8"/>
  <c r="AJ47" i="8"/>
  <c r="AH47" i="8"/>
  <c r="AI47" i="8" s="1"/>
  <c r="AG47" i="8"/>
  <c r="AF47" i="8"/>
  <c r="AC47" i="8"/>
  <c r="Z47" i="8"/>
  <c r="X47" i="8"/>
  <c r="V47" i="8"/>
  <c r="S47" i="8"/>
  <c r="R47" i="8"/>
  <c r="P47" i="8"/>
  <c r="Q47" i="8" s="1"/>
  <c r="O47" i="8"/>
  <c r="N47" i="8"/>
  <c r="L47" i="8"/>
  <c r="M47" i="8" s="1"/>
  <c r="K47" i="8"/>
  <c r="J47" i="8"/>
  <c r="H47" i="8"/>
  <c r="I47" i="8" s="1"/>
  <c r="G47" i="8"/>
  <c r="F47" i="8"/>
  <c r="AJ46" i="8"/>
  <c r="AK46" i="8" s="1"/>
  <c r="AI46" i="8"/>
  <c r="AH46" i="8"/>
  <c r="AF46" i="8"/>
  <c r="AG46" i="8" s="1"/>
  <c r="AC46" i="8"/>
  <c r="Z46" i="8"/>
  <c r="X46" i="8"/>
  <c r="V46" i="8"/>
  <c r="R46" i="8"/>
  <c r="S46" i="8" s="1"/>
  <c r="Q46" i="8"/>
  <c r="P46" i="8"/>
  <c r="N46" i="8"/>
  <c r="O46" i="8" s="1"/>
  <c r="M46" i="8"/>
  <c r="L46" i="8"/>
  <c r="J46" i="8"/>
  <c r="K46" i="8" s="1"/>
  <c r="I46" i="8"/>
  <c r="H46" i="8"/>
  <c r="F46" i="8"/>
  <c r="T46" i="8" s="1"/>
  <c r="AK45" i="8"/>
  <c r="AJ45" i="8"/>
  <c r="AH45" i="8"/>
  <c r="AI45" i="8" s="1"/>
  <c r="AG45" i="8"/>
  <c r="AF45" i="8"/>
  <c r="AC45" i="8"/>
  <c r="Z45" i="8"/>
  <c r="X45" i="8"/>
  <c r="V45" i="8"/>
  <c r="S45" i="8"/>
  <c r="R45" i="8"/>
  <c r="P45" i="8"/>
  <c r="Q45" i="8" s="1"/>
  <c r="O45" i="8"/>
  <c r="N45" i="8"/>
  <c r="L45" i="8"/>
  <c r="M45" i="8" s="1"/>
  <c r="K45" i="8"/>
  <c r="J45" i="8"/>
  <c r="H45" i="8"/>
  <c r="I45" i="8" s="1"/>
  <c r="G45" i="8"/>
  <c r="F45" i="8"/>
  <c r="AJ44" i="8"/>
  <c r="AK44" i="8" s="1"/>
  <c r="AK42" i="8" s="1"/>
  <c r="AI44" i="8"/>
  <c r="AH44" i="8"/>
  <c r="AF44" i="8"/>
  <c r="AG44" i="8" s="1"/>
  <c r="AC44" i="8"/>
  <c r="Z44" i="8"/>
  <c r="X44" i="8"/>
  <c r="V44" i="8"/>
  <c r="R44" i="8"/>
  <c r="S44" i="8" s="1"/>
  <c r="S42" i="8" s="1"/>
  <c r="Q44" i="8"/>
  <c r="P44" i="8"/>
  <c r="N44" i="8"/>
  <c r="O44" i="8" s="1"/>
  <c r="M44" i="8"/>
  <c r="L44" i="8"/>
  <c r="J44" i="8"/>
  <c r="K44" i="8" s="1"/>
  <c r="K42" i="8" s="1"/>
  <c r="I44" i="8"/>
  <c r="H44" i="8"/>
  <c r="F44" i="8"/>
  <c r="T44" i="8" s="1"/>
  <c r="AK43" i="8"/>
  <c r="AJ43" i="8"/>
  <c r="AH43" i="8"/>
  <c r="AI43" i="8" s="1"/>
  <c r="AI42" i="8" s="1"/>
  <c r="AG43" i="8"/>
  <c r="AF43" i="8"/>
  <c r="AC43" i="8"/>
  <c r="Z43" i="8"/>
  <c r="X43" i="8"/>
  <c r="V43" i="8"/>
  <c r="S43" i="8"/>
  <c r="R43" i="8"/>
  <c r="P43" i="8"/>
  <c r="Q43" i="8" s="1"/>
  <c r="Q42" i="8" s="1"/>
  <c r="O43" i="8"/>
  <c r="N43" i="8"/>
  <c r="L43" i="8"/>
  <c r="M43" i="8" s="1"/>
  <c r="M42" i="8" s="1"/>
  <c r="K43" i="8"/>
  <c r="J43" i="8"/>
  <c r="H43" i="8"/>
  <c r="I43" i="8" s="1"/>
  <c r="F43" i="8"/>
  <c r="G43" i="8" s="1"/>
  <c r="AN42" i="8"/>
  <c r="AL42" i="8"/>
  <c r="AH42" i="8"/>
  <c r="AC42" i="8"/>
  <c r="AB42" i="8"/>
  <c r="AA42" i="8"/>
  <c r="Y42" i="8"/>
  <c r="Z42" i="8" s="1"/>
  <c r="W42" i="8"/>
  <c r="X42" i="8" s="1"/>
  <c r="U42" i="8"/>
  <c r="V42" i="8" s="1"/>
  <c r="AJ41" i="8"/>
  <c r="AK41" i="8" s="1"/>
  <c r="AH41" i="8"/>
  <c r="AI41" i="8" s="1"/>
  <c r="AF41" i="8"/>
  <c r="AG41" i="8" s="1"/>
  <c r="AC41" i="8"/>
  <c r="Z41" i="8"/>
  <c r="X41" i="8"/>
  <c r="V41" i="8"/>
  <c r="S41" i="8"/>
  <c r="R41" i="8"/>
  <c r="P41" i="8"/>
  <c r="Q41" i="8" s="1"/>
  <c r="O41" i="8"/>
  <c r="N41" i="8"/>
  <c r="L41" i="8"/>
  <c r="M41" i="8" s="1"/>
  <c r="K41" i="8"/>
  <c r="J41" i="8"/>
  <c r="H41" i="8"/>
  <c r="I41" i="8" s="1"/>
  <c r="G41" i="8"/>
  <c r="F41" i="8"/>
  <c r="AK40" i="8"/>
  <c r="AJ40" i="8"/>
  <c r="AH40" i="8"/>
  <c r="AH38" i="8" s="1"/>
  <c r="AG40" i="8"/>
  <c r="AF40" i="8"/>
  <c r="AC40" i="8"/>
  <c r="Z40" i="8"/>
  <c r="X40" i="8"/>
  <c r="V40" i="8"/>
  <c r="R40" i="8"/>
  <c r="S40" i="8" s="1"/>
  <c r="Q40" i="8"/>
  <c r="P40" i="8"/>
  <c r="N40" i="8"/>
  <c r="O40" i="8" s="1"/>
  <c r="M40" i="8"/>
  <c r="L40" i="8"/>
  <c r="J40" i="8"/>
  <c r="K40" i="8" s="1"/>
  <c r="I40" i="8"/>
  <c r="H40" i="8"/>
  <c r="F40" i="8"/>
  <c r="G40" i="8" s="1"/>
  <c r="AJ39" i="8"/>
  <c r="AK39" i="8" s="1"/>
  <c r="AI39" i="8"/>
  <c r="AH39" i="8"/>
  <c r="AF39" i="8"/>
  <c r="AG39" i="8" s="1"/>
  <c r="AG38" i="8" s="1"/>
  <c r="AC39" i="8"/>
  <c r="Z39" i="8"/>
  <c r="X39" i="8"/>
  <c r="V39" i="8"/>
  <c r="S39" i="8"/>
  <c r="R39" i="8"/>
  <c r="R38" i="8" s="1"/>
  <c r="P39" i="8"/>
  <c r="Q39" i="8" s="1"/>
  <c r="Q38" i="8" s="1"/>
  <c r="O39" i="8"/>
  <c r="O38" i="8" s="1"/>
  <c r="N39" i="8"/>
  <c r="N38" i="8" s="1"/>
  <c r="L39" i="8"/>
  <c r="M39" i="8" s="1"/>
  <c r="M38" i="8" s="1"/>
  <c r="K39" i="8"/>
  <c r="K38" i="8" s="1"/>
  <c r="J39" i="8"/>
  <c r="J38" i="8" s="1"/>
  <c r="H39" i="8"/>
  <c r="I39" i="8" s="1"/>
  <c r="G39" i="8"/>
  <c r="F39" i="8"/>
  <c r="F38" i="8" s="1"/>
  <c r="AN38" i="8"/>
  <c r="AL38" i="8"/>
  <c r="AJ38" i="8"/>
  <c r="AF38" i="8"/>
  <c r="AC38" i="8"/>
  <c r="AB38" i="8"/>
  <c r="AA38" i="8"/>
  <c r="Y38" i="8"/>
  <c r="Z38" i="8" s="1"/>
  <c r="X38" i="8"/>
  <c r="W38" i="8"/>
  <c r="U38" i="8"/>
  <c r="V38" i="8" s="1"/>
  <c r="P38" i="8"/>
  <c r="L38" i="8"/>
  <c r="H38" i="8"/>
  <c r="AJ37" i="8"/>
  <c r="AK37" i="8" s="1"/>
  <c r="AI37" i="8"/>
  <c r="AH37" i="8"/>
  <c r="AF37" i="8"/>
  <c r="AG37" i="8" s="1"/>
  <c r="AC37" i="8"/>
  <c r="Z37" i="8"/>
  <c r="X37" i="8"/>
  <c r="V37" i="8"/>
  <c r="R37" i="8"/>
  <c r="S37" i="8" s="1"/>
  <c r="Q37" i="8"/>
  <c r="P37" i="8"/>
  <c r="N37" i="8"/>
  <c r="O37" i="8" s="1"/>
  <c r="M37" i="8"/>
  <c r="L37" i="8"/>
  <c r="J37" i="8"/>
  <c r="K37" i="8" s="1"/>
  <c r="I37" i="8"/>
  <c r="H37" i="8"/>
  <c r="F37" i="8"/>
  <c r="T37" i="8" s="1"/>
  <c r="AK36" i="8"/>
  <c r="AJ36" i="8"/>
  <c r="AH36" i="8"/>
  <c r="AI36" i="8" s="1"/>
  <c r="AG36" i="8"/>
  <c r="AF36" i="8"/>
  <c r="AC36" i="8"/>
  <c r="Z36" i="8"/>
  <c r="X36" i="8"/>
  <c r="V36" i="8"/>
  <c r="S36" i="8"/>
  <c r="R36" i="8"/>
  <c r="P36" i="8"/>
  <c r="Q36" i="8" s="1"/>
  <c r="O36" i="8"/>
  <c r="N36" i="8"/>
  <c r="L36" i="8"/>
  <c r="M36" i="8" s="1"/>
  <c r="K36" i="8"/>
  <c r="J36" i="8"/>
  <c r="H36" i="8"/>
  <c r="I36" i="8" s="1"/>
  <c r="G36" i="8"/>
  <c r="F36" i="8"/>
  <c r="AJ35" i="8"/>
  <c r="AK35" i="8" s="1"/>
  <c r="AI35" i="8"/>
  <c r="AH35" i="8"/>
  <c r="AF35" i="8"/>
  <c r="AG35" i="8" s="1"/>
  <c r="AC35" i="8"/>
  <c r="Z35" i="8"/>
  <c r="X35" i="8"/>
  <c r="V35" i="8"/>
  <c r="R35" i="8"/>
  <c r="S35" i="8" s="1"/>
  <c r="Q35" i="8"/>
  <c r="P35" i="8"/>
  <c r="N35" i="8"/>
  <c r="O35" i="8" s="1"/>
  <c r="M35" i="8"/>
  <c r="L35" i="8"/>
  <c r="J35" i="8"/>
  <c r="K35" i="8" s="1"/>
  <c r="H35" i="8"/>
  <c r="I35" i="8" s="1"/>
  <c r="F35" i="8"/>
  <c r="T35" i="8" s="1"/>
  <c r="AK34" i="8"/>
  <c r="AJ34" i="8"/>
  <c r="AH34" i="8"/>
  <c r="AI34" i="8" s="1"/>
  <c r="AG34" i="8"/>
  <c r="AF34" i="8"/>
  <c r="AC34" i="8"/>
  <c r="Z34" i="8"/>
  <c r="X34" i="8"/>
  <c r="V34" i="8"/>
  <c r="S34" i="8"/>
  <c r="R34" i="8"/>
  <c r="P34" i="8"/>
  <c r="Q34" i="8" s="1"/>
  <c r="N34" i="8"/>
  <c r="O34" i="8" s="1"/>
  <c r="L34" i="8"/>
  <c r="M34" i="8" s="1"/>
  <c r="J34" i="8"/>
  <c r="K34" i="8" s="1"/>
  <c r="H34" i="8"/>
  <c r="I34" i="8" s="1"/>
  <c r="F34" i="8"/>
  <c r="G34" i="8" s="1"/>
  <c r="AJ33" i="8"/>
  <c r="AK33" i="8" s="1"/>
  <c r="AI33" i="8"/>
  <c r="AH33" i="8"/>
  <c r="AF33" i="8"/>
  <c r="AG33" i="8" s="1"/>
  <c r="AC33" i="8"/>
  <c r="Z33" i="8"/>
  <c r="X33" i="8"/>
  <c r="V33" i="8"/>
  <c r="R33" i="8"/>
  <c r="S33" i="8" s="1"/>
  <c r="P33" i="8"/>
  <c r="Q33" i="8" s="1"/>
  <c r="N33" i="8"/>
  <c r="O33" i="8" s="1"/>
  <c r="L33" i="8"/>
  <c r="M33" i="8" s="1"/>
  <c r="J33" i="8"/>
  <c r="K33" i="8" s="1"/>
  <c r="H33" i="8"/>
  <c r="I33" i="8" s="1"/>
  <c r="F33" i="8"/>
  <c r="T33" i="8" s="1"/>
  <c r="AK32" i="8"/>
  <c r="AJ32" i="8"/>
  <c r="AH32" i="8"/>
  <c r="AI32" i="8" s="1"/>
  <c r="AG32" i="8"/>
  <c r="AF32" i="8"/>
  <c r="AC32" i="8"/>
  <c r="Z32" i="8"/>
  <c r="X32" i="8"/>
  <c r="V32" i="8"/>
  <c r="R32" i="8"/>
  <c r="S32" i="8" s="1"/>
  <c r="P32" i="8"/>
  <c r="Q32" i="8" s="1"/>
  <c r="N32" i="8"/>
  <c r="O32" i="8" s="1"/>
  <c r="L32" i="8"/>
  <c r="M32" i="8" s="1"/>
  <c r="J32" i="8"/>
  <c r="K32" i="8" s="1"/>
  <c r="H32" i="8"/>
  <c r="I32" i="8" s="1"/>
  <c r="F32" i="8"/>
  <c r="G32" i="8" s="1"/>
  <c r="AJ31" i="8"/>
  <c r="AK31" i="8" s="1"/>
  <c r="AI31" i="8"/>
  <c r="AH31" i="8"/>
  <c r="AF31" i="8"/>
  <c r="AG31" i="8" s="1"/>
  <c r="AC31" i="8"/>
  <c r="Z31" i="8"/>
  <c r="X31" i="8"/>
  <c r="V31" i="8"/>
  <c r="R31" i="8"/>
  <c r="S31" i="8" s="1"/>
  <c r="P31" i="8"/>
  <c r="Q31" i="8" s="1"/>
  <c r="N31" i="8"/>
  <c r="O31" i="8" s="1"/>
  <c r="L31" i="8"/>
  <c r="M31" i="8" s="1"/>
  <c r="J31" i="8"/>
  <c r="K31" i="8" s="1"/>
  <c r="H31" i="8"/>
  <c r="I31" i="8" s="1"/>
  <c r="F31" i="8"/>
  <c r="T31" i="8" s="1"/>
  <c r="AK30" i="8"/>
  <c r="AJ30" i="8"/>
  <c r="AH30" i="8"/>
  <c r="AI30" i="8" s="1"/>
  <c r="AI28" i="8" s="1"/>
  <c r="AG30" i="8"/>
  <c r="AF30" i="8"/>
  <c r="AC30" i="8"/>
  <c r="AC28" i="8" s="1"/>
  <c r="Z30" i="8"/>
  <c r="X30" i="8"/>
  <c r="V30" i="8"/>
  <c r="R30" i="8"/>
  <c r="S30" i="8" s="1"/>
  <c r="P30" i="8"/>
  <c r="Q30" i="8" s="1"/>
  <c r="N30" i="8"/>
  <c r="O30" i="8" s="1"/>
  <c r="L30" i="8"/>
  <c r="M30" i="8" s="1"/>
  <c r="J30" i="8"/>
  <c r="K30" i="8" s="1"/>
  <c r="H30" i="8"/>
  <c r="I30" i="8" s="1"/>
  <c r="F30" i="8"/>
  <c r="G30" i="8" s="1"/>
  <c r="AJ29" i="8"/>
  <c r="AK29" i="8" s="1"/>
  <c r="AK28" i="8" s="1"/>
  <c r="AI29" i="8"/>
  <c r="AH29" i="8"/>
  <c r="AF29" i="8"/>
  <c r="AG29" i="8" s="1"/>
  <c r="AC29" i="8"/>
  <c r="Z29" i="8"/>
  <c r="X29" i="8"/>
  <c r="V29" i="8"/>
  <c r="R29" i="8"/>
  <c r="S29" i="8" s="1"/>
  <c r="S28" i="8" s="1"/>
  <c r="P29" i="8"/>
  <c r="Q29" i="8" s="1"/>
  <c r="N29" i="8"/>
  <c r="O29" i="8" s="1"/>
  <c r="O28" i="8" s="1"/>
  <c r="L29" i="8"/>
  <c r="M29" i="8" s="1"/>
  <c r="J29" i="8"/>
  <c r="K29" i="8" s="1"/>
  <c r="K28" i="8" s="1"/>
  <c r="H29" i="8"/>
  <c r="I29" i="8" s="1"/>
  <c r="F29" i="8"/>
  <c r="T29" i="8" s="1"/>
  <c r="AN28" i="8"/>
  <c r="AL28" i="8"/>
  <c r="AJ28" i="8"/>
  <c r="AF28" i="8"/>
  <c r="AB28" i="8"/>
  <c r="AA28" i="8"/>
  <c r="Y28" i="8"/>
  <c r="Z28" i="8" s="1"/>
  <c r="W28" i="8"/>
  <c r="X28" i="8" s="1"/>
  <c r="U28" i="8"/>
  <c r="V28" i="8" s="1"/>
  <c r="AJ27" i="8"/>
  <c r="AK27" i="8" s="1"/>
  <c r="AH27" i="8"/>
  <c r="AI27" i="8" s="1"/>
  <c r="AF27" i="8"/>
  <c r="AG27" i="8" s="1"/>
  <c r="AC27" i="8"/>
  <c r="Z27" i="8"/>
  <c r="X27" i="8"/>
  <c r="V27" i="8"/>
  <c r="R27" i="8"/>
  <c r="S27" i="8" s="1"/>
  <c r="Q27" i="8"/>
  <c r="P27" i="8"/>
  <c r="N27" i="8"/>
  <c r="O27" i="8" s="1"/>
  <c r="M27" i="8"/>
  <c r="L27" i="8"/>
  <c r="J27" i="8"/>
  <c r="K27" i="8" s="1"/>
  <c r="I27" i="8"/>
  <c r="H27" i="8"/>
  <c r="F27" i="8"/>
  <c r="G27" i="8" s="1"/>
  <c r="AJ26" i="8"/>
  <c r="AK26" i="8" s="1"/>
  <c r="AH26" i="8"/>
  <c r="AI26" i="8" s="1"/>
  <c r="AF26" i="8"/>
  <c r="AG26" i="8" s="1"/>
  <c r="AC26" i="8"/>
  <c r="Z26" i="8"/>
  <c r="X26" i="8"/>
  <c r="V26" i="8"/>
  <c r="S26" i="8"/>
  <c r="R26" i="8"/>
  <c r="P26" i="8"/>
  <c r="Q26" i="8" s="1"/>
  <c r="O26" i="8"/>
  <c r="N26" i="8"/>
  <c r="L26" i="8"/>
  <c r="M26" i="8" s="1"/>
  <c r="K26" i="8"/>
  <c r="J26" i="8"/>
  <c r="H26" i="8"/>
  <c r="I26" i="8" s="1"/>
  <c r="G26" i="8"/>
  <c r="F26" i="8"/>
  <c r="AJ25" i="8"/>
  <c r="AK25" i="8" s="1"/>
  <c r="AH25" i="8"/>
  <c r="AI25" i="8" s="1"/>
  <c r="AF25" i="8"/>
  <c r="AG25" i="8" s="1"/>
  <c r="AC25" i="8"/>
  <c r="Z25" i="8"/>
  <c r="X25" i="8"/>
  <c r="V25" i="8"/>
  <c r="R25" i="8"/>
  <c r="S25" i="8" s="1"/>
  <c r="Q25" i="8"/>
  <c r="P25" i="8"/>
  <c r="N25" i="8"/>
  <c r="O25" i="8" s="1"/>
  <c r="M25" i="8"/>
  <c r="L25" i="8"/>
  <c r="J25" i="8"/>
  <c r="K25" i="8" s="1"/>
  <c r="I25" i="8"/>
  <c r="H25" i="8"/>
  <c r="F25" i="8"/>
  <c r="G25" i="8" s="1"/>
  <c r="AJ24" i="8"/>
  <c r="AK24" i="8" s="1"/>
  <c r="AH24" i="8"/>
  <c r="AI24" i="8" s="1"/>
  <c r="AF24" i="8"/>
  <c r="AG24" i="8" s="1"/>
  <c r="AC24" i="8"/>
  <c r="Z24" i="8"/>
  <c r="X24" i="8"/>
  <c r="V24" i="8"/>
  <c r="S24" i="8"/>
  <c r="R24" i="8"/>
  <c r="P24" i="8"/>
  <c r="Q24" i="8" s="1"/>
  <c r="O24" i="8"/>
  <c r="N24" i="8"/>
  <c r="L24" i="8"/>
  <c r="M24" i="8" s="1"/>
  <c r="K24" i="8"/>
  <c r="J24" i="8"/>
  <c r="H24" i="8"/>
  <c r="I24" i="8" s="1"/>
  <c r="G24" i="8"/>
  <c r="F24" i="8"/>
  <c r="AJ23" i="8"/>
  <c r="AK23" i="8" s="1"/>
  <c r="AH23" i="8"/>
  <c r="AI23" i="8" s="1"/>
  <c r="AF23" i="8"/>
  <c r="AG23" i="8" s="1"/>
  <c r="AC23" i="8"/>
  <c r="Z23" i="8"/>
  <c r="X23" i="8"/>
  <c r="V23" i="8"/>
  <c r="R23" i="8"/>
  <c r="S23" i="8" s="1"/>
  <c r="Q23" i="8"/>
  <c r="P23" i="8"/>
  <c r="N23" i="8"/>
  <c r="O23" i="8" s="1"/>
  <c r="M23" i="8"/>
  <c r="L23" i="8"/>
  <c r="J23" i="8"/>
  <c r="K23" i="8" s="1"/>
  <c r="I23" i="8"/>
  <c r="H23" i="8"/>
  <c r="F23" i="8"/>
  <c r="G23" i="8" s="1"/>
  <c r="AJ22" i="8"/>
  <c r="AJ20" i="8" s="1"/>
  <c r="AH22" i="8"/>
  <c r="AI22" i="8" s="1"/>
  <c r="AF22" i="8"/>
  <c r="AF20" i="8" s="1"/>
  <c r="AC22" i="8"/>
  <c r="AC20" i="8" s="1"/>
  <c r="Z22" i="8"/>
  <c r="X22" i="8"/>
  <c r="V22" i="8"/>
  <c r="S22" i="8"/>
  <c r="R22" i="8"/>
  <c r="P22" i="8"/>
  <c r="Q22" i="8" s="1"/>
  <c r="O22" i="8"/>
  <c r="N22" i="8"/>
  <c r="L22" i="8"/>
  <c r="M22" i="8" s="1"/>
  <c r="K22" i="8"/>
  <c r="J22" i="8"/>
  <c r="H22" i="8"/>
  <c r="I22" i="8" s="1"/>
  <c r="G22" i="8"/>
  <c r="F22" i="8"/>
  <c r="AJ21" i="8"/>
  <c r="AK21" i="8" s="1"/>
  <c r="AH21" i="8"/>
  <c r="AI21" i="8" s="1"/>
  <c r="AF21" i="8"/>
  <c r="AG21" i="8" s="1"/>
  <c r="AC21" i="8"/>
  <c r="Z21" i="8"/>
  <c r="X21" i="8"/>
  <c r="V21" i="8"/>
  <c r="R21" i="8"/>
  <c r="S21" i="8" s="1"/>
  <c r="S20" i="8" s="1"/>
  <c r="Q21" i="8"/>
  <c r="P21" i="8"/>
  <c r="N21" i="8"/>
  <c r="O21" i="8" s="1"/>
  <c r="M21" i="8"/>
  <c r="M20" i="8" s="1"/>
  <c r="L21" i="8"/>
  <c r="J21" i="8"/>
  <c r="K21" i="8" s="1"/>
  <c r="K20" i="8" s="1"/>
  <c r="I21" i="8"/>
  <c r="H21" i="8"/>
  <c r="F21" i="8"/>
  <c r="G21" i="8" s="1"/>
  <c r="AN20" i="8"/>
  <c r="AL20" i="8"/>
  <c r="AH20" i="8"/>
  <c r="AB20" i="8"/>
  <c r="AA20" i="8"/>
  <c r="Z20" i="8"/>
  <c r="Y20" i="8"/>
  <c r="W20" i="8"/>
  <c r="X20" i="8" s="1"/>
  <c r="V20" i="8"/>
  <c r="U20" i="8"/>
  <c r="R20" i="8"/>
  <c r="N20" i="8"/>
  <c r="J20" i="8"/>
  <c r="F20" i="8"/>
  <c r="AK19" i="8"/>
  <c r="AJ19" i="8"/>
  <c r="AH19" i="8"/>
  <c r="AI19" i="8" s="1"/>
  <c r="AG19" i="8"/>
  <c r="AF19" i="8"/>
  <c r="AC19" i="8"/>
  <c r="Z19" i="8"/>
  <c r="X19" i="8"/>
  <c r="V19" i="8"/>
  <c r="R19" i="8"/>
  <c r="S19" i="8" s="1"/>
  <c r="P19" i="8"/>
  <c r="Q19" i="8" s="1"/>
  <c r="N19" i="8"/>
  <c r="O19" i="8" s="1"/>
  <c r="L19" i="8"/>
  <c r="M19" i="8" s="1"/>
  <c r="J19" i="8"/>
  <c r="K19" i="8" s="1"/>
  <c r="H19" i="8"/>
  <c r="I19" i="8" s="1"/>
  <c r="F19" i="8"/>
  <c r="G19" i="8" s="1"/>
  <c r="AJ18" i="8"/>
  <c r="AK18" i="8" s="1"/>
  <c r="AI18" i="8"/>
  <c r="AH18" i="8"/>
  <c r="AF18" i="8"/>
  <c r="AG18" i="8" s="1"/>
  <c r="AC18" i="8"/>
  <c r="Z18" i="8"/>
  <c r="X18" i="8"/>
  <c r="V18" i="8"/>
  <c r="R18" i="8"/>
  <c r="S18" i="8" s="1"/>
  <c r="P18" i="8"/>
  <c r="Q18" i="8" s="1"/>
  <c r="N18" i="8"/>
  <c r="O18" i="8" s="1"/>
  <c r="L18" i="8"/>
  <c r="M18" i="8" s="1"/>
  <c r="J18" i="8"/>
  <c r="K18" i="8" s="1"/>
  <c r="H18" i="8"/>
  <c r="I18" i="8" s="1"/>
  <c r="F18" i="8"/>
  <c r="T18" i="8" s="1"/>
  <c r="AK17" i="8"/>
  <c r="AJ17" i="8"/>
  <c r="AH17" i="8"/>
  <c r="AI17" i="8" s="1"/>
  <c r="AG17" i="8"/>
  <c r="AF17" i="8"/>
  <c r="AC17" i="8"/>
  <c r="Z17" i="8"/>
  <c r="X17" i="8"/>
  <c r="V17" i="8"/>
  <c r="R17" i="8"/>
  <c r="S17" i="8" s="1"/>
  <c r="P17" i="8"/>
  <c r="Q17" i="8" s="1"/>
  <c r="N17" i="8"/>
  <c r="O17" i="8" s="1"/>
  <c r="L17" i="8"/>
  <c r="M17" i="8" s="1"/>
  <c r="J17" i="8"/>
  <c r="K17" i="8" s="1"/>
  <c r="H17" i="8"/>
  <c r="I17" i="8" s="1"/>
  <c r="F17" i="8"/>
  <c r="G17" i="8" s="1"/>
  <c r="AJ16" i="8"/>
  <c r="AK16" i="8" s="1"/>
  <c r="AI16" i="8"/>
  <c r="AH16" i="8"/>
  <c r="AF16" i="8"/>
  <c r="AG16" i="8" s="1"/>
  <c r="AC16" i="8"/>
  <c r="Z16" i="8"/>
  <c r="X16" i="8"/>
  <c r="V16" i="8"/>
  <c r="R16" i="8"/>
  <c r="S16" i="8" s="1"/>
  <c r="P16" i="8"/>
  <c r="Q16" i="8" s="1"/>
  <c r="N16" i="8"/>
  <c r="O16" i="8" s="1"/>
  <c r="L16" i="8"/>
  <c r="M16" i="8" s="1"/>
  <c r="J16" i="8"/>
  <c r="K16" i="8" s="1"/>
  <c r="H16" i="8"/>
  <c r="I16" i="8" s="1"/>
  <c r="F16" i="8"/>
  <c r="T16" i="8" s="1"/>
  <c r="AK15" i="8"/>
  <c r="AJ15" i="8"/>
  <c r="AH15" i="8"/>
  <c r="AI15" i="8" s="1"/>
  <c r="AG15" i="8"/>
  <c r="AF15" i="8"/>
  <c r="AC15" i="8"/>
  <c r="Z15" i="8"/>
  <c r="X15" i="8"/>
  <c r="V15" i="8"/>
  <c r="R15" i="8"/>
  <c r="S15" i="8" s="1"/>
  <c r="P15" i="8"/>
  <c r="Q15" i="8" s="1"/>
  <c r="N15" i="8"/>
  <c r="O15" i="8" s="1"/>
  <c r="L15" i="8"/>
  <c r="M15" i="8" s="1"/>
  <c r="J15" i="8"/>
  <c r="K15" i="8" s="1"/>
  <c r="H15" i="8"/>
  <c r="I15" i="8" s="1"/>
  <c r="F15" i="8"/>
  <c r="G15" i="8" s="1"/>
  <c r="AJ14" i="8"/>
  <c r="AK14" i="8" s="1"/>
  <c r="AI14" i="8"/>
  <c r="AH14" i="8"/>
  <c r="AF14" i="8"/>
  <c r="AG14" i="8" s="1"/>
  <c r="AC14" i="8"/>
  <c r="Z14" i="8"/>
  <c r="X14" i="8"/>
  <c r="V14" i="8"/>
  <c r="R14" i="8"/>
  <c r="S14" i="8" s="1"/>
  <c r="P14" i="8"/>
  <c r="Q14" i="8" s="1"/>
  <c r="N14" i="8"/>
  <c r="O14" i="8" s="1"/>
  <c r="L14" i="8"/>
  <c r="M14" i="8" s="1"/>
  <c r="J14" i="8"/>
  <c r="K14" i="8" s="1"/>
  <c r="H14" i="8"/>
  <c r="I14" i="8" s="1"/>
  <c r="F14" i="8"/>
  <c r="T14" i="8" s="1"/>
  <c r="AK13" i="8"/>
  <c r="AJ13" i="8"/>
  <c r="AH13" i="8"/>
  <c r="AI13" i="8" s="1"/>
  <c r="AG13" i="8"/>
  <c r="AF13" i="8"/>
  <c r="AC13" i="8"/>
  <c r="AC11" i="8" s="1"/>
  <c r="Z13" i="8"/>
  <c r="X13" i="8"/>
  <c r="V13" i="8"/>
  <c r="R13" i="8"/>
  <c r="S13" i="8" s="1"/>
  <c r="P13" i="8"/>
  <c r="Q13" i="8" s="1"/>
  <c r="N13" i="8"/>
  <c r="O13" i="8" s="1"/>
  <c r="L13" i="8"/>
  <c r="M13" i="8" s="1"/>
  <c r="J13" i="8"/>
  <c r="K13" i="8" s="1"/>
  <c r="H13" i="8"/>
  <c r="I13" i="8" s="1"/>
  <c r="F13" i="8"/>
  <c r="G13" i="8" s="1"/>
  <c r="AJ12" i="8"/>
  <c r="AK12" i="8" s="1"/>
  <c r="AI12" i="8"/>
  <c r="AH12" i="8"/>
  <c r="AF12" i="8"/>
  <c r="AG12" i="8" s="1"/>
  <c r="AG11" i="8" s="1"/>
  <c r="AC12" i="8"/>
  <c r="Z12" i="8"/>
  <c r="X12" i="8"/>
  <c r="V12" i="8"/>
  <c r="R12" i="8"/>
  <c r="S12" i="8" s="1"/>
  <c r="P12" i="8"/>
  <c r="Q12" i="8" s="1"/>
  <c r="Q11" i="8" s="1"/>
  <c r="N12" i="8"/>
  <c r="O12" i="8" s="1"/>
  <c r="L12" i="8"/>
  <c r="M12" i="8" s="1"/>
  <c r="M11" i="8" s="1"/>
  <c r="J12" i="8"/>
  <c r="K12" i="8" s="1"/>
  <c r="H12" i="8"/>
  <c r="I12" i="8" s="1"/>
  <c r="I11" i="8" s="1"/>
  <c r="F12" i="8"/>
  <c r="T12" i="8" s="1"/>
  <c r="AN11" i="8"/>
  <c r="AL11" i="8"/>
  <c r="AJ11" i="8"/>
  <c r="AF11" i="8"/>
  <c r="AB11" i="8"/>
  <c r="AA11" i="8"/>
  <c r="Y11" i="8"/>
  <c r="Z11" i="8" s="1"/>
  <c r="W11" i="8"/>
  <c r="X11" i="8" s="1"/>
  <c r="U11" i="8"/>
  <c r="V11" i="8" s="1"/>
  <c r="AJ10" i="8"/>
  <c r="AK10" i="8" s="1"/>
  <c r="AK9" i="8" s="1"/>
  <c r="AH10" i="8"/>
  <c r="AI10" i="8" s="1"/>
  <c r="AI9" i="8" s="1"/>
  <c r="AF10" i="8"/>
  <c r="AG10" i="8" s="1"/>
  <c r="AG9" i="8" s="1"/>
  <c r="AC10" i="8"/>
  <c r="Z10" i="8"/>
  <c r="X10" i="8"/>
  <c r="X9" i="8" s="1"/>
  <c r="V10" i="8"/>
  <c r="R10" i="8"/>
  <c r="S10" i="8" s="1"/>
  <c r="S9" i="8" s="1"/>
  <c r="Q10" i="8"/>
  <c r="Q9" i="8" s="1"/>
  <c r="P10" i="8"/>
  <c r="N10" i="8"/>
  <c r="O10" i="8" s="1"/>
  <c r="O9" i="8" s="1"/>
  <c r="M10" i="8"/>
  <c r="M9" i="8" s="1"/>
  <c r="L10" i="8"/>
  <c r="J10" i="8"/>
  <c r="K10" i="8" s="1"/>
  <c r="K9" i="8" s="1"/>
  <c r="I10" i="8"/>
  <c r="I9" i="8" s="1"/>
  <c r="H10" i="8"/>
  <c r="F10" i="8"/>
  <c r="G10" i="8" s="1"/>
  <c r="AN9" i="8"/>
  <c r="AL9" i="8"/>
  <c r="AJ9" i="8"/>
  <c r="AH9" i="8"/>
  <c r="AF9" i="8"/>
  <c r="AC9" i="8"/>
  <c r="AB9" i="8"/>
  <c r="AA9" i="8"/>
  <c r="Z9" i="8"/>
  <c r="Y9" i="8"/>
  <c r="W9" i="8"/>
  <c r="V9" i="8"/>
  <c r="U9" i="8"/>
  <c r="R9" i="8"/>
  <c r="P9" i="8"/>
  <c r="N9" i="8"/>
  <c r="L9" i="8"/>
  <c r="J9" i="8"/>
  <c r="H9" i="8"/>
  <c r="F9" i="8"/>
  <c r="J31" i="7"/>
  <c r="K30" i="7"/>
  <c r="M30" i="7" s="1"/>
  <c r="M29" i="7" s="1"/>
  <c r="I30" i="7"/>
  <c r="L29" i="7"/>
  <c r="L31" i="7" s="1"/>
  <c r="K29" i="7"/>
  <c r="K31" i="7" s="1"/>
  <c r="J29" i="7"/>
  <c r="I29" i="7"/>
  <c r="I31" i="7" s="1"/>
  <c r="H29" i="7"/>
  <c r="H31" i="7" s="1"/>
  <c r="M28" i="7"/>
  <c r="M27" i="7" s="1"/>
  <c r="K28" i="7"/>
  <c r="I28" i="7"/>
  <c r="L27" i="7"/>
  <c r="K27" i="7"/>
  <c r="J27" i="7"/>
  <c r="I27" i="7"/>
  <c r="H27" i="7"/>
  <c r="K26" i="7"/>
  <c r="I26" i="7"/>
  <c r="M26" i="7" s="1"/>
  <c r="M25" i="7" s="1"/>
  <c r="L25" i="7"/>
  <c r="K25" i="7"/>
  <c r="J25" i="7"/>
  <c r="I25" i="7"/>
  <c r="H25" i="7"/>
  <c r="F17" i="7"/>
  <c r="AF16" i="7"/>
  <c r="AF15" i="7" s="1"/>
  <c r="AE16" i="7"/>
  <c r="AC16" i="7"/>
  <c r="Z16" i="7"/>
  <c r="X16" i="7"/>
  <c r="X15" i="7" s="1"/>
  <c r="W16" i="7"/>
  <c r="W15" i="7" s="1"/>
  <c r="S16" i="7"/>
  <c r="T16" i="7" s="1"/>
  <c r="T15" i="7" s="1"/>
  <c r="P16" i="7"/>
  <c r="V16" i="7" s="1"/>
  <c r="V15" i="7" s="1"/>
  <c r="M16" i="7"/>
  <c r="J16" i="7"/>
  <c r="U16" i="7" s="1"/>
  <c r="AE15" i="7"/>
  <c r="AD15" i="7"/>
  <c r="AD17" i="7" s="1"/>
  <c r="AC15" i="7"/>
  <c r="AC17" i="7" s="1"/>
  <c r="AB15" i="7"/>
  <c r="R15" i="7"/>
  <c r="R17" i="7" s="1"/>
  <c r="Q15" i="7"/>
  <c r="Q17" i="7" s="1"/>
  <c r="O15" i="7"/>
  <c r="O17" i="7" s="1"/>
  <c r="N15" i="7"/>
  <c r="N17" i="7" s="1"/>
  <c r="M15" i="7"/>
  <c r="L15" i="7"/>
  <c r="J15" i="7"/>
  <c r="J17" i="7" s="1"/>
  <c r="I15" i="7"/>
  <c r="I17" i="7" s="1"/>
  <c r="H15" i="7"/>
  <c r="Z15" i="7" s="1"/>
  <c r="AE14" i="7"/>
  <c r="AF14" i="7" s="1"/>
  <c r="AF13" i="7" s="1"/>
  <c r="AC14" i="7"/>
  <c r="Z14" i="7"/>
  <c r="Y14" i="7"/>
  <c r="Y13" i="7" s="1"/>
  <c r="W14" i="7"/>
  <c r="W13" i="7" s="1"/>
  <c r="U14" i="7"/>
  <c r="S14" i="7"/>
  <c r="T14" i="7" s="1"/>
  <c r="T13" i="7" s="1"/>
  <c r="P14" i="7"/>
  <c r="V14" i="7" s="1"/>
  <c r="V13" i="7" s="1"/>
  <c r="M14" i="7"/>
  <c r="M13" i="7" s="1"/>
  <c r="J14" i="7"/>
  <c r="AD13" i="7"/>
  <c r="AC13" i="7"/>
  <c r="AB13" i="7"/>
  <c r="AB17" i="7" s="1"/>
  <c r="R13" i="7"/>
  <c r="S13" i="7" s="1"/>
  <c r="Q13" i="7"/>
  <c r="P13" i="7"/>
  <c r="O13" i="7"/>
  <c r="N13" i="7"/>
  <c r="L13" i="7"/>
  <c r="L17" i="7" s="1"/>
  <c r="K13" i="7"/>
  <c r="K17" i="7" s="1"/>
  <c r="J13" i="7"/>
  <c r="I13" i="7"/>
  <c r="H13" i="7"/>
  <c r="Z13" i="7" s="1"/>
  <c r="AE12" i="7"/>
  <c r="AF12" i="7" s="1"/>
  <c r="AF11" i="7" s="1"/>
  <c r="AC12" i="7"/>
  <c r="Z12" i="7"/>
  <c r="Z11" i="7" s="1"/>
  <c r="Y12" i="7"/>
  <c r="Y11" i="7" s="1"/>
  <c r="W12" i="7"/>
  <c r="W11" i="7" s="1"/>
  <c r="U12" i="7"/>
  <c r="S12" i="7"/>
  <c r="T12" i="7" s="1"/>
  <c r="T11" i="7" s="1"/>
  <c r="P12" i="7"/>
  <c r="V12" i="7" s="1"/>
  <c r="V11" i="7" s="1"/>
  <c r="M12" i="7"/>
  <c r="M11" i="7" s="1"/>
  <c r="J12" i="7"/>
  <c r="AD11" i="7"/>
  <c r="AC11" i="7"/>
  <c r="AB11" i="7"/>
  <c r="R11" i="7"/>
  <c r="Q11" i="7"/>
  <c r="P11" i="7"/>
  <c r="O11" i="7"/>
  <c r="N11" i="7"/>
  <c r="L11" i="7"/>
  <c r="K11" i="7"/>
  <c r="J11" i="7"/>
  <c r="I11" i="7"/>
  <c r="H11" i="7"/>
  <c r="M201" i="5"/>
  <c r="L201" i="5"/>
  <c r="N201" i="5" s="1"/>
  <c r="K201" i="5"/>
  <c r="H201" i="5"/>
  <c r="I201" i="5" s="1"/>
  <c r="E201" i="5"/>
  <c r="U201" i="5" s="1"/>
  <c r="D201" i="5"/>
  <c r="F201" i="5" s="1"/>
  <c r="M200" i="5"/>
  <c r="L200" i="5"/>
  <c r="N200" i="5" s="1"/>
  <c r="K200" i="5"/>
  <c r="H200" i="5"/>
  <c r="I200" i="5" s="1"/>
  <c r="E200" i="5"/>
  <c r="U200" i="5" s="1"/>
  <c r="D200" i="5"/>
  <c r="F200" i="5" s="1"/>
  <c r="M199" i="5"/>
  <c r="L199" i="5"/>
  <c r="N199" i="5" s="1"/>
  <c r="K199" i="5"/>
  <c r="H199" i="5"/>
  <c r="I199" i="5" s="1"/>
  <c r="E199" i="5"/>
  <c r="U199" i="5" s="1"/>
  <c r="D199" i="5"/>
  <c r="F199" i="5" s="1"/>
  <c r="M198" i="5"/>
  <c r="L198" i="5"/>
  <c r="N198" i="5" s="1"/>
  <c r="K198" i="5"/>
  <c r="H198" i="5"/>
  <c r="I198" i="5" s="1"/>
  <c r="E198" i="5"/>
  <c r="U198" i="5" s="1"/>
  <c r="D198" i="5"/>
  <c r="F198" i="5" s="1"/>
  <c r="M197" i="5"/>
  <c r="L197" i="5"/>
  <c r="N197" i="5" s="1"/>
  <c r="K197" i="5"/>
  <c r="H197" i="5"/>
  <c r="I197" i="5" s="1"/>
  <c r="E197" i="5"/>
  <c r="U197" i="5" s="1"/>
  <c r="D197" i="5"/>
  <c r="F197" i="5" s="1"/>
  <c r="M196" i="5"/>
  <c r="L196" i="5"/>
  <c r="N196" i="5" s="1"/>
  <c r="K196" i="5"/>
  <c r="H196" i="5"/>
  <c r="I196" i="5" s="1"/>
  <c r="E196" i="5"/>
  <c r="U196" i="5" s="1"/>
  <c r="D196" i="5"/>
  <c r="F196" i="5" s="1"/>
  <c r="M195" i="5"/>
  <c r="L195" i="5"/>
  <c r="N195" i="5" s="1"/>
  <c r="K195" i="5"/>
  <c r="H195" i="5"/>
  <c r="I195" i="5" s="1"/>
  <c r="E195" i="5"/>
  <c r="U195" i="5" s="1"/>
  <c r="D195" i="5"/>
  <c r="F195" i="5" s="1"/>
  <c r="M194" i="5"/>
  <c r="L194" i="5"/>
  <c r="N194" i="5" s="1"/>
  <c r="K194" i="5"/>
  <c r="H194" i="5"/>
  <c r="I194" i="5" s="1"/>
  <c r="E194" i="5"/>
  <c r="U194" i="5" s="1"/>
  <c r="D194" i="5"/>
  <c r="F194" i="5" s="1"/>
  <c r="M193" i="5"/>
  <c r="L193" i="5"/>
  <c r="N193" i="5" s="1"/>
  <c r="N192" i="5" s="1"/>
  <c r="K193" i="5"/>
  <c r="H193" i="5"/>
  <c r="I193" i="5" s="1"/>
  <c r="I192" i="5" s="1"/>
  <c r="E193" i="5"/>
  <c r="U193" i="5" s="1"/>
  <c r="U192" i="5" s="1"/>
  <c r="D193" i="5"/>
  <c r="F193" i="5" s="1"/>
  <c r="M192" i="5"/>
  <c r="L192" i="5"/>
  <c r="T192" i="5" s="1"/>
  <c r="K192" i="5"/>
  <c r="H192" i="5"/>
  <c r="E192" i="5"/>
  <c r="D192" i="5"/>
  <c r="M191" i="5"/>
  <c r="L191" i="5"/>
  <c r="N191" i="5" s="1"/>
  <c r="K191" i="5"/>
  <c r="H191" i="5"/>
  <c r="I191" i="5" s="1"/>
  <c r="E191" i="5"/>
  <c r="U191" i="5" s="1"/>
  <c r="D191" i="5"/>
  <c r="F191" i="5" s="1"/>
  <c r="M190" i="5"/>
  <c r="L190" i="5"/>
  <c r="N190" i="5" s="1"/>
  <c r="N189" i="5" s="1"/>
  <c r="K190" i="5"/>
  <c r="H190" i="5"/>
  <c r="I190" i="5" s="1"/>
  <c r="E190" i="5"/>
  <c r="U190" i="5" s="1"/>
  <c r="U189" i="5" s="1"/>
  <c r="D190" i="5"/>
  <c r="F190" i="5" s="1"/>
  <c r="M189" i="5"/>
  <c r="K189" i="5"/>
  <c r="I189" i="5"/>
  <c r="E189" i="5"/>
  <c r="G189" i="5" s="1"/>
  <c r="U188" i="5"/>
  <c r="Q188" i="5"/>
  <c r="R188" i="5" s="1"/>
  <c r="M188" i="5"/>
  <c r="O188" i="5" s="1"/>
  <c r="L188" i="5"/>
  <c r="N188" i="5" s="1"/>
  <c r="K188" i="5"/>
  <c r="H188" i="5"/>
  <c r="I188" i="5" s="1"/>
  <c r="E188" i="5"/>
  <c r="D188" i="5"/>
  <c r="F188" i="5" s="1"/>
  <c r="M187" i="5"/>
  <c r="L187" i="5"/>
  <c r="N187" i="5" s="1"/>
  <c r="K187" i="5"/>
  <c r="I187" i="5"/>
  <c r="H187" i="5"/>
  <c r="E187" i="5"/>
  <c r="Q187" i="5" s="1"/>
  <c r="R187" i="5" s="1"/>
  <c r="D187" i="5"/>
  <c r="F187" i="5" s="1"/>
  <c r="U186" i="5"/>
  <c r="Q186" i="5"/>
  <c r="R186" i="5" s="1"/>
  <c r="M186" i="5"/>
  <c r="O186" i="5" s="1"/>
  <c r="L186" i="5"/>
  <c r="N186" i="5" s="1"/>
  <c r="K186" i="5"/>
  <c r="H186" i="5"/>
  <c r="I186" i="5" s="1"/>
  <c r="E186" i="5"/>
  <c r="D186" i="5"/>
  <c r="F186" i="5" s="1"/>
  <c r="M185" i="5"/>
  <c r="L185" i="5"/>
  <c r="N185" i="5" s="1"/>
  <c r="K185" i="5"/>
  <c r="I185" i="5"/>
  <c r="H185" i="5"/>
  <c r="E185" i="5"/>
  <c r="Q185" i="5" s="1"/>
  <c r="R185" i="5" s="1"/>
  <c r="D185" i="5"/>
  <c r="F185" i="5" s="1"/>
  <c r="U184" i="5"/>
  <c r="Q184" i="5"/>
  <c r="R184" i="5" s="1"/>
  <c r="M184" i="5"/>
  <c r="O184" i="5" s="1"/>
  <c r="L184" i="5"/>
  <c r="N184" i="5" s="1"/>
  <c r="K184" i="5"/>
  <c r="H184" i="5"/>
  <c r="I184" i="5" s="1"/>
  <c r="E184" i="5"/>
  <c r="D184" i="5"/>
  <c r="F184" i="5" s="1"/>
  <c r="M183" i="5"/>
  <c r="L183" i="5"/>
  <c r="N183" i="5" s="1"/>
  <c r="K183" i="5"/>
  <c r="I183" i="5"/>
  <c r="H183" i="5"/>
  <c r="E183" i="5"/>
  <c r="Q183" i="5" s="1"/>
  <c r="R183" i="5" s="1"/>
  <c r="D183" i="5"/>
  <c r="F183" i="5" s="1"/>
  <c r="U182" i="5"/>
  <c r="Q182" i="5"/>
  <c r="R182" i="5" s="1"/>
  <c r="M182" i="5"/>
  <c r="O182" i="5" s="1"/>
  <c r="L182" i="5"/>
  <c r="N182" i="5" s="1"/>
  <c r="K182" i="5"/>
  <c r="H182" i="5"/>
  <c r="I182" i="5" s="1"/>
  <c r="I181" i="5" s="1"/>
  <c r="E182" i="5"/>
  <c r="D182" i="5"/>
  <c r="F182" i="5" s="1"/>
  <c r="K181" i="5"/>
  <c r="U180" i="5"/>
  <c r="Q180" i="5"/>
  <c r="R180" i="5" s="1"/>
  <c r="M180" i="5"/>
  <c r="O180" i="5" s="1"/>
  <c r="L180" i="5"/>
  <c r="N180" i="5" s="1"/>
  <c r="K180" i="5"/>
  <c r="H180" i="5"/>
  <c r="I180" i="5" s="1"/>
  <c r="E180" i="5"/>
  <c r="D180" i="5"/>
  <c r="F180" i="5" s="1"/>
  <c r="M179" i="5"/>
  <c r="L179" i="5"/>
  <c r="N179" i="5" s="1"/>
  <c r="K179" i="5"/>
  <c r="I179" i="5"/>
  <c r="H179" i="5"/>
  <c r="E179" i="5"/>
  <c r="Q179" i="5" s="1"/>
  <c r="R179" i="5" s="1"/>
  <c r="D179" i="5"/>
  <c r="F179" i="5" s="1"/>
  <c r="U178" i="5"/>
  <c r="Q178" i="5"/>
  <c r="R178" i="5" s="1"/>
  <c r="M178" i="5"/>
  <c r="O178" i="5" s="1"/>
  <c r="L178" i="5"/>
  <c r="N178" i="5" s="1"/>
  <c r="K178" i="5"/>
  <c r="H178" i="5"/>
  <c r="I178" i="5" s="1"/>
  <c r="E178" i="5"/>
  <c r="D178" i="5"/>
  <c r="F178" i="5" s="1"/>
  <c r="M177" i="5"/>
  <c r="L177" i="5"/>
  <c r="N177" i="5" s="1"/>
  <c r="K177" i="5"/>
  <c r="I177" i="5"/>
  <c r="H177" i="5"/>
  <c r="E177" i="5"/>
  <c r="Q177" i="5" s="1"/>
  <c r="R177" i="5" s="1"/>
  <c r="D177" i="5"/>
  <c r="F177" i="5" s="1"/>
  <c r="U176" i="5"/>
  <c r="M176" i="5"/>
  <c r="O176" i="5" s="1"/>
  <c r="L176" i="5"/>
  <c r="N176" i="5" s="1"/>
  <c r="K176" i="5"/>
  <c r="H176" i="5"/>
  <c r="I176" i="5" s="1"/>
  <c r="E176" i="5"/>
  <c r="D176" i="5"/>
  <c r="F176" i="5" s="1"/>
  <c r="L175" i="5"/>
  <c r="N175" i="5" s="1"/>
  <c r="K175" i="5"/>
  <c r="M175" i="5" s="1"/>
  <c r="O175" i="5" s="1"/>
  <c r="I175" i="5"/>
  <c r="H175" i="5"/>
  <c r="G175" i="5"/>
  <c r="E175" i="5"/>
  <c r="U175" i="5" s="1"/>
  <c r="D175" i="5"/>
  <c r="F175" i="5" s="1"/>
  <c r="L174" i="5"/>
  <c r="N174" i="5" s="1"/>
  <c r="K174" i="5"/>
  <c r="M174" i="5" s="1"/>
  <c r="H174" i="5"/>
  <c r="I174" i="5" s="1"/>
  <c r="E174" i="5"/>
  <c r="U174" i="5" s="1"/>
  <c r="D174" i="5"/>
  <c r="F174" i="5" s="1"/>
  <c r="T173" i="5"/>
  <c r="O173" i="5"/>
  <c r="M173" i="5"/>
  <c r="L173" i="5"/>
  <c r="N173" i="5" s="1"/>
  <c r="K173" i="5"/>
  <c r="I173" i="5"/>
  <c r="H173" i="5"/>
  <c r="G173" i="5"/>
  <c r="E173" i="5"/>
  <c r="S173" i="5" s="1"/>
  <c r="D173" i="5"/>
  <c r="F173" i="5" s="1"/>
  <c r="H172" i="5"/>
  <c r="L171" i="5"/>
  <c r="N171" i="5" s="1"/>
  <c r="K171" i="5"/>
  <c r="M171" i="5" s="1"/>
  <c r="O171" i="5" s="1"/>
  <c r="I171" i="5"/>
  <c r="H171" i="5"/>
  <c r="G171" i="5"/>
  <c r="E171" i="5"/>
  <c r="U171" i="5" s="1"/>
  <c r="D171" i="5"/>
  <c r="F171" i="5" s="1"/>
  <c r="T170" i="5"/>
  <c r="L170" i="5"/>
  <c r="N170" i="5" s="1"/>
  <c r="K170" i="5"/>
  <c r="M170" i="5" s="1"/>
  <c r="O170" i="5" s="1"/>
  <c r="H170" i="5"/>
  <c r="I170" i="5" s="1"/>
  <c r="E170" i="5"/>
  <c r="U170" i="5" s="1"/>
  <c r="D170" i="5"/>
  <c r="F170" i="5" s="1"/>
  <c r="T169" i="5"/>
  <c r="O169" i="5"/>
  <c r="P169" i="5" s="1"/>
  <c r="M169" i="5"/>
  <c r="L169" i="5"/>
  <c r="N169" i="5" s="1"/>
  <c r="K169" i="5"/>
  <c r="I169" i="5"/>
  <c r="H169" i="5"/>
  <c r="G169" i="5"/>
  <c r="E169" i="5"/>
  <c r="S169" i="5" s="1"/>
  <c r="D169" i="5"/>
  <c r="F169" i="5" s="1"/>
  <c r="J169" i="5" s="1"/>
  <c r="M168" i="5"/>
  <c r="O168" i="5" s="1"/>
  <c r="L168" i="5"/>
  <c r="N168" i="5" s="1"/>
  <c r="K168" i="5"/>
  <c r="H168" i="5"/>
  <c r="S168" i="5" s="1"/>
  <c r="E168" i="5"/>
  <c r="Q168" i="5" s="1"/>
  <c r="R168" i="5" s="1"/>
  <c r="D168" i="5"/>
  <c r="F168" i="5" s="1"/>
  <c r="L167" i="5"/>
  <c r="N167" i="5" s="1"/>
  <c r="K167" i="5"/>
  <c r="M167" i="5" s="1"/>
  <c r="O167" i="5" s="1"/>
  <c r="I167" i="5"/>
  <c r="H167" i="5"/>
  <c r="G167" i="5"/>
  <c r="E167" i="5"/>
  <c r="U167" i="5" s="1"/>
  <c r="D167" i="5"/>
  <c r="F167" i="5" s="1"/>
  <c r="L166" i="5"/>
  <c r="N166" i="5" s="1"/>
  <c r="K166" i="5"/>
  <c r="M166" i="5" s="1"/>
  <c r="H166" i="5"/>
  <c r="I166" i="5" s="1"/>
  <c r="E166" i="5"/>
  <c r="U166" i="5" s="1"/>
  <c r="D166" i="5"/>
  <c r="F166" i="5" s="1"/>
  <c r="T165" i="5"/>
  <c r="O165" i="5"/>
  <c r="M165" i="5"/>
  <c r="L165" i="5"/>
  <c r="N165" i="5" s="1"/>
  <c r="K165" i="5"/>
  <c r="I165" i="5"/>
  <c r="H165" i="5"/>
  <c r="G165" i="5"/>
  <c r="E165" i="5"/>
  <c r="S165" i="5" s="1"/>
  <c r="D165" i="5"/>
  <c r="F165" i="5" s="1"/>
  <c r="H164" i="5"/>
  <c r="L163" i="5"/>
  <c r="N163" i="5" s="1"/>
  <c r="K163" i="5"/>
  <c r="M163" i="5" s="1"/>
  <c r="O163" i="5" s="1"/>
  <c r="I163" i="5"/>
  <c r="H163" i="5"/>
  <c r="G163" i="5"/>
  <c r="E163" i="5"/>
  <c r="U163" i="5" s="1"/>
  <c r="D163" i="5"/>
  <c r="F163" i="5" s="1"/>
  <c r="L162" i="5"/>
  <c r="N162" i="5" s="1"/>
  <c r="K162" i="5"/>
  <c r="M162" i="5" s="1"/>
  <c r="O162" i="5" s="1"/>
  <c r="H162" i="5"/>
  <c r="I162" i="5" s="1"/>
  <c r="E162" i="5"/>
  <c r="U162" i="5" s="1"/>
  <c r="D162" i="5"/>
  <c r="F162" i="5" s="1"/>
  <c r="T161" i="5"/>
  <c r="O161" i="5"/>
  <c r="P161" i="5" s="1"/>
  <c r="M161" i="5"/>
  <c r="L161" i="5"/>
  <c r="N161" i="5" s="1"/>
  <c r="K161" i="5"/>
  <c r="I161" i="5"/>
  <c r="H161" i="5"/>
  <c r="G161" i="5"/>
  <c r="E161" i="5"/>
  <c r="S161" i="5" s="1"/>
  <c r="D161" i="5"/>
  <c r="F161" i="5" s="1"/>
  <c r="J161" i="5" s="1"/>
  <c r="M160" i="5"/>
  <c r="O160" i="5" s="1"/>
  <c r="L160" i="5"/>
  <c r="N160" i="5" s="1"/>
  <c r="K160" i="5"/>
  <c r="H160" i="5"/>
  <c r="S160" i="5" s="1"/>
  <c r="E160" i="5"/>
  <c r="Q160" i="5" s="1"/>
  <c r="R160" i="5" s="1"/>
  <c r="D160" i="5"/>
  <c r="F160" i="5" s="1"/>
  <c r="L159" i="5"/>
  <c r="N159" i="5" s="1"/>
  <c r="K159" i="5"/>
  <c r="M159" i="5" s="1"/>
  <c r="O159" i="5" s="1"/>
  <c r="I159" i="5"/>
  <c r="H159" i="5"/>
  <c r="G159" i="5"/>
  <c r="E159" i="5"/>
  <c r="U159" i="5" s="1"/>
  <c r="D159" i="5"/>
  <c r="F159" i="5" s="1"/>
  <c r="L158" i="5"/>
  <c r="N158" i="5" s="1"/>
  <c r="K158" i="5"/>
  <c r="M158" i="5" s="1"/>
  <c r="O158" i="5" s="1"/>
  <c r="H158" i="5"/>
  <c r="I158" i="5" s="1"/>
  <c r="E158" i="5"/>
  <c r="U158" i="5" s="1"/>
  <c r="D158" i="5"/>
  <c r="F158" i="5" s="1"/>
  <c r="T157" i="5"/>
  <c r="L157" i="5"/>
  <c r="N157" i="5" s="1"/>
  <c r="K157" i="5"/>
  <c r="M157" i="5" s="1"/>
  <c r="O157" i="5" s="1"/>
  <c r="P157" i="5" s="1"/>
  <c r="I157" i="5"/>
  <c r="H157" i="5"/>
  <c r="G157" i="5"/>
  <c r="E157" i="5"/>
  <c r="S157" i="5" s="1"/>
  <c r="D157" i="5"/>
  <c r="F157" i="5" s="1"/>
  <c r="J157" i="5" s="1"/>
  <c r="M156" i="5"/>
  <c r="O156" i="5" s="1"/>
  <c r="L156" i="5"/>
  <c r="N156" i="5" s="1"/>
  <c r="K156" i="5"/>
  <c r="H156" i="5"/>
  <c r="S156" i="5" s="1"/>
  <c r="E156" i="5"/>
  <c r="Q156" i="5" s="1"/>
  <c r="R156" i="5" s="1"/>
  <c r="D156" i="5"/>
  <c r="F156" i="5" s="1"/>
  <c r="L155" i="5"/>
  <c r="N155" i="5" s="1"/>
  <c r="K155" i="5"/>
  <c r="M155" i="5" s="1"/>
  <c r="O155" i="5" s="1"/>
  <c r="I155" i="5"/>
  <c r="H155" i="5"/>
  <c r="G155" i="5"/>
  <c r="E155" i="5"/>
  <c r="U155" i="5" s="1"/>
  <c r="D155" i="5"/>
  <c r="F155" i="5" s="1"/>
  <c r="L154" i="5"/>
  <c r="N154" i="5" s="1"/>
  <c r="K154" i="5"/>
  <c r="M154" i="5" s="1"/>
  <c r="H154" i="5"/>
  <c r="I154" i="5" s="1"/>
  <c r="E154" i="5"/>
  <c r="U154" i="5" s="1"/>
  <c r="D154" i="5"/>
  <c r="F154" i="5" s="1"/>
  <c r="D153" i="5"/>
  <c r="M152" i="5"/>
  <c r="O152" i="5" s="1"/>
  <c r="L152" i="5"/>
  <c r="N152" i="5" s="1"/>
  <c r="K152" i="5"/>
  <c r="H152" i="5"/>
  <c r="S152" i="5" s="1"/>
  <c r="E152" i="5"/>
  <c r="Q152" i="5" s="1"/>
  <c r="R152" i="5" s="1"/>
  <c r="D152" i="5"/>
  <c r="F152" i="5" s="1"/>
  <c r="L151" i="5"/>
  <c r="N151" i="5" s="1"/>
  <c r="K151" i="5"/>
  <c r="M151" i="5" s="1"/>
  <c r="O151" i="5" s="1"/>
  <c r="I151" i="5"/>
  <c r="H151" i="5"/>
  <c r="G151" i="5"/>
  <c r="E151" i="5"/>
  <c r="U151" i="5" s="1"/>
  <c r="D151" i="5"/>
  <c r="F151" i="5" s="1"/>
  <c r="T150" i="5"/>
  <c r="L150" i="5"/>
  <c r="N150" i="5" s="1"/>
  <c r="K150" i="5"/>
  <c r="M150" i="5" s="1"/>
  <c r="O150" i="5" s="1"/>
  <c r="H150" i="5"/>
  <c r="I150" i="5" s="1"/>
  <c r="E150" i="5"/>
  <c r="U150" i="5" s="1"/>
  <c r="D150" i="5"/>
  <c r="F150" i="5" s="1"/>
  <c r="T149" i="5"/>
  <c r="O149" i="5"/>
  <c r="P149" i="5" s="1"/>
  <c r="M149" i="5"/>
  <c r="L149" i="5"/>
  <c r="N149" i="5" s="1"/>
  <c r="K149" i="5"/>
  <c r="I149" i="5"/>
  <c r="H149" i="5"/>
  <c r="G149" i="5"/>
  <c r="E149" i="5"/>
  <c r="S149" i="5" s="1"/>
  <c r="D149" i="5"/>
  <c r="F149" i="5" s="1"/>
  <c r="J149" i="5" s="1"/>
  <c r="M148" i="5"/>
  <c r="O148" i="5" s="1"/>
  <c r="L148" i="5"/>
  <c r="N148" i="5" s="1"/>
  <c r="K148" i="5"/>
  <c r="H148" i="5"/>
  <c r="S148" i="5" s="1"/>
  <c r="E148" i="5"/>
  <c r="Q148" i="5" s="1"/>
  <c r="R148" i="5" s="1"/>
  <c r="D148" i="5"/>
  <c r="F148" i="5" s="1"/>
  <c r="L147" i="5"/>
  <c r="N147" i="5" s="1"/>
  <c r="K147" i="5"/>
  <c r="M147" i="5" s="1"/>
  <c r="O147" i="5" s="1"/>
  <c r="I147" i="5"/>
  <c r="H147" i="5"/>
  <c r="G147" i="5"/>
  <c r="E147" i="5"/>
  <c r="U147" i="5" s="1"/>
  <c r="D147" i="5"/>
  <c r="F147" i="5" s="1"/>
  <c r="L146" i="5"/>
  <c r="N146" i="5" s="1"/>
  <c r="K146" i="5"/>
  <c r="M146" i="5" s="1"/>
  <c r="H146" i="5"/>
  <c r="I146" i="5" s="1"/>
  <c r="E146" i="5"/>
  <c r="U146" i="5" s="1"/>
  <c r="D146" i="5"/>
  <c r="F146" i="5" s="1"/>
  <c r="T145" i="5"/>
  <c r="O145" i="5"/>
  <c r="M145" i="5"/>
  <c r="L145" i="5"/>
  <c r="N145" i="5" s="1"/>
  <c r="K145" i="5"/>
  <c r="I145" i="5"/>
  <c r="H145" i="5"/>
  <c r="G145" i="5"/>
  <c r="E145" i="5"/>
  <c r="S145" i="5" s="1"/>
  <c r="D145" i="5"/>
  <c r="F145" i="5" s="1"/>
  <c r="H144" i="5"/>
  <c r="L143" i="5"/>
  <c r="N143" i="5" s="1"/>
  <c r="K143" i="5"/>
  <c r="M143" i="5" s="1"/>
  <c r="O143" i="5" s="1"/>
  <c r="I143" i="5"/>
  <c r="H143" i="5"/>
  <c r="G143" i="5"/>
  <c r="E143" i="5"/>
  <c r="U143" i="5" s="1"/>
  <c r="D143" i="5"/>
  <c r="F143" i="5" s="1"/>
  <c r="T142" i="5"/>
  <c r="L142" i="5"/>
  <c r="N142" i="5" s="1"/>
  <c r="K142" i="5"/>
  <c r="M142" i="5" s="1"/>
  <c r="O142" i="5" s="1"/>
  <c r="H142" i="5"/>
  <c r="I142" i="5" s="1"/>
  <c r="E142" i="5"/>
  <c r="U142" i="5" s="1"/>
  <c r="D142" i="5"/>
  <c r="F142" i="5" s="1"/>
  <c r="T141" i="5"/>
  <c r="O141" i="5"/>
  <c r="P141" i="5" s="1"/>
  <c r="M141" i="5"/>
  <c r="L141" i="5"/>
  <c r="N141" i="5" s="1"/>
  <c r="K141" i="5"/>
  <c r="I141" i="5"/>
  <c r="H141" i="5"/>
  <c r="S141" i="5" s="1"/>
  <c r="G141" i="5"/>
  <c r="E141" i="5"/>
  <c r="U141" i="5" s="1"/>
  <c r="D141" i="5"/>
  <c r="F141" i="5" s="1"/>
  <c r="J141" i="5" s="1"/>
  <c r="M140" i="5"/>
  <c r="O140" i="5" s="1"/>
  <c r="L140" i="5"/>
  <c r="N140" i="5" s="1"/>
  <c r="K140" i="5"/>
  <c r="H140" i="5"/>
  <c r="S140" i="5" s="1"/>
  <c r="E140" i="5"/>
  <c r="Q140" i="5" s="1"/>
  <c r="R140" i="5" s="1"/>
  <c r="D140" i="5"/>
  <c r="F140" i="5" s="1"/>
  <c r="L139" i="5"/>
  <c r="N139" i="5" s="1"/>
  <c r="N138" i="5" s="1"/>
  <c r="K139" i="5"/>
  <c r="M139" i="5" s="1"/>
  <c r="I139" i="5"/>
  <c r="H139" i="5"/>
  <c r="G139" i="5"/>
  <c r="E139" i="5"/>
  <c r="U139" i="5" s="1"/>
  <c r="D139" i="5"/>
  <c r="F139" i="5" s="1"/>
  <c r="K138" i="5"/>
  <c r="E138" i="5"/>
  <c r="G138" i="5" s="1"/>
  <c r="T137" i="5"/>
  <c r="O137" i="5"/>
  <c r="P137" i="5" s="1"/>
  <c r="M137" i="5"/>
  <c r="L137" i="5"/>
  <c r="N137" i="5" s="1"/>
  <c r="K137" i="5"/>
  <c r="I137" i="5"/>
  <c r="H137" i="5"/>
  <c r="S137" i="5" s="1"/>
  <c r="G137" i="5"/>
  <c r="E137" i="5"/>
  <c r="U137" i="5" s="1"/>
  <c r="D137" i="5"/>
  <c r="F137" i="5" s="1"/>
  <c r="J137" i="5" s="1"/>
  <c r="M136" i="5"/>
  <c r="O136" i="5" s="1"/>
  <c r="L136" i="5"/>
  <c r="N136" i="5" s="1"/>
  <c r="K136" i="5"/>
  <c r="H136" i="5"/>
  <c r="S136" i="5" s="1"/>
  <c r="E136" i="5"/>
  <c r="Q136" i="5" s="1"/>
  <c r="R136" i="5" s="1"/>
  <c r="D136" i="5"/>
  <c r="F136" i="5" s="1"/>
  <c r="L135" i="5"/>
  <c r="N135" i="5" s="1"/>
  <c r="K135" i="5"/>
  <c r="M135" i="5" s="1"/>
  <c r="O135" i="5" s="1"/>
  <c r="I135" i="5"/>
  <c r="H135" i="5"/>
  <c r="G135" i="5"/>
  <c r="E135" i="5"/>
  <c r="U135" i="5" s="1"/>
  <c r="D135" i="5"/>
  <c r="F135" i="5" s="1"/>
  <c r="T134" i="5"/>
  <c r="L134" i="5"/>
  <c r="N134" i="5" s="1"/>
  <c r="K134" i="5"/>
  <c r="M134" i="5" s="1"/>
  <c r="O134" i="5" s="1"/>
  <c r="H134" i="5"/>
  <c r="I134" i="5" s="1"/>
  <c r="E134" i="5"/>
  <c r="U134" i="5" s="1"/>
  <c r="D134" i="5"/>
  <c r="F134" i="5" s="1"/>
  <c r="T133" i="5"/>
  <c r="O133" i="5"/>
  <c r="P133" i="5" s="1"/>
  <c r="M133" i="5"/>
  <c r="L133" i="5"/>
  <c r="N133" i="5" s="1"/>
  <c r="K133" i="5"/>
  <c r="I133" i="5"/>
  <c r="H133" i="5"/>
  <c r="S133" i="5" s="1"/>
  <c r="G133" i="5"/>
  <c r="E133" i="5"/>
  <c r="U133" i="5" s="1"/>
  <c r="D133" i="5"/>
  <c r="F133" i="5" s="1"/>
  <c r="J133" i="5" s="1"/>
  <c r="M132" i="5"/>
  <c r="O132" i="5" s="1"/>
  <c r="L132" i="5"/>
  <c r="N132" i="5" s="1"/>
  <c r="K132" i="5"/>
  <c r="H132" i="5"/>
  <c r="S132" i="5" s="1"/>
  <c r="E132" i="5"/>
  <c r="Q132" i="5" s="1"/>
  <c r="R132" i="5" s="1"/>
  <c r="D132" i="5"/>
  <c r="F132" i="5" s="1"/>
  <c r="L131" i="5"/>
  <c r="N131" i="5" s="1"/>
  <c r="N130" i="5" s="1"/>
  <c r="K131" i="5"/>
  <c r="M131" i="5" s="1"/>
  <c r="I131" i="5"/>
  <c r="H131" i="5"/>
  <c r="G131" i="5"/>
  <c r="E131" i="5"/>
  <c r="U131" i="5" s="1"/>
  <c r="D131" i="5"/>
  <c r="F131" i="5" s="1"/>
  <c r="K130" i="5"/>
  <c r="E130" i="5"/>
  <c r="G130" i="5" s="1"/>
  <c r="T129" i="5"/>
  <c r="O129" i="5"/>
  <c r="P129" i="5" s="1"/>
  <c r="M129" i="5"/>
  <c r="L129" i="5"/>
  <c r="N129" i="5" s="1"/>
  <c r="K129" i="5"/>
  <c r="I129" i="5"/>
  <c r="H129" i="5"/>
  <c r="G129" i="5"/>
  <c r="E129" i="5"/>
  <c r="S129" i="5" s="1"/>
  <c r="D129" i="5"/>
  <c r="F129" i="5" s="1"/>
  <c r="J129" i="5" s="1"/>
  <c r="M128" i="5"/>
  <c r="O128" i="5" s="1"/>
  <c r="L128" i="5"/>
  <c r="N128" i="5" s="1"/>
  <c r="K128" i="5"/>
  <c r="H128" i="5"/>
  <c r="S128" i="5" s="1"/>
  <c r="E128" i="5"/>
  <c r="Q128" i="5" s="1"/>
  <c r="R128" i="5" s="1"/>
  <c r="D128" i="5"/>
  <c r="F128" i="5" s="1"/>
  <c r="L127" i="5"/>
  <c r="N127" i="5" s="1"/>
  <c r="K127" i="5"/>
  <c r="M127" i="5" s="1"/>
  <c r="O127" i="5" s="1"/>
  <c r="I127" i="5"/>
  <c r="H127" i="5"/>
  <c r="G127" i="5"/>
  <c r="E127" i="5"/>
  <c r="U127" i="5" s="1"/>
  <c r="D127" i="5"/>
  <c r="F127" i="5" s="1"/>
  <c r="L126" i="5"/>
  <c r="N126" i="5" s="1"/>
  <c r="K126" i="5"/>
  <c r="M126" i="5" s="1"/>
  <c r="O126" i="5" s="1"/>
  <c r="H126" i="5"/>
  <c r="I126" i="5" s="1"/>
  <c r="E126" i="5"/>
  <c r="U126" i="5" s="1"/>
  <c r="D126" i="5"/>
  <c r="F126" i="5" s="1"/>
  <c r="T125" i="5"/>
  <c r="L125" i="5"/>
  <c r="N125" i="5" s="1"/>
  <c r="K125" i="5"/>
  <c r="M125" i="5" s="1"/>
  <c r="O125" i="5" s="1"/>
  <c r="P125" i="5" s="1"/>
  <c r="I125" i="5"/>
  <c r="H125" i="5"/>
  <c r="G125" i="5"/>
  <c r="E125" i="5"/>
  <c r="S125" i="5" s="1"/>
  <c r="D125" i="5"/>
  <c r="F125" i="5" s="1"/>
  <c r="J125" i="5" s="1"/>
  <c r="M124" i="5"/>
  <c r="O124" i="5" s="1"/>
  <c r="L124" i="5"/>
  <c r="N124" i="5" s="1"/>
  <c r="K124" i="5"/>
  <c r="H124" i="5"/>
  <c r="S124" i="5" s="1"/>
  <c r="E124" i="5"/>
  <c r="Q124" i="5" s="1"/>
  <c r="R124" i="5" s="1"/>
  <c r="D124" i="5"/>
  <c r="F124" i="5" s="1"/>
  <c r="L123" i="5"/>
  <c r="N123" i="5" s="1"/>
  <c r="N122" i="5" s="1"/>
  <c r="K123" i="5"/>
  <c r="M123" i="5" s="1"/>
  <c r="I123" i="5"/>
  <c r="H123" i="5"/>
  <c r="G123" i="5"/>
  <c r="E123" i="5"/>
  <c r="U123" i="5" s="1"/>
  <c r="D123" i="5"/>
  <c r="F123" i="5" s="1"/>
  <c r="K122" i="5"/>
  <c r="E122" i="5"/>
  <c r="G122" i="5" s="1"/>
  <c r="T121" i="5"/>
  <c r="L121" i="5"/>
  <c r="N121" i="5" s="1"/>
  <c r="K121" i="5"/>
  <c r="M121" i="5" s="1"/>
  <c r="O121" i="5" s="1"/>
  <c r="P121" i="5" s="1"/>
  <c r="I121" i="5"/>
  <c r="H121" i="5"/>
  <c r="G121" i="5"/>
  <c r="E121" i="5"/>
  <c r="S121" i="5" s="1"/>
  <c r="D121" i="5"/>
  <c r="F121" i="5" s="1"/>
  <c r="J121" i="5" s="1"/>
  <c r="T120" i="5"/>
  <c r="M120" i="5"/>
  <c r="O120" i="5" s="1"/>
  <c r="L120" i="5"/>
  <c r="N120" i="5" s="1"/>
  <c r="K120" i="5"/>
  <c r="H120" i="5"/>
  <c r="S120" i="5" s="1"/>
  <c r="E120" i="5"/>
  <c r="Q120" i="5" s="1"/>
  <c r="R120" i="5" s="1"/>
  <c r="D120" i="5"/>
  <c r="F120" i="5" s="1"/>
  <c r="M119" i="5"/>
  <c r="L119" i="5"/>
  <c r="N119" i="5" s="1"/>
  <c r="O119" i="5" s="1"/>
  <c r="K119" i="5"/>
  <c r="I119" i="5"/>
  <c r="H119" i="5"/>
  <c r="G119" i="5"/>
  <c r="E119" i="5"/>
  <c r="U119" i="5" s="1"/>
  <c r="D119" i="5"/>
  <c r="F119" i="5" s="1"/>
  <c r="L118" i="5"/>
  <c r="N118" i="5" s="1"/>
  <c r="K118" i="5"/>
  <c r="M118" i="5" s="1"/>
  <c r="O118" i="5" s="1"/>
  <c r="H118" i="5"/>
  <c r="I118" i="5" s="1"/>
  <c r="E118" i="5"/>
  <c r="U118" i="5" s="1"/>
  <c r="D118" i="5"/>
  <c r="F118" i="5" s="1"/>
  <c r="T117" i="5"/>
  <c r="L117" i="5"/>
  <c r="N117" i="5" s="1"/>
  <c r="K117" i="5"/>
  <c r="M117" i="5" s="1"/>
  <c r="O117" i="5" s="1"/>
  <c r="P117" i="5" s="1"/>
  <c r="I117" i="5"/>
  <c r="H117" i="5"/>
  <c r="G117" i="5"/>
  <c r="E117" i="5"/>
  <c r="S117" i="5" s="1"/>
  <c r="D117" i="5"/>
  <c r="F117" i="5" s="1"/>
  <c r="J117" i="5" s="1"/>
  <c r="T116" i="5"/>
  <c r="M116" i="5"/>
  <c r="O116" i="5" s="1"/>
  <c r="L116" i="5"/>
  <c r="N116" i="5" s="1"/>
  <c r="K116" i="5"/>
  <c r="H116" i="5"/>
  <c r="S116" i="5" s="1"/>
  <c r="E116" i="5"/>
  <c r="Q116" i="5" s="1"/>
  <c r="R116" i="5" s="1"/>
  <c r="D116" i="5"/>
  <c r="F116" i="5" s="1"/>
  <c r="M115" i="5"/>
  <c r="L115" i="5"/>
  <c r="N115" i="5" s="1"/>
  <c r="O115" i="5" s="1"/>
  <c r="K115" i="5"/>
  <c r="I115" i="5"/>
  <c r="H115" i="5"/>
  <c r="G115" i="5"/>
  <c r="E115" i="5"/>
  <c r="U115" i="5" s="1"/>
  <c r="D115" i="5"/>
  <c r="F115" i="5" s="1"/>
  <c r="L114" i="5"/>
  <c r="N114" i="5" s="1"/>
  <c r="K114" i="5"/>
  <c r="M114" i="5" s="1"/>
  <c r="H114" i="5"/>
  <c r="I114" i="5" s="1"/>
  <c r="E114" i="5"/>
  <c r="U114" i="5" s="1"/>
  <c r="D114" i="5"/>
  <c r="F114" i="5" s="1"/>
  <c r="D113" i="5"/>
  <c r="M112" i="5"/>
  <c r="O112" i="5" s="1"/>
  <c r="L112" i="5"/>
  <c r="N112" i="5" s="1"/>
  <c r="K112" i="5"/>
  <c r="H112" i="5"/>
  <c r="S112" i="5" s="1"/>
  <c r="E112" i="5"/>
  <c r="Q112" i="5" s="1"/>
  <c r="R112" i="5" s="1"/>
  <c r="D112" i="5"/>
  <c r="F112" i="5" s="1"/>
  <c r="L111" i="5"/>
  <c r="N111" i="5" s="1"/>
  <c r="K111" i="5"/>
  <c r="M111" i="5" s="1"/>
  <c r="O111" i="5" s="1"/>
  <c r="I111" i="5"/>
  <c r="H111" i="5"/>
  <c r="G111" i="5"/>
  <c r="E111" i="5"/>
  <c r="U111" i="5" s="1"/>
  <c r="D111" i="5"/>
  <c r="F111" i="5" s="1"/>
  <c r="L110" i="5"/>
  <c r="N110" i="5" s="1"/>
  <c r="K110" i="5"/>
  <c r="M110" i="5" s="1"/>
  <c r="O110" i="5" s="1"/>
  <c r="H110" i="5"/>
  <c r="I110" i="5" s="1"/>
  <c r="E110" i="5"/>
  <c r="U110" i="5" s="1"/>
  <c r="D110" i="5"/>
  <c r="F110" i="5" s="1"/>
  <c r="T109" i="5"/>
  <c r="L109" i="5"/>
  <c r="N109" i="5" s="1"/>
  <c r="K109" i="5"/>
  <c r="M109" i="5" s="1"/>
  <c r="O109" i="5" s="1"/>
  <c r="P109" i="5" s="1"/>
  <c r="I109" i="5"/>
  <c r="H109" i="5"/>
  <c r="G109" i="5"/>
  <c r="E109" i="5"/>
  <c r="S109" i="5" s="1"/>
  <c r="D109" i="5"/>
  <c r="F109" i="5" s="1"/>
  <c r="J109" i="5" s="1"/>
  <c r="M108" i="5"/>
  <c r="O108" i="5" s="1"/>
  <c r="L108" i="5"/>
  <c r="N108" i="5" s="1"/>
  <c r="K108" i="5"/>
  <c r="H108" i="5"/>
  <c r="S108" i="5" s="1"/>
  <c r="E108" i="5"/>
  <c r="Q108" i="5" s="1"/>
  <c r="R108" i="5" s="1"/>
  <c r="D108" i="5"/>
  <c r="F108" i="5" s="1"/>
  <c r="M107" i="5"/>
  <c r="L107" i="5"/>
  <c r="N107" i="5" s="1"/>
  <c r="O107" i="5" s="1"/>
  <c r="K107" i="5"/>
  <c r="I107" i="5"/>
  <c r="H107" i="5"/>
  <c r="G107" i="5"/>
  <c r="E107" i="5"/>
  <c r="U107" i="5" s="1"/>
  <c r="D107" i="5"/>
  <c r="F107" i="5" s="1"/>
  <c r="L106" i="5"/>
  <c r="N106" i="5" s="1"/>
  <c r="K106" i="5"/>
  <c r="M106" i="5" s="1"/>
  <c r="O106" i="5" s="1"/>
  <c r="H106" i="5"/>
  <c r="I106" i="5" s="1"/>
  <c r="E106" i="5"/>
  <c r="U106" i="5" s="1"/>
  <c r="D106" i="5"/>
  <c r="F106" i="5" s="1"/>
  <c r="T105" i="5"/>
  <c r="L105" i="5"/>
  <c r="N105" i="5" s="1"/>
  <c r="K105" i="5"/>
  <c r="M105" i="5" s="1"/>
  <c r="O105" i="5" s="1"/>
  <c r="P105" i="5" s="1"/>
  <c r="I105" i="5"/>
  <c r="H105" i="5"/>
  <c r="G105" i="5"/>
  <c r="E105" i="5"/>
  <c r="S105" i="5" s="1"/>
  <c r="D105" i="5"/>
  <c r="F105" i="5" s="1"/>
  <c r="J105" i="5" s="1"/>
  <c r="T104" i="5"/>
  <c r="M104" i="5"/>
  <c r="L104" i="5"/>
  <c r="N104" i="5" s="1"/>
  <c r="K104" i="5"/>
  <c r="H104" i="5"/>
  <c r="S104" i="5" s="1"/>
  <c r="E104" i="5"/>
  <c r="Q104" i="5" s="1"/>
  <c r="R104" i="5" s="1"/>
  <c r="D104" i="5"/>
  <c r="F104" i="5" s="1"/>
  <c r="M103" i="5"/>
  <c r="L103" i="5"/>
  <c r="N103" i="5" s="1"/>
  <c r="N102" i="5" s="1"/>
  <c r="K103" i="5"/>
  <c r="I103" i="5"/>
  <c r="H103" i="5"/>
  <c r="G103" i="5"/>
  <c r="E103" i="5"/>
  <c r="U103" i="5" s="1"/>
  <c r="D103" i="5"/>
  <c r="F103" i="5" s="1"/>
  <c r="K102" i="5"/>
  <c r="E102" i="5"/>
  <c r="G102" i="5" s="1"/>
  <c r="T101" i="5"/>
  <c r="L101" i="5"/>
  <c r="N101" i="5" s="1"/>
  <c r="K101" i="5"/>
  <c r="M101" i="5" s="1"/>
  <c r="O101" i="5" s="1"/>
  <c r="P101" i="5" s="1"/>
  <c r="I101" i="5"/>
  <c r="H101" i="5"/>
  <c r="G101" i="5"/>
  <c r="E101" i="5"/>
  <c r="S101" i="5" s="1"/>
  <c r="D101" i="5"/>
  <c r="F101" i="5" s="1"/>
  <c r="J101" i="5" s="1"/>
  <c r="T100" i="5"/>
  <c r="M100" i="5"/>
  <c r="O100" i="5" s="1"/>
  <c r="L100" i="5"/>
  <c r="N100" i="5" s="1"/>
  <c r="K100" i="5"/>
  <c r="H100" i="5"/>
  <c r="S100" i="5" s="1"/>
  <c r="E100" i="5"/>
  <c r="Q100" i="5" s="1"/>
  <c r="R100" i="5" s="1"/>
  <c r="D100" i="5"/>
  <c r="F100" i="5" s="1"/>
  <c r="M99" i="5"/>
  <c r="L99" i="5"/>
  <c r="N99" i="5" s="1"/>
  <c r="O99" i="5" s="1"/>
  <c r="K99" i="5"/>
  <c r="I99" i="5"/>
  <c r="H99" i="5"/>
  <c r="G99" i="5"/>
  <c r="E99" i="5"/>
  <c r="U99" i="5" s="1"/>
  <c r="D99" i="5"/>
  <c r="F99" i="5" s="1"/>
  <c r="L98" i="5"/>
  <c r="N98" i="5" s="1"/>
  <c r="K98" i="5"/>
  <c r="M98" i="5" s="1"/>
  <c r="O98" i="5" s="1"/>
  <c r="H98" i="5"/>
  <c r="I98" i="5" s="1"/>
  <c r="E98" i="5"/>
  <c r="U98" i="5" s="1"/>
  <c r="D98" i="5"/>
  <c r="F98" i="5" s="1"/>
  <c r="T97" i="5"/>
  <c r="L97" i="5"/>
  <c r="N97" i="5" s="1"/>
  <c r="K97" i="5"/>
  <c r="M97" i="5" s="1"/>
  <c r="O97" i="5" s="1"/>
  <c r="P97" i="5" s="1"/>
  <c r="I97" i="5"/>
  <c r="H97" i="5"/>
  <c r="G97" i="5"/>
  <c r="E97" i="5"/>
  <c r="S97" i="5" s="1"/>
  <c r="D97" i="5"/>
  <c r="F97" i="5" s="1"/>
  <c r="J97" i="5" s="1"/>
  <c r="T96" i="5"/>
  <c r="M96" i="5"/>
  <c r="O96" i="5" s="1"/>
  <c r="L96" i="5"/>
  <c r="N96" i="5" s="1"/>
  <c r="K96" i="5"/>
  <c r="H96" i="5"/>
  <c r="S96" i="5" s="1"/>
  <c r="E96" i="5"/>
  <c r="Q96" i="5" s="1"/>
  <c r="R96" i="5" s="1"/>
  <c r="D96" i="5"/>
  <c r="F96" i="5" s="1"/>
  <c r="M95" i="5"/>
  <c r="L95" i="5"/>
  <c r="N95" i="5" s="1"/>
  <c r="O95" i="5" s="1"/>
  <c r="K95" i="5"/>
  <c r="I95" i="5"/>
  <c r="H95" i="5"/>
  <c r="G95" i="5"/>
  <c r="E95" i="5"/>
  <c r="U95" i="5" s="1"/>
  <c r="D95" i="5"/>
  <c r="F95" i="5" s="1"/>
  <c r="L94" i="5"/>
  <c r="N94" i="5" s="1"/>
  <c r="K94" i="5"/>
  <c r="M94" i="5" s="1"/>
  <c r="O94" i="5" s="1"/>
  <c r="H94" i="5"/>
  <c r="I94" i="5" s="1"/>
  <c r="E94" i="5"/>
  <c r="U94" i="5" s="1"/>
  <c r="D94" i="5"/>
  <c r="F94" i="5" s="1"/>
  <c r="T93" i="5"/>
  <c r="L93" i="5"/>
  <c r="N93" i="5" s="1"/>
  <c r="K93" i="5"/>
  <c r="M93" i="5" s="1"/>
  <c r="O93" i="5" s="1"/>
  <c r="P93" i="5" s="1"/>
  <c r="I93" i="5"/>
  <c r="H93" i="5"/>
  <c r="G93" i="5"/>
  <c r="E93" i="5"/>
  <c r="S93" i="5" s="1"/>
  <c r="D93" i="5"/>
  <c r="F93" i="5" s="1"/>
  <c r="J93" i="5" s="1"/>
  <c r="T92" i="5"/>
  <c r="M92" i="5"/>
  <c r="O92" i="5" s="1"/>
  <c r="L92" i="5"/>
  <c r="N92" i="5" s="1"/>
  <c r="K92" i="5"/>
  <c r="H92" i="5"/>
  <c r="S92" i="5" s="1"/>
  <c r="E92" i="5"/>
  <c r="Q92" i="5" s="1"/>
  <c r="R92" i="5" s="1"/>
  <c r="D92" i="5"/>
  <c r="F92" i="5" s="1"/>
  <c r="M91" i="5"/>
  <c r="L91" i="5"/>
  <c r="N91" i="5" s="1"/>
  <c r="O91" i="5" s="1"/>
  <c r="K91" i="5"/>
  <c r="I91" i="5"/>
  <c r="H91" i="5"/>
  <c r="G91" i="5"/>
  <c r="E91" i="5"/>
  <c r="U91" i="5" s="1"/>
  <c r="D91" i="5"/>
  <c r="F91" i="5" s="1"/>
  <c r="L90" i="5"/>
  <c r="N90" i="5" s="1"/>
  <c r="K90" i="5"/>
  <c r="M90" i="5" s="1"/>
  <c r="H90" i="5"/>
  <c r="I90" i="5" s="1"/>
  <c r="E90" i="5"/>
  <c r="U90" i="5" s="1"/>
  <c r="D90" i="5"/>
  <c r="F90" i="5" s="1"/>
  <c r="D89" i="5"/>
  <c r="M88" i="5"/>
  <c r="O88" i="5" s="1"/>
  <c r="L88" i="5"/>
  <c r="N88" i="5" s="1"/>
  <c r="K88" i="5"/>
  <c r="H88" i="5"/>
  <c r="S88" i="5" s="1"/>
  <c r="E88" i="5"/>
  <c r="Q88" i="5" s="1"/>
  <c r="R88" i="5" s="1"/>
  <c r="D88" i="5"/>
  <c r="F88" i="5" s="1"/>
  <c r="L87" i="5"/>
  <c r="N87" i="5" s="1"/>
  <c r="K87" i="5"/>
  <c r="M87" i="5" s="1"/>
  <c r="O87" i="5" s="1"/>
  <c r="I87" i="5"/>
  <c r="H87" i="5"/>
  <c r="G87" i="5"/>
  <c r="E87" i="5"/>
  <c r="U87" i="5" s="1"/>
  <c r="D87" i="5"/>
  <c r="F87" i="5" s="1"/>
  <c r="T86" i="5"/>
  <c r="L86" i="5"/>
  <c r="N86" i="5" s="1"/>
  <c r="K86" i="5"/>
  <c r="M86" i="5" s="1"/>
  <c r="O86" i="5" s="1"/>
  <c r="H86" i="5"/>
  <c r="I86" i="5" s="1"/>
  <c r="E86" i="5"/>
  <c r="U86" i="5" s="1"/>
  <c r="D86" i="5"/>
  <c r="F86" i="5" s="1"/>
  <c r="T85" i="5"/>
  <c r="O85" i="5"/>
  <c r="P85" i="5" s="1"/>
  <c r="M85" i="5"/>
  <c r="L85" i="5"/>
  <c r="N85" i="5" s="1"/>
  <c r="K85" i="5"/>
  <c r="I85" i="5"/>
  <c r="H85" i="5"/>
  <c r="G85" i="5"/>
  <c r="E85" i="5"/>
  <c r="S85" i="5" s="1"/>
  <c r="D85" i="5"/>
  <c r="F85" i="5" s="1"/>
  <c r="J85" i="5" s="1"/>
  <c r="M84" i="5"/>
  <c r="O84" i="5" s="1"/>
  <c r="L84" i="5"/>
  <c r="N84" i="5" s="1"/>
  <c r="K84" i="5"/>
  <c r="H84" i="5"/>
  <c r="S84" i="5" s="1"/>
  <c r="E84" i="5"/>
  <c r="Q84" i="5" s="1"/>
  <c r="R84" i="5" s="1"/>
  <c r="D84" i="5"/>
  <c r="F84" i="5" s="1"/>
  <c r="L83" i="5"/>
  <c r="N83" i="5" s="1"/>
  <c r="N82" i="5" s="1"/>
  <c r="K83" i="5"/>
  <c r="M83" i="5" s="1"/>
  <c r="I83" i="5"/>
  <c r="H83" i="5"/>
  <c r="G83" i="5"/>
  <c r="E83" i="5"/>
  <c r="U83" i="5" s="1"/>
  <c r="D83" i="5"/>
  <c r="F83" i="5" s="1"/>
  <c r="K82" i="5"/>
  <c r="E82" i="5"/>
  <c r="G82" i="5" s="1"/>
  <c r="T81" i="5"/>
  <c r="L81" i="5"/>
  <c r="N81" i="5" s="1"/>
  <c r="K81" i="5"/>
  <c r="M81" i="5" s="1"/>
  <c r="O81" i="5" s="1"/>
  <c r="P81" i="5" s="1"/>
  <c r="I81" i="5"/>
  <c r="H81" i="5"/>
  <c r="G81" i="5"/>
  <c r="E81" i="5"/>
  <c r="S81" i="5" s="1"/>
  <c r="D81" i="5"/>
  <c r="F81" i="5" s="1"/>
  <c r="J81" i="5" s="1"/>
  <c r="T80" i="5"/>
  <c r="M80" i="5"/>
  <c r="O80" i="5" s="1"/>
  <c r="L80" i="5"/>
  <c r="N80" i="5" s="1"/>
  <c r="K80" i="5"/>
  <c r="H80" i="5"/>
  <c r="S80" i="5" s="1"/>
  <c r="E80" i="5"/>
  <c r="Q80" i="5" s="1"/>
  <c r="R80" i="5" s="1"/>
  <c r="D80" i="5"/>
  <c r="F80" i="5" s="1"/>
  <c r="M79" i="5"/>
  <c r="L79" i="5"/>
  <c r="N79" i="5" s="1"/>
  <c r="O79" i="5" s="1"/>
  <c r="K79" i="5"/>
  <c r="I79" i="5"/>
  <c r="H79" i="5"/>
  <c r="S79" i="5" s="1"/>
  <c r="G79" i="5"/>
  <c r="E79" i="5"/>
  <c r="U79" i="5" s="1"/>
  <c r="D79" i="5"/>
  <c r="F79" i="5" s="1"/>
  <c r="L78" i="5"/>
  <c r="N78" i="5" s="1"/>
  <c r="K78" i="5"/>
  <c r="M78" i="5" s="1"/>
  <c r="O78" i="5" s="1"/>
  <c r="H78" i="5"/>
  <c r="I78" i="5" s="1"/>
  <c r="E78" i="5"/>
  <c r="U78" i="5" s="1"/>
  <c r="D78" i="5"/>
  <c r="F78" i="5" s="1"/>
  <c r="T77" i="5"/>
  <c r="L77" i="5"/>
  <c r="N77" i="5" s="1"/>
  <c r="K77" i="5"/>
  <c r="M77" i="5" s="1"/>
  <c r="O77" i="5" s="1"/>
  <c r="P77" i="5" s="1"/>
  <c r="I77" i="5"/>
  <c r="H77" i="5"/>
  <c r="G77" i="5"/>
  <c r="E77" i="5"/>
  <c r="S77" i="5" s="1"/>
  <c r="D77" i="5"/>
  <c r="F77" i="5" s="1"/>
  <c r="J77" i="5" s="1"/>
  <c r="T76" i="5"/>
  <c r="M76" i="5"/>
  <c r="L76" i="5"/>
  <c r="N76" i="5" s="1"/>
  <c r="K76" i="5"/>
  <c r="H76" i="5"/>
  <c r="S76" i="5" s="1"/>
  <c r="E76" i="5"/>
  <c r="Q76" i="5" s="1"/>
  <c r="R76" i="5" s="1"/>
  <c r="D76" i="5"/>
  <c r="F76" i="5" s="1"/>
  <c r="M75" i="5"/>
  <c r="L75" i="5"/>
  <c r="N75" i="5" s="1"/>
  <c r="N74" i="5" s="1"/>
  <c r="K75" i="5"/>
  <c r="I75" i="5"/>
  <c r="H75" i="5"/>
  <c r="S75" i="5" s="1"/>
  <c r="G75" i="5"/>
  <c r="E75" i="5"/>
  <c r="U75" i="5" s="1"/>
  <c r="D75" i="5"/>
  <c r="F75" i="5" s="1"/>
  <c r="K74" i="5"/>
  <c r="E74" i="5"/>
  <c r="G74" i="5" s="1"/>
  <c r="T73" i="5"/>
  <c r="L73" i="5"/>
  <c r="N73" i="5" s="1"/>
  <c r="K73" i="5"/>
  <c r="M73" i="5" s="1"/>
  <c r="O73" i="5" s="1"/>
  <c r="P73" i="5" s="1"/>
  <c r="I73" i="5"/>
  <c r="H73" i="5"/>
  <c r="G73" i="5"/>
  <c r="E73" i="5"/>
  <c r="S73" i="5" s="1"/>
  <c r="D73" i="5"/>
  <c r="F73" i="5" s="1"/>
  <c r="J73" i="5" s="1"/>
  <c r="T72" i="5"/>
  <c r="M72" i="5"/>
  <c r="O72" i="5" s="1"/>
  <c r="L72" i="5"/>
  <c r="N72" i="5" s="1"/>
  <c r="K72" i="5"/>
  <c r="H72" i="5"/>
  <c r="S72" i="5" s="1"/>
  <c r="E72" i="5"/>
  <c r="Q72" i="5" s="1"/>
  <c r="R72" i="5" s="1"/>
  <c r="D72" i="5"/>
  <c r="F72" i="5" s="1"/>
  <c r="M71" i="5"/>
  <c r="L71" i="5"/>
  <c r="N71" i="5" s="1"/>
  <c r="O71" i="5" s="1"/>
  <c r="K71" i="5"/>
  <c r="I71" i="5"/>
  <c r="H71" i="5"/>
  <c r="S71" i="5" s="1"/>
  <c r="G71" i="5"/>
  <c r="E71" i="5"/>
  <c r="U71" i="5" s="1"/>
  <c r="D71" i="5"/>
  <c r="F71" i="5" s="1"/>
  <c r="L70" i="5"/>
  <c r="N70" i="5" s="1"/>
  <c r="K70" i="5"/>
  <c r="M70" i="5" s="1"/>
  <c r="O70" i="5" s="1"/>
  <c r="H70" i="5"/>
  <c r="I70" i="5" s="1"/>
  <c r="E70" i="5"/>
  <c r="U70" i="5" s="1"/>
  <c r="D70" i="5"/>
  <c r="F70" i="5" s="1"/>
  <c r="T69" i="5"/>
  <c r="L69" i="5"/>
  <c r="N69" i="5" s="1"/>
  <c r="K69" i="5"/>
  <c r="M69" i="5" s="1"/>
  <c r="O69" i="5" s="1"/>
  <c r="P69" i="5" s="1"/>
  <c r="I69" i="5"/>
  <c r="H69" i="5"/>
  <c r="G69" i="5"/>
  <c r="E69" i="5"/>
  <c r="S69" i="5" s="1"/>
  <c r="D69" i="5"/>
  <c r="F69" i="5" s="1"/>
  <c r="J69" i="5" s="1"/>
  <c r="T68" i="5"/>
  <c r="M68" i="5"/>
  <c r="O68" i="5" s="1"/>
  <c r="L68" i="5"/>
  <c r="N68" i="5" s="1"/>
  <c r="K68" i="5"/>
  <c r="H68" i="5"/>
  <c r="S68" i="5" s="1"/>
  <c r="E68" i="5"/>
  <c r="Q68" i="5" s="1"/>
  <c r="R68" i="5" s="1"/>
  <c r="D68" i="5"/>
  <c r="F68" i="5" s="1"/>
  <c r="M67" i="5"/>
  <c r="L67" i="5"/>
  <c r="N67" i="5" s="1"/>
  <c r="O67" i="5" s="1"/>
  <c r="K67" i="5"/>
  <c r="I67" i="5"/>
  <c r="H67" i="5"/>
  <c r="S67" i="5" s="1"/>
  <c r="G67" i="5"/>
  <c r="E67" i="5"/>
  <c r="U67" i="5" s="1"/>
  <c r="D67" i="5"/>
  <c r="F67" i="5" s="1"/>
  <c r="L66" i="5"/>
  <c r="N66" i="5" s="1"/>
  <c r="K66" i="5"/>
  <c r="M66" i="5" s="1"/>
  <c r="H66" i="5"/>
  <c r="I66" i="5" s="1"/>
  <c r="E66" i="5"/>
  <c r="U66" i="5" s="1"/>
  <c r="D66" i="5"/>
  <c r="F66" i="5" s="1"/>
  <c r="D65" i="5"/>
  <c r="T64" i="5"/>
  <c r="M64" i="5"/>
  <c r="O64" i="5" s="1"/>
  <c r="L64" i="5"/>
  <c r="N64" i="5" s="1"/>
  <c r="K64" i="5"/>
  <c r="H64" i="5"/>
  <c r="S64" i="5" s="1"/>
  <c r="E64" i="5"/>
  <c r="Q64" i="5" s="1"/>
  <c r="R64" i="5" s="1"/>
  <c r="D64" i="5"/>
  <c r="F64" i="5" s="1"/>
  <c r="M63" i="5"/>
  <c r="L63" i="5"/>
  <c r="N63" i="5" s="1"/>
  <c r="O63" i="5" s="1"/>
  <c r="K63" i="5"/>
  <c r="I63" i="5"/>
  <c r="H63" i="5"/>
  <c r="S63" i="5" s="1"/>
  <c r="G63" i="5"/>
  <c r="E63" i="5"/>
  <c r="U63" i="5" s="1"/>
  <c r="D63" i="5"/>
  <c r="F63" i="5" s="1"/>
  <c r="L62" i="5"/>
  <c r="N62" i="5" s="1"/>
  <c r="K62" i="5"/>
  <c r="M62" i="5" s="1"/>
  <c r="O62" i="5" s="1"/>
  <c r="H62" i="5"/>
  <c r="I62" i="5" s="1"/>
  <c r="E62" i="5"/>
  <c r="U62" i="5" s="1"/>
  <c r="D62" i="5"/>
  <c r="F62" i="5" s="1"/>
  <c r="T61" i="5"/>
  <c r="L61" i="5"/>
  <c r="N61" i="5" s="1"/>
  <c r="K61" i="5"/>
  <c r="M61" i="5" s="1"/>
  <c r="O61" i="5" s="1"/>
  <c r="P61" i="5" s="1"/>
  <c r="I61" i="5"/>
  <c r="H61" i="5"/>
  <c r="G61" i="5"/>
  <c r="E61" i="5"/>
  <c r="S61" i="5" s="1"/>
  <c r="D61" i="5"/>
  <c r="F61" i="5" s="1"/>
  <c r="J61" i="5" s="1"/>
  <c r="T60" i="5"/>
  <c r="M60" i="5"/>
  <c r="O60" i="5" s="1"/>
  <c r="L60" i="5"/>
  <c r="N60" i="5" s="1"/>
  <c r="K60" i="5"/>
  <c r="H60" i="5"/>
  <c r="S60" i="5" s="1"/>
  <c r="E60" i="5"/>
  <c r="Q60" i="5" s="1"/>
  <c r="R60" i="5" s="1"/>
  <c r="D60" i="5"/>
  <c r="F60" i="5" s="1"/>
  <c r="M59" i="5"/>
  <c r="L59" i="5"/>
  <c r="N59" i="5" s="1"/>
  <c r="O59" i="5" s="1"/>
  <c r="K59" i="5"/>
  <c r="I59" i="5"/>
  <c r="H59" i="5"/>
  <c r="S59" i="5" s="1"/>
  <c r="G59" i="5"/>
  <c r="E59" i="5"/>
  <c r="U59" i="5" s="1"/>
  <c r="D59" i="5"/>
  <c r="F59" i="5" s="1"/>
  <c r="L58" i="5"/>
  <c r="N58" i="5" s="1"/>
  <c r="K58" i="5"/>
  <c r="M58" i="5" s="1"/>
  <c r="H58" i="5"/>
  <c r="I58" i="5" s="1"/>
  <c r="E58" i="5"/>
  <c r="U58" i="5" s="1"/>
  <c r="D58" i="5"/>
  <c r="F58" i="5" s="1"/>
  <c r="D57" i="5"/>
  <c r="T56" i="5"/>
  <c r="M56" i="5"/>
  <c r="O56" i="5" s="1"/>
  <c r="L56" i="5"/>
  <c r="N56" i="5" s="1"/>
  <c r="K56" i="5"/>
  <c r="H56" i="5"/>
  <c r="S56" i="5" s="1"/>
  <c r="E56" i="5"/>
  <c r="Q56" i="5" s="1"/>
  <c r="R56" i="5" s="1"/>
  <c r="D56" i="5"/>
  <c r="F56" i="5" s="1"/>
  <c r="M55" i="5"/>
  <c r="L55" i="5"/>
  <c r="N55" i="5" s="1"/>
  <c r="O55" i="5" s="1"/>
  <c r="K55" i="5"/>
  <c r="I55" i="5"/>
  <c r="H55" i="5"/>
  <c r="S55" i="5" s="1"/>
  <c r="G55" i="5"/>
  <c r="E55" i="5"/>
  <c r="U55" i="5" s="1"/>
  <c r="D55" i="5"/>
  <c r="F55" i="5" s="1"/>
  <c r="L54" i="5"/>
  <c r="N54" i="5" s="1"/>
  <c r="K54" i="5"/>
  <c r="M54" i="5" s="1"/>
  <c r="O54" i="5" s="1"/>
  <c r="H54" i="5"/>
  <c r="I54" i="5" s="1"/>
  <c r="E54" i="5"/>
  <c r="U54" i="5" s="1"/>
  <c r="D54" i="5"/>
  <c r="F54" i="5" s="1"/>
  <c r="T53" i="5"/>
  <c r="L53" i="5"/>
  <c r="N53" i="5" s="1"/>
  <c r="K53" i="5"/>
  <c r="M53" i="5" s="1"/>
  <c r="O53" i="5" s="1"/>
  <c r="P53" i="5" s="1"/>
  <c r="I53" i="5"/>
  <c r="H53" i="5"/>
  <c r="G53" i="5"/>
  <c r="E53" i="5"/>
  <c r="S53" i="5" s="1"/>
  <c r="D53" i="5"/>
  <c r="F53" i="5" s="1"/>
  <c r="J53" i="5" s="1"/>
  <c r="T52" i="5"/>
  <c r="M52" i="5"/>
  <c r="O52" i="5" s="1"/>
  <c r="L52" i="5"/>
  <c r="N52" i="5" s="1"/>
  <c r="K52" i="5"/>
  <c r="H52" i="5"/>
  <c r="S52" i="5" s="1"/>
  <c r="E52" i="5"/>
  <c r="Q52" i="5" s="1"/>
  <c r="R52" i="5" s="1"/>
  <c r="D52" i="5"/>
  <c r="F52" i="5" s="1"/>
  <c r="M51" i="5"/>
  <c r="L51" i="5"/>
  <c r="N51" i="5" s="1"/>
  <c r="O51" i="5" s="1"/>
  <c r="K51" i="5"/>
  <c r="I51" i="5"/>
  <c r="H51" i="5"/>
  <c r="S51" i="5" s="1"/>
  <c r="G51" i="5"/>
  <c r="E51" i="5"/>
  <c r="U51" i="5" s="1"/>
  <c r="D51" i="5"/>
  <c r="F51" i="5" s="1"/>
  <c r="L50" i="5"/>
  <c r="N50" i="5" s="1"/>
  <c r="K50" i="5"/>
  <c r="M50" i="5" s="1"/>
  <c r="O50" i="5" s="1"/>
  <c r="H50" i="5"/>
  <c r="I50" i="5" s="1"/>
  <c r="E50" i="5"/>
  <c r="U50" i="5" s="1"/>
  <c r="D50" i="5"/>
  <c r="F50" i="5" s="1"/>
  <c r="T49" i="5"/>
  <c r="L49" i="5"/>
  <c r="N49" i="5" s="1"/>
  <c r="K49" i="5"/>
  <c r="M49" i="5" s="1"/>
  <c r="I49" i="5"/>
  <c r="H49" i="5"/>
  <c r="G49" i="5"/>
  <c r="E49" i="5"/>
  <c r="S49" i="5" s="1"/>
  <c r="D49" i="5"/>
  <c r="F49" i="5" s="1"/>
  <c r="H48" i="5"/>
  <c r="L47" i="5"/>
  <c r="N47" i="5" s="1"/>
  <c r="K47" i="5"/>
  <c r="M47" i="5" s="1"/>
  <c r="O47" i="5" s="1"/>
  <c r="I47" i="5"/>
  <c r="H47" i="5"/>
  <c r="G47" i="5"/>
  <c r="E47" i="5"/>
  <c r="U47" i="5" s="1"/>
  <c r="D47" i="5"/>
  <c r="F47" i="5" s="1"/>
  <c r="T46" i="5"/>
  <c r="L46" i="5"/>
  <c r="N46" i="5" s="1"/>
  <c r="K46" i="5"/>
  <c r="M46" i="5" s="1"/>
  <c r="O46" i="5" s="1"/>
  <c r="H46" i="5"/>
  <c r="I46" i="5" s="1"/>
  <c r="E46" i="5"/>
  <c r="U46" i="5" s="1"/>
  <c r="D46" i="5"/>
  <c r="F46" i="5" s="1"/>
  <c r="T45" i="5"/>
  <c r="O45" i="5"/>
  <c r="P45" i="5" s="1"/>
  <c r="M45" i="5"/>
  <c r="L45" i="5"/>
  <c r="N45" i="5" s="1"/>
  <c r="K45" i="5"/>
  <c r="I45" i="5"/>
  <c r="H45" i="5"/>
  <c r="G45" i="5"/>
  <c r="E45" i="5"/>
  <c r="S45" i="5" s="1"/>
  <c r="D45" i="5"/>
  <c r="F45" i="5" s="1"/>
  <c r="J45" i="5" s="1"/>
  <c r="M44" i="5"/>
  <c r="O44" i="5" s="1"/>
  <c r="L44" i="5"/>
  <c r="N44" i="5" s="1"/>
  <c r="K44" i="5"/>
  <c r="H44" i="5"/>
  <c r="S44" i="5" s="1"/>
  <c r="E44" i="5"/>
  <c r="Q44" i="5" s="1"/>
  <c r="R44" i="5" s="1"/>
  <c r="D44" i="5"/>
  <c r="F44" i="5" s="1"/>
  <c r="L43" i="5"/>
  <c r="N43" i="5" s="1"/>
  <c r="N42" i="5" s="1"/>
  <c r="K43" i="5"/>
  <c r="M43" i="5" s="1"/>
  <c r="I43" i="5"/>
  <c r="H43" i="5"/>
  <c r="G43" i="5"/>
  <c r="E43" i="5"/>
  <c r="U43" i="5" s="1"/>
  <c r="D43" i="5"/>
  <c r="F43" i="5" s="1"/>
  <c r="K42" i="5"/>
  <c r="E42" i="5"/>
  <c r="U42" i="5" s="1"/>
  <c r="T41" i="5"/>
  <c r="O41" i="5"/>
  <c r="P41" i="5" s="1"/>
  <c r="M41" i="5"/>
  <c r="L41" i="5"/>
  <c r="N41" i="5" s="1"/>
  <c r="K41" i="5"/>
  <c r="I41" i="5"/>
  <c r="H41" i="5"/>
  <c r="G41" i="5"/>
  <c r="E41" i="5"/>
  <c r="S41" i="5" s="1"/>
  <c r="D41" i="5"/>
  <c r="F41" i="5" s="1"/>
  <c r="J41" i="5" s="1"/>
  <c r="M40" i="5"/>
  <c r="O40" i="5" s="1"/>
  <c r="L40" i="5"/>
  <c r="N40" i="5" s="1"/>
  <c r="K40" i="5"/>
  <c r="H40" i="5"/>
  <c r="S40" i="5" s="1"/>
  <c r="E40" i="5"/>
  <c r="Q40" i="5" s="1"/>
  <c r="R40" i="5" s="1"/>
  <c r="D40" i="5"/>
  <c r="F40" i="5" s="1"/>
  <c r="L39" i="5"/>
  <c r="N39" i="5" s="1"/>
  <c r="N38" i="5" s="1"/>
  <c r="K39" i="5"/>
  <c r="M39" i="5" s="1"/>
  <c r="I39" i="5"/>
  <c r="H39" i="5"/>
  <c r="G39" i="5"/>
  <c r="E39" i="5"/>
  <c r="U39" i="5" s="1"/>
  <c r="D39" i="5"/>
  <c r="F39" i="5" s="1"/>
  <c r="K38" i="5"/>
  <c r="E38" i="5"/>
  <c r="U38" i="5" s="1"/>
  <c r="T37" i="5"/>
  <c r="O37" i="5"/>
  <c r="P37" i="5" s="1"/>
  <c r="M37" i="5"/>
  <c r="L37" i="5"/>
  <c r="N37" i="5" s="1"/>
  <c r="K37" i="5"/>
  <c r="I37" i="5"/>
  <c r="H37" i="5"/>
  <c r="G37" i="5"/>
  <c r="E37" i="5"/>
  <c r="S37" i="5" s="1"/>
  <c r="D37" i="5"/>
  <c r="F37" i="5" s="1"/>
  <c r="J37" i="5" s="1"/>
  <c r="M36" i="5"/>
  <c r="O36" i="5" s="1"/>
  <c r="L36" i="5"/>
  <c r="N36" i="5" s="1"/>
  <c r="K36" i="5"/>
  <c r="H36" i="5"/>
  <c r="S36" i="5" s="1"/>
  <c r="E36" i="5"/>
  <c r="Q36" i="5" s="1"/>
  <c r="R36" i="5" s="1"/>
  <c r="D36" i="5"/>
  <c r="F36" i="5" s="1"/>
  <c r="L35" i="5"/>
  <c r="N35" i="5" s="1"/>
  <c r="K35" i="5"/>
  <c r="M35" i="5" s="1"/>
  <c r="O35" i="5" s="1"/>
  <c r="I35" i="5"/>
  <c r="H35" i="5"/>
  <c r="G35" i="5"/>
  <c r="E35" i="5"/>
  <c r="U35" i="5" s="1"/>
  <c r="D35" i="5"/>
  <c r="F35" i="5" s="1"/>
  <c r="T34" i="5"/>
  <c r="L34" i="5"/>
  <c r="N34" i="5" s="1"/>
  <c r="K34" i="5"/>
  <c r="M34" i="5" s="1"/>
  <c r="O34" i="5" s="1"/>
  <c r="H34" i="5"/>
  <c r="I34" i="5" s="1"/>
  <c r="E34" i="5"/>
  <c r="U34" i="5" s="1"/>
  <c r="D34" i="5"/>
  <c r="F34" i="5" s="1"/>
  <c r="T33" i="5"/>
  <c r="O33" i="5"/>
  <c r="P33" i="5" s="1"/>
  <c r="M33" i="5"/>
  <c r="L33" i="5"/>
  <c r="N33" i="5" s="1"/>
  <c r="K33" i="5"/>
  <c r="I33" i="5"/>
  <c r="H33" i="5"/>
  <c r="G33" i="5"/>
  <c r="E33" i="5"/>
  <c r="S33" i="5" s="1"/>
  <c r="D33" i="5"/>
  <c r="F33" i="5" s="1"/>
  <c r="J33" i="5" s="1"/>
  <c r="M32" i="5"/>
  <c r="O32" i="5" s="1"/>
  <c r="L32" i="5"/>
  <c r="N32" i="5" s="1"/>
  <c r="K32" i="5"/>
  <c r="H32" i="5"/>
  <c r="S32" i="5" s="1"/>
  <c r="E32" i="5"/>
  <c r="Q32" i="5" s="1"/>
  <c r="R32" i="5" s="1"/>
  <c r="D32" i="5"/>
  <c r="F32" i="5" s="1"/>
  <c r="Q31" i="5"/>
  <c r="R31" i="5" s="1"/>
  <c r="L31" i="5"/>
  <c r="K31" i="5"/>
  <c r="M31" i="5" s="1"/>
  <c r="I31" i="5"/>
  <c r="H31" i="5"/>
  <c r="G31" i="5"/>
  <c r="E31" i="5"/>
  <c r="U31" i="5" s="1"/>
  <c r="D31" i="5"/>
  <c r="F31" i="5" s="1"/>
  <c r="U30" i="5"/>
  <c r="T30" i="5"/>
  <c r="L30" i="5"/>
  <c r="N30" i="5" s="1"/>
  <c r="K30" i="5"/>
  <c r="H30" i="5"/>
  <c r="I30" i="5" s="1"/>
  <c r="E30" i="5"/>
  <c r="D30" i="5"/>
  <c r="F30" i="5" s="1"/>
  <c r="T29" i="5"/>
  <c r="O29" i="5"/>
  <c r="M29" i="5"/>
  <c r="L29" i="5"/>
  <c r="N29" i="5" s="1"/>
  <c r="K29" i="5"/>
  <c r="I29" i="5"/>
  <c r="H29" i="5"/>
  <c r="G29" i="5"/>
  <c r="E29" i="5"/>
  <c r="S29" i="5" s="1"/>
  <c r="D29" i="5"/>
  <c r="H28" i="5"/>
  <c r="L27" i="5"/>
  <c r="K27" i="5"/>
  <c r="M27" i="5" s="1"/>
  <c r="I27" i="5"/>
  <c r="H27" i="5"/>
  <c r="G27" i="5"/>
  <c r="E27" i="5"/>
  <c r="U27" i="5" s="1"/>
  <c r="D27" i="5"/>
  <c r="F27" i="5" s="1"/>
  <c r="T26" i="5"/>
  <c r="L26" i="5"/>
  <c r="N26" i="5" s="1"/>
  <c r="K26" i="5"/>
  <c r="M26" i="5" s="1"/>
  <c r="O26" i="5" s="1"/>
  <c r="H26" i="5"/>
  <c r="I26" i="5" s="1"/>
  <c r="E26" i="5"/>
  <c r="D26" i="5"/>
  <c r="F26" i="5" s="1"/>
  <c r="T25" i="5"/>
  <c r="O25" i="5"/>
  <c r="M25" i="5"/>
  <c r="L25" i="5"/>
  <c r="N25" i="5" s="1"/>
  <c r="K25" i="5"/>
  <c r="I25" i="5"/>
  <c r="H25" i="5"/>
  <c r="G25" i="5"/>
  <c r="E25" i="5"/>
  <c r="S25" i="5" s="1"/>
  <c r="D25" i="5"/>
  <c r="F25" i="5" s="1"/>
  <c r="J25" i="5" s="1"/>
  <c r="M24" i="5"/>
  <c r="O24" i="5" s="1"/>
  <c r="L24" i="5"/>
  <c r="N24" i="5" s="1"/>
  <c r="K24" i="5"/>
  <c r="H24" i="5"/>
  <c r="I24" i="5" s="1"/>
  <c r="E24" i="5"/>
  <c r="Q24" i="5" s="1"/>
  <c r="R24" i="5" s="1"/>
  <c r="D24" i="5"/>
  <c r="F24" i="5" s="1"/>
  <c r="Q23" i="5"/>
  <c r="R23" i="5" s="1"/>
  <c r="L23" i="5"/>
  <c r="K23" i="5"/>
  <c r="M23" i="5" s="1"/>
  <c r="I23" i="5"/>
  <c r="H23" i="5"/>
  <c r="G23" i="5"/>
  <c r="E23" i="5"/>
  <c r="U23" i="5" s="1"/>
  <c r="D23" i="5"/>
  <c r="F23" i="5" s="1"/>
  <c r="U22" i="5"/>
  <c r="T22" i="5"/>
  <c r="L22" i="5"/>
  <c r="N22" i="5" s="1"/>
  <c r="K22" i="5"/>
  <c r="H22" i="5"/>
  <c r="I22" i="5" s="1"/>
  <c r="E22" i="5"/>
  <c r="D22" i="5"/>
  <c r="F22" i="5" s="1"/>
  <c r="T21" i="5"/>
  <c r="O21" i="5"/>
  <c r="M21" i="5"/>
  <c r="L21" i="5"/>
  <c r="N21" i="5" s="1"/>
  <c r="K21" i="5"/>
  <c r="I21" i="5"/>
  <c r="H21" i="5"/>
  <c r="S21" i="5" s="1"/>
  <c r="G21" i="5"/>
  <c r="E21" i="5"/>
  <c r="U21" i="5" s="1"/>
  <c r="D21" i="5"/>
  <c r="H20" i="5"/>
  <c r="L19" i="5"/>
  <c r="K19" i="5"/>
  <c r="M19" i="5" s="1"/>
  <c r="I19" i="5"/>
  <c r="H19" i="5"/>
  <c r="G19" i="5"/>
  <c r="E19" i="5"/>
  <c r="U19" i="5" s="1"/>
  <c r="D19" i="5"/>
  <c r="F19" i="5" s="1"/>
  <c r="T18" i="5"/>
  <c r="L18" i="5"/>
  <c r="N18" i="5" s="1"/>
  <c r="K18" i="5"/>
  <c r="M18" i="5" s="1"/>
  <c r="O18" i="5" s="1"/>
  <c r="H18" i="5"/>
  <c r="I18" i="5" s="1"/>
  <c r="E18" i="5"/>
  <c r="D18" i="5"/>
  <c r="F18" i="5" s="1"/>
  <c r="T17" i="5"/>
  <c r="O17" i="5"/>
  <c r="M17" i="5"/>
  <c r="L17" i="5"/>
  <c r="N17" i="5" s="1"/>
  <c r="K17" i="5"/>
  <c r="I17" i="5"/>
  <c r="H17" i="5"/>
  <c r="S17" i="5" s="1"/>
  <c r="G17" i="5"/>
  <c r="E17" i="5"/>
  <c r="U17" i="5" s="1"/>
  <c r="D17" i="5"/>
  <c r="F17" i="5" s="1"/>
  <c r="J17" i="5" s="1"/>
  <c r="M16" i="5"/>
  <c r="O16" i="5" s="1"/>
  <c r="L16" i="5"/>
  <c r="N16" i="5" s="1"/>
  <c r="K16" i="5"/>
  <c r="H16" i="5"/>
  <c r="I16" i="5" s="1"/>
  <c r="E16" i="5"/>
  <c r="Q16" i="5" s="1"/>
  <c r="R16" i="5" s="1"/>
  <c r="D16" i="5"/>
  <c r="F16" i="5" s="1"/>
  <c r="Q15" i="5"/>
  <c r="R15" i="5" s="1"/>
  <c r="L15" i="5"/>
  <c r="K15" i="5"/>
  <c r="M15" i="5" s="1"/>
  <c r="I15" i="5"/>
  <c r="H15" i="5"/>
  <c r="G15" i="5"/>
  <c r="E15" i="5"/>
  <c r="U15" i="5" s="1"/>
  <c r="D15" i="5"/>
  <c r="F15" i="5" s="1"/>
  <c r="U14" i="5"/>
  <c r="T14" i="5"/>
  <c r="L14" i="5"/>
  <c r="N14" i="5" s="1"/>
  <c r="K14" i="5"/>
  <c r="M14" i="5" s="1"/>
  <c r="O14" i="5" s="1"/>
  <c r="H14" i="5"/>
  <c r="I14" i="5" s="1"/>
  <c r="E14" i="5"/>
  <c r="D14" i="5"/>
  <c r="F14" i="5" s="1"/>
  <c r="T13" i="5"/>
  <c r="O13" i="5"/>
  <c r="M13" i="5"/>
  <c r="L13" i="5"/>
  <c r="N13" i="5" s="1"/>
  <c r="K13" i="5"/>
  <c r="I13" i="5"/>
  <c r="H13" i="5"/>
  <c r="S13" i="5" s="1"/>
  <c r="G13" i="5"/>
  <c r="E13" i="5"/>
  <c r="U13" i="5" s="1"/>
  <c r="D13" i="5"/>
  <c r="M12" i="5"/>
  <c r="L12" i="5"/>
  <c r="N12" i="5" s="1"/>
  <c r="K12" i="5"/>
  <c r="H12" i="5"/>
  <c r="E12" i="5"/>
  <c r="Q12" i="5" s="1"/>
  <c r="R12" i="5" s="1"/>
  <c r="D12" i="5"/>
  <c r="F12" i="5" s="1"/>
  <c r="L11" i="5"/>
  <c r="T11" i="5" s="1"/>
  <c r="T10" i="5"/>
  <c r="L10" i="5"/>
  <c r="N10" i="5" s="1"/>
  <c r="N9" i="5" s="1"/>
  <c r="K10" i="5"/>
  <c r="H10" i="5"/>
  <c r="I10" i="5" s="1"/>
  <c r="E10" i="5"/>
  <c r="U10" i="5" s="1"/>
  <c r="U9" i="5" s="1"/>
  <c r="D10" i="5"/>
  <c r="F10" i="5" s="1"/>
  <c r="T9" i="5"/>
  <c r="L9" i="5"/>
  <c r="I9" i="5"/>
  <c r="D9" i="5"/>
  <c r="M231" i="3"/>
  <c r="L231" i="3"/>
  <c r="K231" i="3"/>
  <c r="H231" i="3"/>
  <c r="G231" i="3"/>
  <c r="I231" i="3" s="1"/>
  <c r="N231" i="3" s="1"/>
  <c r="O231" i="3" s="1"/>
  <c r="G230" i="3"/>
  <c r="F230" i="3"/>
  <c r="E230" i="3"/>
  <c r="M229" i="3"/>
  <c r="J229" i="3"/>
  <c r="K229" i="3" s="1"/>
  <c r="G229" i="3"/>
  <c r="F229" i="3"/>
  <c r="E229" i="3"/>
  <c r="M228" i="3"/>
  <c r="J228" i="3"/>
  <c r="K228" i="3" s="1"/>
  <c r="H228" i="3"/>
  <c r="F228" i="3"/>
  <c r="L228" i="3" s="1"/>
  <c r="E228" i="3"/>
  <c r="G228" i="3" s="1"/>
  <c r="M227" i="3"/>
  <c r="L227" i="3"/>
  <c r="H227" i="3"/>
  <c r="G227" i="3"/>
  <c r="F227" i="3"/>
  <c r="J227" i="3" s="1"/>
  <c r="K227" i="3" s="1"/>
  <c r="E227" i="3"/>
  <c r="L226" i="3"/>
  <c r="J226" i="3"/>
  <c r="K226" i="3" s="1"/>
  <c r="H226" i="3"/>
  <c r="G226" i="3"/>
  <c r="I226" i="3" s="1"/>
  <c r="F226" i="3"/>
  <c r="M226" i="3" s="1"/>
  <c r="E226" i="3"/>
  <c r="F225" i="3"/>
  <c r="E225" i="3"/>
  <c r="G225" i="3" s="1"/>
  <c r="L224" i="3"/>
  <c r="F224" i="3"/>
  <c r="E224" i="3"/>
  <c r="G224" i="3" s="1"/>
  <c r="M223" i="3"/>
  <c r="L223" i="3"/>
  <c r="H223" i="3"/>
  <c r="G223" i="3"/>
  <c r="F223" i="3"/>
  <c r="J223" i="3" s="1"/>
  <c r="K223" i="3" s="1"/>
  <c r="E223" i="3"/>
  <c r="E222" i="3" s="1"/>
  <c r="G221" i="3"/>
  <c r="F221" i="3"/>
  <c r="J221" i="3" s="1"/>
  <c r="K221" i="3" s="1"/>
  <c r="E221" i="3"/>
  <c r="F220" i="3"/>
  <c r="M220" i="3" s="1"/>
  <c r="E220" i="3"/>
  <c r="G220" i="3" s="1"/>
  <c r="M219" i="3"/>
  <c r="L219" i="3"/>
  <c r="H219" i="3"/>
  <c r="F219" i="3"/>
  <c r="J219" i="3" s="1"/>
  <c r="K219" i="3" s="1"/>
  <c r="E219" i="3"/>
  <c r="G218" i="3"/>
  <c r="F218" i="3"/>
  <c r="E218" i="3"/>
  <c r="M217" i="3"/>
  <c r="J217" i="3"/>
  <c r="K217" i="3" s="1"/>
  <c r="G217" i="3"/>
  <c r="F217" i="3"/>
  <c r="E217" i="3"/>
  <c r="M216" i="3"/>
  <c r="J216" i="3"/>
  <c r="H216" i="3"/>
  <c r="F216" i="3"/>
  <c r="E216" i="3"/>
  <c r="G216" i="3" s="1"/>
  <c r="H214" i="3"/>
  <c r="G214" i="3"/>
  <c r="F214" i="3"/>
  <c r="M214" i="3" s="1"/>
  <c r="E214" i="3"/>
  <c r="M213" i="3"/>
  <c r="J213" i="3"/>
  <c r="K213" i="3" s="1"/>
  <c r="F213" i="3"/>
  <c r="E213" i="3"/>
  <c r="G213" i="3" s="1"/>
  <c r="G210" i="3" s="1"/>
  <c r="M212" i="3"/>
  <c r="J212" i="3"/>
  <c r="K212" i="3" s="1"/>
  <c r="H212" i="3"/>
  <c r="F212" i="3"/>
  <c r="L212" i="3" s="1"/>
  <c r="E212" i="3"/>
  <c r="G212" i="3" s="1"/>
  <c r="I212" i="3" s="1"/>
  <c r="M211" i="3"/>
  <c r="M210" i="3" s="1"/>
  <c r="L211" i="3"/>
  <c r="K211" i="3"/>
  <c r="H211" i="3"/>
  <c r="F211" i="3"/>
  <c r="J211" i="3" s="1"/>
  <c r="E211" i="3"/>
  <c r="G211" i="3" s="1"/>
  <c r="I211" i="3" s="1"/>
  <c r="M209" i="3"/>
  <c r="J209" i="3"/>
  <c r="K209" i="3" s="1"/>
  <c r="G209" i="3"/>
  <c r="F209" i="3"/>
  <c r="E209" i="3"/>
  <c r="M208" i="3"/>
  <c r="J208" i="3"/>
  <c r="K208" i="3" s="1"/>
  <c r="H208" i="3"/>
  <c r="F208" i="3"/>
  <c r="L208" i="3" s="1"/>
  <c r="E208" i="3"/>
  <c r="G208" i="3" s="1"/>
  <c r="G207" i="3"/>
  <c r="F207" i="3"/>
  <c r="H207" i="3" s="1"/>
  <c r="E207" i="3"/>
  <c r="M206" i="3"/>
  <c r="K206" i="3"/>
  <c r="F206" i="3"/>
  <c r="J206" i="3" s="1"/>
  <c r="E206" i="3"/>
  <c r="G206" i="3" s="1"/>
  <c r="H205" i="3"/>
  <c r="F205" i="3"/>
  <c r="M205" i="3" s="1"/>
  <c r="E205" i="3"/>
  <c r="G205" i="3" s="1"/>
  <c r="M204" i="3"/>
  <c r="L204" i="3"/>
  <c r="H204" i="3"/>
  <c r="G204" i="3"/>
  <c r="I204" i="3" s="1"/>
  <c r="F204" i="3"/>
  <c r="J204" i="3" s="1"/>
  <c r="K204" i="3" s="1"/>
  <c r="E204" i="3"/>
  <c r="G203" i="3"/>
  <c r="F203" i="3"/>
  <c r="M203" i="3" s="1"/>
  <c r="E203" i="3"/>
  <c r="M202" i="3"/>
  <c r="F202" i="3"/>
  <c r="J202" i="3" s="1"/>
  <c r="K202" i="3" s="1"/>
  <c r="E202" i="3"/>
  <c r="M200" i="3"/>
  <c r="L200" i="3"/>
  <c r="H200" i="3"/>
  <c r="G200" i="3"/>
  <c r="I200" i="3" s="1"/>
  <c r="F200" i="3"/>
  <c r="J200" i="3" s="1"/>
  <c r="K200" i="3" s="1"/>
  <c r="E200" i="3"/>
  <c r="G199" i="3"/>
  <c r="F199" i="3"/>
  <c r="M199" i="3" s="1"/>
  <c r="E199" i="3"/>
  <c r="M198" i="3"/>
  <c r="F198" i="3"/>
  <c r="J198" i="3" s="1"/>
  <c r="K198" i="3" s="1"/>
  <c r="E198" i="3"/>
  <c r="G198" i="3" s="1"/>
  <c r="J197" i="3"/>
  <c r="K197" i="3" s="1"/>
  <c r="H197" i="3"/>
  <c r="F197" i="3"/>
  <c r="M197" i="3" s="1"/>
  <c r="E197" i="3"/>
  <c r="G197" i="3" s="1"/>
  <c r="M196" i="3"/>
  <c r="L196" i="3"/>
  <c r="H196" i="3"/>
  <c r="F196" i="3"/>
  <c r="J196" i="3" s="1"/>
  <c r="K196" i="3" s="1"/>
  <c r="E196" i="3"/>
  <c r="G196" i="3" s="1"/>
  <c r="I196" i="3" s="1"/>
  <c r="N196" i="3" s="1"/>
  <c r="O196" i="3" s="1"/>
  <c r="H195" i="3"/>
  <c r="G195" i="3"/>
  <c r="F195" i="3"/>
  <c r="M195" i="3" s="1"/>
  <c r="E195" i="3"/>
  <c r="M194" i="3"/>
  <c r="G194" i="3"/>
  <c r="F194" i="3"/>
  <c r="J194" i="3" s="1"/>
  <c r="K194" i="3" s="1"/>
  <c r="E194" i="3"/>
  <c r="L193" i="3"/>
  <c r="J193" i="3"/>
  <c r="H193" i="3"/>
  <c r="F193" i="3"/>
  <c r="E193" i="3"/>
  <c r="G193" i="3" s="1"/>
  <c r="I193" i="3" s="1"/>
  <c r="G191" i="3"/>
  <c r="F191" i="3"/>
  <c r="M191" i="3" s="1"/>
  <c r="E191" i="3"/>
  <c r="M190" i="3"/>
  <c r="K190" i="3"/>
  <c r="F190" i="3"/>
  <c r="J190" i="3" s="1"/>
  <c r="E190" i="3"/>
  <c r="G190" i="3" s="1"/>
  <c r="H189" i="3"/>
  <c r="F189" i="3"/>
  <c r="M189" i="3" s="1"/>
  <c r="E189" i="3"/>
  <c r="G189" i="3" s="1"/>
  <c r="M188" i="3"/>
  <c r="L188" i="3"/>
  <c r="H188" i="3"/>
  <c r="G188" i="3"/>
  <c r="I188" i="3" s="1"/>
  <c r="F188" i="3"/>
  <c r="J188" i="3" s="1"/>
  <c r="K188" i="3" s="1"/>
  <c r="E188" i="3"/>
  <c r="G187" i="3"/>
  <c r="F187" i="3"/>
  <c r="M187" i="3" s="1"/>
  <c r="E187" i="3"/>
  <c r="M186" i="3"/>
  <c r="F186" i="3"/>
  <c r="J186" i="3" s="1"/>
  <c r="K186" i="3" s="1"/>
  <c r="E186" i="3"/>
  <c r="G186" i="3" s="1"/>
  <c r="J185" i="3"/>
  <c r="K185" i="3" s="1"/>
  <c r="H185" i="3"/>
  <c r="F185" i="3"/>
  <c r="M185" i="3" s="1"/>
  <c r="E185" i="3"/>
  <c r="G185" i="3" s="1"/>
  <c r="M184" i="3"/>
  <c r="L184" i="3"/>
  <c r="H184" i="3"/>
  <c r="F184" i="3"/>
  <c r="J184" i="3" s="1"/>
  <c r="K184" i="3" s="1"/>
  <c r="E184" i="3"/>
  <c r="G184" i="3" s="1"/>
  <c r="I184" i="3" s="1"/>
  <c r="N184" i="3" s="1"/>
  <c r="O184" i="3" s="1"/>
  <c r="H183" i="3"/>
  <c r="G183" i="3"/>
  <c r="F183" i="3"/>
  <c r="M183" i="3" s="1"/>
  <c r="E183" i="3"/>
  <c r="M182" i="3"/>
  <c r="G182" i="3"/>
  <c r="F182" i="3"/>
  <c r="J182" i="3" s="1"/>
  <c r="K182" i="3" s="1"/>
  <c r="E182" i="3"/>
  <c r="L181" i="3"/>
  <c r="J181" i="3"/>
  <c r="H181" i="3"/>
  <c r="F181" i="3"/>
  <c r="E181" i="3"/>
  <c r="G181" i="3" s="1"/>
  <c r="I181" i="3" s="1"/>
  <c r="G179" i="3"/>
  <c r="F179" i="3"/>
  <c r="M179" i="3" s="1"/>
  <c r="E179" i="3"/>
  <c r="M178" i="3"/>
  <c r="K178" i="3"/>
  <c r="F178" i="3"/>
  <c r="J178" i="3" s="1"/>
  <c r="E178" i="3"/>
  <c r="E172" i="3" s="1"/>
  <c r="H177" i="3"/>
  <c r="F177" i="3"/>
  <c r="M177" i="3" s="1"/>
  <c r="E177" i="3"/>
  <c r="G177" i="3" s="1"/>
  <c r="M176" i="3"/>
  <c r="L176" i="3"/>
  <c r="H176" i="3"/>
  <c r="G176" i="3"/>
  <c r="I176" i="3" s="1"/>
  <c r="F176" i="3"/>
  <c r="J176" i="3" s="1"/>
  <c r="K176" i="3" s="1"/>
  <c r="E176" i="3"/>
  <c r="G175" i="3"/>
  <c r="F175" i="3"/>
  <c r="M175" i="3" s="1"/>
  <c r="E175" i="3"/>
  <c r="M174" i="3"/>
  <c r="F174" i="3"/>
  <c r="J174" i="3" s="1"/>
  <c r="K174" i="3" s="1"/>
  <c r="E174" i="3"/>
  <c r="G174" i="3" s="1"/>
  <c r="J173" i="3"/>
  <c r="H173" i="3"/>
  <c r="F173" i="3"/>
  <c r="E173" i="3"/>
  <c r="G173" i="3" s="1"/>
  <c r="J171" i="3"/>
  <c r="K171" i="3" s="1"/>
  <c r="H171" i="3"/>
  <c r="G171" i="3"/>
  <c r="F171" i="3"/>
  <c r="M171" i="3" s="1"/>
  <c r="E171" i="3"/>
  <c r="M170" i="3"/>
  <c r="G170" i="3"/>
  <c r="F170" i="3"/>
  <c r="J170" i="3" s="1"/>
  <c r="K170" i="3" s="1"/>
  <c r="E170" i="3"/>
  <c r="F169" i="3"/>
  <c r="M169" i="3" s="1"/>
  <c r="E169" i="3"/>
  <c r="G169" i="3" s="1"/>
  <c r="M168" i="3"/>
  <c r="L168" i="3"/>
  <c r="H168" i="3"/>
  <c r="G168" i="3"/>
  <c r="I168" i="3" s="1"/>
  <c r="N168" i="3" s="1"/>
  <c r="O168" i="3" s="1"/>
  <c r="F168" i="3"/>
  <c r="J168" i="3" s="1"/>
  <c r="K168" i="3" s="1"/>
  <c r="E168" i="3"/>
  <c r="G167" i="3"/>
  <c r="F167" i="3"/>
  <c r="M167" i="3" s="1"/>
  <c r="M164" i="3" s="1"/>
  <c r="E167" i="3"/>
  <c r="M166" i="3"/>
  <c r="K166" i="3"/>
  <c r="F166" i="3"/>
  <c r="J166" i="3" s="1"/>
  <c r="E166" i="3"/>
  <c r="G166" i="3" s="1"/>
  <c r="M165" i="3"/>
  <c r="J165" i="3"/>
  <c r="H165" i="3"/>
  <c r="F165" i="3"/>
  <c r="E165" i="3"/>
  <c r="G165" i="3" s="1"/>
  <c r="G164" i="3" s="1"/>
  <c r="E164" i="3"/>
  <c r="G163" i="3"/>
  <c r="F163" i="3"/>
  <c r="M163" i="3" s="1"/>
  <c r="E163" i="3"/>
  <c r="M162" i="3"/>
  <c r="G162" i="3"/>
  <c r="F162" i="3"/>
  <c r="J162" i="3" s="1"/>
  <c r="K162" i="3" s="1"/>
  <c r="E162" i="3"/>
  <c r="M161" i="3"/>
  <c r="H161" i="3"/>
  <c r="F161" i="3"/>
  <c r="L161" i="3" s="1"/>
  <c r="E161" i="3"/>
  <c r="G161" i="3" s="1"/>
  <c r="I161" i="3" s="1"/>
  <c r="M160" i="3"/>
  <c r="M158" i="3" s="1"/>
  <c r="L160" i="3"/>
  <c r="H160" i="3"/>
  <c r="G160" i="3"/>
  <c r="I160" i="3" s="1"/>
  <c r="N160" i="3" s="1"/>
  <c r="O160" i="3" s="1"/>
  <c r="F160" i="3"/>
  <c r="J160" i="3" s="1"/>
  <c r="K160" i="3" s="1"/>
  <c r="E160" i="3"/>
  <c r="L159" i="3"/>
  <c r="J159" i="3"/>
  <c r="K159" i="3" s="1"/>
  <c r="H159" i="3"/>
  <c r="G159" i="3"/>
  <c r="F159" i="3"/>
  <c r="M159" i="3" s="1"/>
  <c r="E159" i="3"/>
  <c r="G158" i="3"/>
  <c r="E158" i="3"/>
  <c r="F157" i="3"/>
  <c r="J157" i="3" s="1"/>
  <c r="K157" i="3" s="1"/>
  <c r="E157" i="3"/>
  <c r="G157" i="3" s="1"/>
  <c r="M156" i="3"/>
  <c r="L156" i="3"/>
  <c r="H156" i="3"/>
  <c r="F156" i="3"/>
  <c r="J156" i="3" s="1"/>
  <c r="K156" i="3" s="1"/>
  <c r="E156" i="3"/>
  <c r="G156" i="3" s="1"/>
  <c r="I156" i="3" s="1"/>
  <c r="L155" i="3"/>
  <c r="H155" i="3"/>
  <c r="G155" i="3"/>
  <c r="I155" i="3" s="1"/>
  <c r="F155" i="3"/>
  <c r="M155" i="3" s="1"/>
  <c r="E155" i="3"/>
  <c r="G154" i="3"/>
  <c r="F154" i="3"/>
  <c r="L154" i="3" s="1"/>
  <c r="E154" i="3"/>
  <c r="F153" i="3"/>
  <c r="J153" i="3" s="1"/>
  <c r="K153" i="3" s="1"/>
  <c r="E153" i="3"/>
  <c r="G153" i="3" s="1"/>
  <c r="M152" i="3"/>
  <c r="L152" i="3"/>
  <c r="H152" i="3"/>
  <c r="F152" i="3"/>
  <c r="J152" i="3" s="1"/>
  <c r="E152" i="3"/>
  <c r="E151" i="3" s="1"/>
  <c r="G150" i="3"/>
  <c r="F150" i="3"/>
  <c r="L150" i="3" s="1"/>
  <c r="E150" i="3"/>
  <c r="F149" i="3"/>
  <c r="J149" i="3" s="1"/>
  <c r="K149" i="3" s="1"/>
  <c r="E149" i="3"/>
  <c r="G149" i="3" s="1"/>
  <c r="M148" i="3"/>
  <c r="L148" i="3"/>
  <c r="H148" i="3"/>
  <c r="F148" i="3"/>
  <c r="J148" i="3" s="1"/>
  <c r="K148" i="3" s="1"/>
  <c r="E148" i="3"/>
  <c r="G148" i="3" s="1"/>
  <c r="I148" i="3" s="1"/>
  <c r="N148" i="3" s="1"/>
  <c r="O148" i="3" s="1"/>
  <c r="L147" i="3"/>
  <c r="H147" i="3"/>
  <c r="G147" i="3"/>
  <c r="I147" i="3" s="1"/>
  <c r="F147" i="3"/>
  <c r="M147" i="3" s="1"/>
  <c r="E147" i="3"/>
  <c r="G146" i="3"/>
  <c r="F146" i="3"/>
  <c r="L146" i="3" s="1"/>
  <c r="E146" i="3"/>
  <c r="F145" i="3"/>
  <c r="J145" i="3" s="1"/>
  <c r="K145" i="3" s="1"/>
  <c r="E145" i="3"/>
  <c r="G145" i="3" s="1"/>
  <c r="M144" i="3"/>
  <c r="L144" i="3"/>
  <c r="H144" i="3"/>
  <c r="F144" i="3"/>
  <c r="J144" i="3" s="1"/>
  <c r="K144" i="3" s="1"/>
  <c r="E144" i="3"/>
  <c r="G144" i="3" s="1"/>
  <c r="I144" i="3" s="1"/>
  <c r="L143" i="3"/>
  <c r="H143" i="3"/>
  <c r="G143" i="3"/>
  <c r="I143" i="3" s="1"/>
  <c r="F143" i="3"/>
  <c r="M143" i="3" s="1"/>
  <c r="E143" i="3"/>
  <c r="G142" i="3"/>
  <c r="F142" i="3"/>
  <c r="L142" i="3" s="1"/>
  <c r="E142" i="3"/>
  <c r="F141" i="3"/>
  <c r="J141" i="3" s="1"/>
  <c r="K141" i="3" s="1"/>
  <c r="E141" i="3"/>
  <c r="G141" i="3" s="1"/>
  <c r="M140" i="3"/>
  <c r="L140" i="3"/>
  <c r="H140" i="3"/>
  <c r="F140" i="3"/>
  <c r="J140" i="3" s="1"/>
  <c r="K140" i="3" s="1"/>
  <c r="E140" i="3"/>
  <c r="G140" i="3" s="1"/>
  <c r="L139" i="3"/>
  <c r="H139" i="3"/>
  <c r="G139" i="3"/>
  <c r="I139" i="3" s="1"/>
  <c r="F139" i="3"/>
  <c r="M139" i="3" s="1"/>
  <c r="E139" i="3"/>
  <c r="F137" i="3"/>
  <c r="J137" i="3" s="1"/>
  <c r="K137" i="3" s="1"/>
  <c r="E137" i="3"/>
  <c r="G137" i="3" s="1"/>
  <c r="M136" i="3"/>
  <c r="L136" i="3"/>
  <c r="H136" i="3"/>
  <c r="F136" i="3"/>
  <c r="J136" i="3" s="1"/>
  <c r="K136" i="3" s="1"/>
  <c r="E136" i="3"/>
  <c r="G136" i="3" s="1"/>
  <c r="I136" i="3" s="1"/>
  <c r="N136" i="3" s="1"/>
  <c r="O136" i="3" s="1"/>
  <c r="L135" i="3"/>
  <c r="H135" i="3"/>
  <c r="G135" i="3"/>
  <c r="I135" i="3" s="1"/>
  <c r="F135" i="3"/>
  <c r="M135" i="3" s="1"/>
  <c r="E135" i="3"/>
  <c r="G134" i="3"/>
  <c r="F134" i="3"/>
  <c r="L134" i="3" s="1"/>
  <c r="E134" i="3"/>
  <c r="F133" i="3"/>
  <c r="J133" i="3" s="1"/>
  <c r="K133" i="3" s="1"/>
  <c r="E133" i="3"/>
  <c r="G133" i="3" s="1"/>
  <c r="M132" i="3"/>
  <c r="L132" i="3"/>
  <c r="H132" i="3"/>
  <c r="F132" i="3"/>
  <c r="J132" i="3" s="1"/>
  <c r="K132" i="3" s="1"/>
  <c r="E132" i="3"/>
  <c r="G132" i="3" s="1"/>
  <c r="I132" i="3" s="1"/>
  <c r="L131" i="3"/>
  <c r="H131" i="3"/>
  <c r="G131" i="3"/>
  <c r="I131" i="3" s="1"/>
  <c r="F131" i="3"/>
  <c r="M131" i="3" s="1"/>
  <c r="E131" i="3"/>
  <c r="G130" i="3"/>
  <c r="F130" i="3"/>
  <c r="L130" i="3" s="1"/>
  <c r="E130" i="3"/>
  <c r="F129" i="3"/>
  <c r="J129" i="3" s="1"/>
  <c r="K129" i="3" s="1"/>
  <c r="E129" i="3"/>
  <c r="G129" i="3" s="1"/>
  <c r="M128" i="3"/>
  <c r="L128" i="3"/>
  <c r="H128" i="3"/>
  <c r="F128" i="3"/>
  <c r="J128" i="3" s="1"/>
  <c r="K128" i="3" s="1"/>
  <c r="E128" i="3"/>
  <c r="G128" i="3" s="1"/>
  <c r="I128" i="3" s="1"/>
  <c r="N128" i="3" s="1"/>
  <c r="O128" i="3" s="1"/>
  <c r="L127" i="3"/>
  <c r="H127" i="3"/>
  <c r="G127" i="3"/>
  <c r="I127" i="3" s="1"/>
  <c r="F127" i="3"/>
  <c r="M127" i="3" s="1"/>
  <c r="E127" i="3"/>
  <c r="G126" i="3"/>
  <c r="F126" i="3"/>
  <c r="L126" i="3" s="1"/>
  <c r="E126" i="3"/>
  <c r="F125" i="3"/>
  <c r="J125" i="3" s="1"/>
  <c r="K125" i="3" s="1"/>
  <c r="E125" i="3"/>
  <c r="G125" i="3" s="1"/>
  <c r="M124" i="3"/>
  <c r="L124" i="3"/>
  <c r="H124" i="3"/>
  <c r="F124" i="3"/>
  <c r="J124" i="3" s="1"/>
  <c r="K124" i="3" s="1"/>
  <c r="E124" i="3"/>
  <c r="G124" i="3" s="1"/>
  <c r="I124" i="3" s="1"/>
  <c r="L123" i="3"/>
  <c r="H123" i="3"/>
  <c r="G123" i="3"/>
  <c r="I123" i="3" s="1"/>
  <c r="F123" i="3"/>
  <c r="M123" i="3" s="1"/>
  <c r="E123" i="3"/>
  <c r="G122" i="3"/>
  <c r="F122" i="3"/>
  <c r="L122" i="3" s="1"/>
  <c r="E122" i="3"/>
  <c r="F121" i="3"/>
  <c r="J121" i="3" s="1"/>
  <c r="K121" i="3" s="1"/>
  <c r="E121" i="3"/>
  <c r="G121" i="3" s="1"/>
  <c r="M120" i="3"/>
  <c r="L120" i="3"/>
  <c r="H120" i="3"/>
  <c r="F120" i="3"/>
  <c r="J120" i="3" s="1"/>
  <c r="K120" i="3" s="1"/>
  <c r="E120" i="3"/>
  <c r="G120" i="3" s="1"/>
  <c r="L119" i="3"/>
  <c r="H119" i="3"/>
  <c r="G119" i="3"/>
  <c r="I119" i="3" s="1"/>
  <c r="F119" i="3"/>
  <c r="M119" i="3" s="1"/>
  <c r="E119" i="3"/>
  <c r="G117" i="3"/>
  <c r="F117" i="3"/>
  <c r="M117" i="3" s="1"/>
  <c r="N117" i="3" s="1"/>
  <c r="O117" i="3" s="1"/>
  <c r="H116" i="3"/>
  <c r="G116" i="3"/>
  <c r="F116" i="3"/>
  <c r="M116" i="3" s="1"/>
  <c r="N116" i="3" s="1"/>
  <c r="O116" i="3" s="1"/>
  <c r="F115" i="3"/>
  <c r="J115" i="3" s="1"/>
  <c r="K115" i="3" s="1"/>
  <c r="E115" i="3"/>
  <c r="G115" i="3" s="1"/>
  <c r="M114" i="3"/>
  <c r="L114" i="3"/>
  <c r="H114" i="3"/>
  <c r="F114" i="3"/>
  <c r="J114" i="3" s="1"/>
  <c r="K114" i="3" s="1"/>
  <c r="E114" i="3"/>
  <c r="G114" i="3" s="1"/>
  <c r="I114" i="3" s="1"/>
  <c r="L113" i="3"/>
  <c r="H113" i="3"/>
  <c r="G113" i="3"/>
  <c r="I113" i="3" s="1"/>
  <c r="F113" i="3"/>
  <c r="M113" i="3" s="1"/>
  <c r="E113" i="3"/>
  <c r="G112" i="3"/>
  <c r="F112" i="3"/>
  <c r="L112" i="3" s="1"/>
  <c r="E112" i="3"/>
  <c r="F111" i="3"/>
  <c r="J111" i="3" s="1"/>
  <c r="K111" i="3" s="1"/>
  <c r="E111" i="3"/>
  <c r="G111" i="3" s="1"/>
  <c r="M110" i="3"/>
  <c r="L110" i="3"/>
  <c r="H110" i="3"/>
  <c r="F110" i="3"/>
  <c r="J110" i="3" s="1"/>
  <c r="K110" i="3" s="1"/>
  <c r="E110" i="3"/>
  <c r="G110" i="3" s="1"/>
  <c r="I110" i="3" s="1"/>
  <c r="N110" i="3" s="1"/>
  <c r="O110" i="3" s="1"/>
  <c r="L109" i="3"/>
  <c r="H109" i="3"/>
  <c r="G109" i="3"/>
  <c r="I109" i="3" s="1"/>
  <c r="F109" i="3"/>
  <c r="M109" i="3" s="1"/>
  <c r="E109" i="3"/>
  <c r="G108" i="3"/>
  <c r="F108" i="3"/>
  <c r="L108" i="3" s="1"/>
  <c r="E108" i="3"/>
  <c r="F107" i="3"/>
  <c r="J107" i="3" s="1"/>
  <c r="K107" i="3" s="1"/>
  <c r="E107" i="3"/>
  <c r="G107" i="3" s="1"/>
  <c r="M106" i="3"/>
  <c r="L106" i="3"/>
  <c r="H106" i="3"/>
  <c r="F106" i="3"/>
  <c r="J106" i="3" s="1"/>
  <c r="K106" i="3" s="1"/>
  <c r="E106" i="3"/>
  <c r="G106" i="3" s="1"/>
  <c r="I106" i="3" s="1"/>
  <c r="L105" i="3"/>
  <c r="H105" i="3"/>
  <c r="G105" i="3"/>
  <c r="I105" i="3" s="1"/>
  <c r="F105" i="3"/>
  <c r="M105" i="3" s="1"/>
  <c r="E105" i="3"/>
  <c r="G104" i="3"/>
  <c r="F104" i="3"/>
  <c r="L104" i="3" s="1"/>
  <c r="E104" i="3"/>
  <c r="F103" i="3"/>
  <c r="J103" i="3" s="1"/>
  <c r="K103" i="3" s="1"/>
  <c r="E103" i="3"/>
  <c r="G103" i="3" s="1"/>
  <c r="M102" i="3"/>
  <c r="L102" i="3"/>
  <c r="H102" i="3"/>
  <c r="F102" i="3"/>
  <c r="J102" i="3" s="1"/>
  <c r="K102" i="3" s="1"/>
  <c r="E102" i="3"/>
  <c r="G102" i="3" s="1"/>
  <c r="I102" i="3" s="1"/>
  <c r="N102" i="3" s="1"/>
  <c r="O102" i="3" s="1"/>
  <c r="L101" i="3"/>
  <c r="H101" i="3"/>
  <c r="G101" i="3"/>
  <c r="I101" i="3" s="1"/>
  <c r="F101" i="3"/>
  <c r="M101" i="3" s="1"/>
  <c r="E101" i="3"/>
  <c r="G100" i="3"/>
  <c r="F100" i="3"/>
  <c r="L100" i="3" s="1"/>
  <c r="E100" i="3"/>
  <c r="F99" i="3"/>
  <c r="F98" i="3" s="1"/>
  <c r="E99" i="3"/>
  <c r="G99" i="3" s="1"/>
  <c r="E98" i="3"/>
  <c r="L97" i="3"/>
  <c r="H97" i="3"/>
  <c r="G97" i="3"/>
  <c r="I97" i="3" s="1"/>
  <c r="F97" i="3"/>
  <c r="M97" i="3" s="1"/>
  <c r="E97" i="3"/>
  <c r="G96" i="3"/>
  <c r="F96" i="3"/>
  <c r="L96" i="3" s="1"/>
  <c r="E96" i="3"/>
  <c r="F95" i="3"/>
  <c r="J95" i="3" s="1"/>
  <c r="K95" i="3" s="1"/>
  <c r="E95" i="3"/>
  <c r="G95" i="3" s="1"/>
  <c r="M94" i="3"/>
  <c r="L94" i="3"/>
  <c r="H94" i="3"/>
  <c r="F94" i="3"/>
  <c r="J94" i="3" s="1"/>
  <c r="K94" i="3" s="1"/>
  <c r="E94" i="3"/>
  <c r="G94" i="3" s="1"/>
  <c r="I94" i="3" s="1"/>
  <c r="N94" i="3" s="1"/>
  <c r="O94" i="3" s="1"/>
  <c r="L93" i="3"/>
  <c r="H93" i="3"/>
  <c r="G93" i="3"/>
  <c r="I93" i="3" s="1"/>
  <c r="F93" i="3"/>
  <c r="M93" i="3" s="1"/>
  <c r="E93" i="3"/>
  <c r="G92" i="3"/>
  <c r="F92" i="3"/>
  <c r="L92" i="3" s="1"/>
  <c r="E92" i="3"/>
  <c r="F91" i="3"/>
  <c r="J91" i="3" s="1"/>
  <c r="K91" i="3" s="1"/>
  <c r="E91" i="3"/>
  <c r="G91" i="3" s="1"/>
  <c r="M90" i="3"/>
  <c r="L90" i="3"/>
  <c r="H90" i="3"/>
  <c r="F90" i="3"/>
  <c r="J90" i="3" s="1"/>
  <c r="E90" i="3"/>
  <c r="E89" i="3" s="1"/>
  <c r="G88" i="3"/>
  <c r="F88" i="3"/>
  <c r="L88" i="3" s="1"/>
  <c r="E88" i="3"/>
  <c r="F87" i="3"/>
  <c r="J87" i="3" s="1"/>
  <c r="K87" i="3" s="1"/>
  <c r="E87" i="3"/>
  <c r="G87" i="3" s="1"/>
  <c r="M86" i="3"/>
  <c r="L86" i="3"/>
  <c r="H86" i="3"/>
  <c r="F86" i="3"/>
  <c r="J86" i="3" s="1"/>
  <c r="K86" i="3" s="1"/>
  <c r="E86" i="3"/>
  <c r="G86" i="3" s="1"/>
  <c r="I86" i="3" s="1"/>
  <c r="L85" i="3"/>
  <c r="H85" i="3"/>
  <c r="G85" i="3"/>
  <c r="I85" i="3" s="1"/>
  <c r="F85" i="3"/>
  <c r="M85" i="3" s="1"/>
  <c r="E85" i="3"/>
  <c r="G84" i="3"/>
  <c r="F84" i="3"/>
  <c r="L84" i="3" s="1"/>
  <c r="E84" i="3"/>
  <c r="F83" i="3"/>
  <c r="J83" i="3" s="1"/>
  <c r="K83" i="3" s="1"/>
  <c r="E83" i="3"/>
  <c r="G83" i="3" s="1"/>
  <c r="M82" i="3"/>
  <c r="L82" i="3"/>
  <c r="H82" i="3"/>
  <c r="F82" i="3"/>
  <c r="J82" i="3" s="1"/>
  <c r="E82" i="3"/>
  <c r="E81" i="3" s="1"/>
  <c r="G80" i="3"/>
  <c r="F80" i="3"/>
  <c r="L80" i="3" s="1"/>
  <c r="E80" i="3"/>
  <c r="F79" i="3"/>
  <c r="J79" i="3" s="1"/>
  <c r="K79" i="3" s="1"/>
  <c r="E79" i="3"/>
  <c r="G79" i="3" s="1"/>
  <c r="M78" i="3"/>
  <c r="L78" i="3"/>
  <c r="H78" i="3"/>
  <c r="F78" i="3"/>
  <c r="J78" i="3" s="1"/>
  <c r="K78" i="3" s="1"/>
  <c r="E78" i="3"/>
  <c r="G78" i="3" s="1"/>
  <c r="I78" i="3" s="1"/>
  <c r="N78" i="3" s="1"/>
  <c r="O78" i="3" s="1"/>
  <c r="L77" i="3"/>
  <c r="H77" i="3"/>
  <c r="G77" i="3"/>
  <c r="I77" i="3" s="1"/>
  <c r="F77" i="3"/>
  <c r="M77" i="3" s="1"/>
  <c r="E77" i="3"/>
  <c r="G76" i="3"/>
  <c r="F76" i="3"/>
  <c r="L76" i="3" s="1"/>
  <c r="E76" i="3"/>
  <c r="F75" i="3"/>
  <c r="J75" i="3" s="1"/>
  <c r="K75" i="3" s="1"/>
  <c r="E75" i="3"/>
  <c r="G75" i="3" s="1"/>
  <c r="M74" i="3"/>
  <c r="L74" i="3"/>
  <c r="H74" i="3"/>
  <c r="F74" i="3"/>
  <c r="J74" i="3" s="1"/>
  <c r="K74" i="3" s="1"/>
  <c r="E74" i="3"/>
  <c r="G74" i="3" s="1"/>
  <c r="I74" i="3" s="1"/>
  <c r="L73" i="3"/>
  <c r="H73" i="3"/>
  <c r="G73" i="3"/>
  <c r="I73" i="3" s="1"/>
  <c r="F73" i="3"/>
  <c r="M73" i="3" s="1"/>
  <c r="E73" i="3"/>
  <c r="G72" i="3"/>
  <c r="F72" i="3"/>
  <c r="L72" i="3" s="1"/>
  <c r="E72" i="3"/>
  <c r="F71" i="3"/>
  <c r="J71" i="3" s="1"/>
  <c r="K71" i="3" s="1"/>
  <c r="E71" i="3"/>
  <c r="G71" i="3" s="1"/>
  <c r="M70" i="3"/>
  <c r="L70" i="3"/>
  <c r="H70" i="3"/>
  <c r="F70" i="3"/>
  <c r="J70" i="3" s="1"/>
  <c r="K70" i="3" s="1"/>
  <c r="E70" i="3"/>
  <c r="E67" i="3" s="1"/>
  <c r="L69" i="3"/>
  <c r="H69" i="3"/>
  <c r="G69" i="3"/>
  <c r="I69" i="3" s="1"/>
  <c r="F69" i="3"/>
  <c r="M69" i="3" s="1"/>
  <c r="E69" i="3"/>
  <c r="G68" i="3"/>
  <c r="F68" i="3"/>
  <c r="L68" i="3" s="1"/>
  <c r="E68" i="3"/>
  <c r="F67" i="3"/>
  <c r="M66" i="3"/>
  <c r="L66" i="3"/>
  <c r="H66" i="3"/>
  <c r="F66" i="3"/>
  <c r="J66" i="3" s="1"/>
  <c r="K66" i="3" s="1"/>
  <c r="E66" i="3"/>
  <c r="G66" i="3" s="1"/>
  <c r="I66" i="3" s="1"/>
  <c r="N66" i="3" s="1"/>
  <c r="O66" i="3" s="1"/>
  <c r="L65" i="3"/>
  <c r="H65" i="3"/>
  <c r="G65" i="3"/>
  <c r="I65" i="3" s="1"/>
  <c r="F65" i="3"/>
  <c r="M65" i="3" s="1"/>
  <c r="E65" i="3"/>
  <c r="G64" i="3"/>
  <c r="F64" i="3"/>
  <c r="L64" i="3" s="1"/>
  <c r="E64" i="3"/>
  <c r="F63" i="3"/>
  <c r="J63" i="3" s="1"/>
  <c r="K63" i="3" s="1"/>
  <c r="E63" i="3"/>
  <c r="G63" i="3" s="1"/>
  <c r="M62" i="3"/>
  <c r="L62" i="3"/>
  <c r="H62" i="3"/>
  <c r="F62" i="3"/>
  <c r="J62" i="3" s="1"/>
  <c r="K62" i="3" s="1"/>
  <c r="E62" i="3"/>
  <c r="E59" i="3" s="1"/>
  <c r="L61" i="3"/>
  <c r="H61" i="3"/>
  <c r="G61" i="3"/>
  <c r="I61" i="3" s="1"/>
  <c r="F61" i="3"/>
  <c r="M61" i="3" s="1"/>
  <c r="E61" i="3"/>
  <c r="G60" i="3"/>
  <c r="F60" i="3"/>
  <c r="L60" i="3" s="1"/>
  <c r="E60" i="3"/>
  <c r="F59" i="3"/>
  <c r="M58" i="3"/>
  <c r="L58" i="3"/>
  <c r="H58" i="3"/>
  <c r="F58" i="3"/>
  <c r="J58" i="3" s="1"/>
  <c r="K58" i="3" s="1"/>
  <c r="E58" i="3"/>
  <c r="G58" i="3" s="1"/>
  <c r="I58" i="3" s="1"/>
  <c r="L57" i="3"/>
  <c r="H57" i="3"/>
  <c r="G57" i="3"/>
  <c r="I57" i="3" s="1"/>
  <c r="F57" i="3"/>
  <c r="M57" i="3" s="1"/>
  <c r="E57" i="3"/>
  <c r="G56" i="3"/>
  <c r="F56" i="3"/>
  <c r="L56" i="3" s="1"/>
  <c r="E56" i="3"/>
  <c r="F55" i="3"/>
  <c r="J55" i="3" s="1"/>
  <c r="K55" i="3" s="1"/>
  <c r="E55" i="3"/>
  <c r="G55" i="3" s="1"/>
  <c r="M54" i="3"/>
  <c r="L54" i="3"/>
  <c r="H54" i="3"/>
  <c r="F54" i="3"/>
  <c r="J54" i="3" s="1"/>
  <c r="K54" i="3" s="1"/>
  <c r="E54" i="3"/>
  <c r="G54" i="3" s="1"/>
  <c r="I54" i="3" s="1"/>
  <c r="N54" i="3" s="1"/>
  <c r="O54" i="3" s="1"/>
  <c r="L53" i="3"/>
  <c r="H53" i="3"/>
  <c r="G53" i="3"/>
  <c r="I53" i="3" s="1"/>
  <c r="F53" i="3"/>
  <c r="M53" i="3" s="1"/>
  <c r="E53" i="3"/>
  <c r="G52" i="3"/>
  <c r="F52" i="3"/>
  <c r="L52" i="3" s="1"/>
  <c r="E52" i="3"/>
  <c r="F51" i="3"/>
  <c r="F50" i="3" s="1"/>
  <c r="E51" i="3"/>
  <c r="G51" i="3" s="1"/>
  <c r="E50" i="3"/>
  <c r="L49" i="3"/>
  <c r="H49" i="3"/>
  <c r="G49" i="3"/>
  <c r="I49" i="3" s="1"/>
  <c r="F49" i="3"/>
  <c r="M49" i="3" s="1"/>
  <c r="E49" i="3"/>
  <c r="G48" i="3"/>
  <c r="F48" i="3"/>
  <c r="L48" i="3" s="1"/>
  <c r="E48" i="3"/>
  <c r="F47" i="3"/>
  <c r="J47" i="3" s="1"/>
  <c r="K47" i="3" s="1"/>
  <c r="E47" i="3"/>
  <c r="G47" i="3" s="1"/>
  <c r="M46" i="3"/>
  <c r="L46" i="3"/>
  <c r="H46" i="3"/>
  <c r="F46" i="3"/>
  <c r="J46" i="3" s="1"/>
  <c r="K46" i="3" s="1"/>
  <c r="E46" i="3"/>
  <c r="G46" i="3" s="1"/>
  <c r="L45" i="3"/>
  <c r="H45" i="3"/>
  <c r="G45" i="3"/>
  <c r="I45" i="3" s="1"/>
  <c r="F45" i="3"/>
  <c r="M45" i="3" s="1"/>
  <c r="E45" i="3"/>
  <c r="F43" i="3"/>
  <c r="J43" i="3" s="1"/>
  <c r="K43" i="3" s="1"/>
  <c r="E43" i="3"/>
  <c r="G43" i="3" s="1"/>
  <c r="M42" i="3"/>
  <c r="L42" i="3"/>
  <c r="H42" i="3"/>
  <c r="F42" i="3"/>
  <c r="J42" i="3" s="1"/>
  <c r="K42" i="3" s="1"/>
  <c r="E42" i="3"/>
  <c r="G42" i="3" s="1"/>
  <c r="I42" i="3" s="1"/>
  <c r="N42" i="3" s="1"/>
  <c r="O42" i="3" s="1"/>
  <c r="L41" i="3"/>
  <c r="H41" i="3"/>
  <c r="G41" i="3"/>
  <c r="I41" i="3" s="1"/>
  <c r="F41" i="3"/>
  <c r="M41" i="3" s="1"/>
  <c r="E41" i="3"/>
  <c r="G40" i="3"/>
  <c r="F40" i="3"/>
  <c r="L40" i="3" s="1"/>
  <c r="E40" i="3"/>
  <c r="F39" i="3"/>
  <c r="J39" i="3" s="1"/>
  <c r="K39" i="3" s="1"/>
  <c r="E39" i="3"/>
  <c r="G39" i="3" s="1"/>
  <c r="M38" i="3"/>
  <c r="L38" i="3"/>
  <c r="H38" i="3"/>
  <c r="F38" i="3"/>
  <c r="J38" i="3" s="1"/>
  <c r="K38" i="3" s="1"/>
  <c r="E38" i="3"/>
  <c r="G38" i="3" s="1"/>
  <c r="L37" i="3"/>
  <c r="H37" i="3"/>
  <c r="G37" i="3"/>
  <c r="I37" i="3" s="1"/>
  <c r="F37" i="3"/>
  <c r="M37" i="3" s="1"/>
  <c r="E37" i="3"/>
  <c r="F35" i="3"/>
  <c r="J35" i="3" s="1"/>
  <c r="K35" i="3" s="1"/>
  <c r="E35" i="3"/>
  <c r="G35" i="3" s="1"/>
  <c r="M34" i="3"/>
  <c r="L34" i="3"/>
  <c r="H34" i="3"/>
  <c r="F34" i="3"/>
  <c r="J34" i="3" s="1"/>
  <c r="K34" i="3" s="1"/>
  <c r="E34" i="3"/>
  <c r="G34" i="3" s="1"/>
  <c r="I34" i="3" s="1"/>
  <c r="L33" i="3"/>
  <c r="H33" i="3"/>
  <c r="G33" i="3"/>
  <c r="I33" i="3" s="1"/>
  <c r="F33" i="3"/>
  <c r="M33" i="3" s="1"/>
  <c r="E33" i="3"/>
  <c r="G32" i="3"/>
  <c r="F32" i="3"/>
  <c r="L32" i="3" s="1"/>
  <c r="E32" i="3"/>
  <c r="F31" i="3"/>
  <c r="J31" i="3" s="1"/>
  <c r="K31" i="3" s="1"/>
  <c r="E31" i="3"/>
  <c r="G31" i="3" s="1"/>
  <c r="M30" i="3"/>
  <c r="L30" i="3"/>
  <c r="H30" i="3"/>
  <c r="F30" i="3"/>
  <c r="J30" i="3" s="1"/>
  <c r="E30" i="3"/>
  <c r="E29" i="3" s="1"/>
  <c r="G28" i="3"/>
  <c r="F28" i="3"/>
  <c r="L28" i="3" s="1"/>
  <c r="E28" i="3"/>
  <c r="F27" i="3"/>
  <c r="J27" i="3" s="1"/>
  <c r="K27" i="3" s="1"/>
  <c r="E27" i="3"/>
  <c r="G27" i="3" s="1"/>
  <c r="M26" i="3"/>
  <c r="L26" i="3"/>
  <c r="H26" i="3"/>
  <c r="F26" i="3"/>
  <c r="J26" i="3" s="1"/>
  <c r="K26" i="3" s="1"/>
  <c r="E26" i="3"/>
  <c r="G26" i="3" s="1"/>
  <c r="I26" i="3" s="1"/>
  <c r="N26" i="3" s="1"/>
  <c r="O26" i="3" s="1"/>
  <c r="L25" i="3"/>
  <c r="H25" i="3"/>
  <c r="G25" i="3"/>
  <c r="I25" i="3" s="1"/>
  <c r="F25" i="3"/>
  <c r="M25" i="3" s="1"/>
  <c r="E25" i="3"/>
  <c r="G24" i="3"/>
  <c r="F24" i="3"/>
  <c r="L24" i="3" s="1"/>
  <c r="E24" i="3"/>
  <c r="F23" i="3"/>
  <c r="F22" i="3" s="1"/>
  <c r="E23" i="3"/>
  <c r="G23" i="3" s="1"/>
  <c r="E22" i="3"/>
  <c r="L21" i="3"/>
  <c r="H21" i="3"/>
  <c r="G21" i="3"/>
  <c r="I21" i="3" s="1"/>
  <c r="F21" i="3"/>
  <c r="M21" i="3" s="1"/>
  <c r="E21" i="3"/>
  <c r="G20" i="3"/>
  <c r="F20" i="3"/>
  <c r="L20" i="3" s="1"/>
  <c r="E20" i="3"/>
  <c r="F19" i="3"/>
  <c r="J19" i="3" s="1"/>
  <c r="K19" i="3" s="1"/>
  <c r="E19" i="3"/>
  <c r="G19" i="3" s="1"/>
  <c r="M18" i="3"/>
  <c r="L18" i="3"/>
  <c r="H18" i="3"/>
  <c r="F18" i="3"/>
  <c r="J18" i="3" s="1"/>
  <c r="K18" i="3" s="1"/>
  <c r="E18" i="3"/>
  <c r="G18" i="3" s="1"/>
  <c r="I18" i="3" s="1"/>
  <c r="N18" i="3" s="1"/>
  <c r="O18" i="3" s="1"/>
  <c r="L17" i="3"/>
  <c r="H17" i="3"/>
  <c r="G17" i="3"/>
  <c r="I17" i="3" s="1"/>
  <c r="F17" i="3"/>
  <c r="M17" i="3" s="1"/>
  <c r="E17" i="3"/>
  <c r="G16" i="3"/>
  <c r="F16" i="3"/>
  <c r="L16" i="3" s="1"/>
  <c r="E16" i="3"/>
  <c r="F15" i="3"/>
  <c r="J15" i="3" s="1"/>
  <c r="K15" i="3" s="1"/>
  <c r="E15" i="3"/>
  <c r="G15" i="3" s="1"/>
  <c r="M14" i="3"/>
  <c r="L14" i="3"/>
  <c r="H14" i="3"/>
  <c r="F14" i="3"/>
  <c r="J14" i="3" s="1"/>
  <c r="E14" i="3"/>
  <c r="E13" i="3" s="1"/>
  <c r="G12" i="3"/>
  <c r="G11" i="3" s="1"/>
  <c r="F12" i="3"/>
  <c r="L12" i="3" s="1"/>
  <c r="L11" i="3" s="1"/>
  <c r="E12" i="3"/>
  <c r="F11" i="3"/>
  <c r="E11" i="3"/>
  <c r="AB227" i="1"/>
  <c r="Z227" i="1"/>
  <c r="V227" i="1"/>
  <c r="T227" i="1"/>
  <c r="K227" i="1"/>
  <c r="O227" i="1" s="1"/>
  <c r="I227" i="1"/>
  <c r="R227" i="1" s="1"/>
  <c r="G227" i="1"/>
  <c r="M227" i="1" s="1"/>
  <c r="Q227" i="1" s="1"/>
  <c r="F227" i="1"/>
  <c r="L227" i="1" s="1"/>
  <c r="P227" i="1" s="1"/>
  <c r="E227" i="1"/>
  <c r="D227" i="1"/>
  <c r="AA226" i="1"/>
  <c r="AB226" i="1" s="1"/>
  <c r="Z226" i="1"/>
  <c r="V226" i="1"/>
  <c r="T226" i="1"/>
  <c r="K226" i="1"/>
  <c r="O226" i="1" s="1"/>
  <c r="I226" i="1"/>
  <c r="R226" i="1" s="1"/>
  <c r="G226" i="1"/>
  <c r="M226" i="1" s="1"/>
  <c r="Q226" i="1" s="1"/>
  <c r="F226" i="1"/>
  <c r="L226" i="1" s="1"/>
  <c r="P226" i="1" s="1"/>
  <c r="N226" i="1" s="1"/>
  <c r="E226" i="1"/>
  <c r="D226" i="1"/>
  <c r="AA225" i="1"/>
  <c r="AB225" i="1" s="1"/>
  <c r="Z225" i="1"/>
  <c r="V225" i="1"/>
  <c r="T225" i="1"/>
  <c r="K225" i="1"/>
  <c r="O225" i="1" s="1"/>
  <c r="I225" i="1"/>
  <c r="R225" i="1" s="1"/>
  <c r="G225" i="1"/>
  <c r="M225" i="1" s="1"/>
  <c r="Q225" i="1" s="1"/>
  <c r="F225" i="1"/>
  <c r="L225" i="1" s="1"/>
  <c r="P225" i="1" s="1"/>
  <c r="E225" i="1"/>
  <c r="D225" i="1"/>
  <c r="AA224" i="1"/>
  <c r="AB224" i="1" s="1"/>
  <c r="Z224" i="1"/>
  <c r="V224" i="1"/>
  <c r="T224" i="1"/>
  <c r="K224" i="1"/>
  <c r="O224" i="1" s="1"/>
  <c r="I224" i="1"/>
  <c r="R224" i="1" s="1"/>
  <c r="G224" i="1"/>
  <c r="M224" i="1" s="1"/>
  <c r="Q224" i="1" s="1"/>
  <c r="F224" i="1"/>
  <c r="L224" i="1" s="1"/>
  <c r="P224" i="1" s="1"/>
  <c r="N224" i="1" s="1"/>
  <c r="E224" i="1"/>
  <c r="D224" i="1"/>
  <c r="AA223" i="1"/>
  <c r="AB223" i="1" s="1"/>
  <c r="Z223" i="1"/>
  <c r="V223" i="1"/>
  <c r="T223" i="1"/>
  <c r="K223" i="1"/>
  <c r="O223" i="1" s="1"/>
  <c r="I223" i="1"/>
  <c r="R223" i="1" s="1"/>
  <c r="G223" i="1"/>
  <c r="M223" i="1" s="1"/>
  <c r="Q223" i="1" s="1"/>
  <c r="F223" i="1"/>
  <c r="L223" i="1" s="1"/>
  <c r="P223" i="1" s="1"/>
  <c r="E223" i="1"/>
  <c r="D223" i="1"/>
  <c r="AA222" i="1"/>
  <c r="AB222" i="1" s="1"/>
  <c r="Z222" i="1"/>
  <c r="V222" i="1"/>
  <c r="T222" i="1"/>
  <c r="K222" i="1"/>
  <c r="O222" i="1" s="1"/>
  <c r="I222" i="1"/>
  <c r="R222" i="1" s="1"/>
  <c r="G222" i="1"/>
  <c r="M222" i="1" s="1"/>
  <c r="Q222" i="1" s="1"/>
  <c r="F222" i="1"/>
  <c r="L222" i="1" s="1"/>
  <c r="P222" i="1" s="1"/>
  <c r="N222" i="1" s="1"/>
  <c r="E222" i="1"/>
  <c r="D222" i="1"/>
  <c r="AA221" i="1"/>
  <c r="AB221" i="1" s="1"/>
  <c r="Z221" i="1"/>
  <c r="V221" i="1"/>
  <c r="T221" i="1"/>
  <c r="K221" i="1"/>
  <c r="O221" i="1" s="1"/>
  <c r="I221" i="1"/>
  <c r="R221" i="1" s="1"/>
  <c r="G221" i="1"/>
  <c r="M221" i="1" s="1"/>
  <c r="Q221" i="1" s="1"/>
  <c r="F221" i="1"/>
  <c r="L221" i="1" s="1"/>
  <c r="P221" i="1" s="1"/>
  <c r="E221" i="1"/>
  <c r="D221" i="1"/>
  <c r="AA220" i="1"/>
  <c r="AB220" i="1" s="1"/>
  <c r="Z220" i="1"/>
  <c r="V220" i="1"/>
  <c r="T220" i="1"/>
  <c r="K220" i="1"/>
  <c r="O220" i="1" s="1"/>
  <c r="I220" i="1"/>
  <c r="R220" i="1" s="1"/>
  <c r="G220" i="1"/>
  <c r="M220" i="1" s="1"/>
  <c r="Q220" i="1" s="1"/>
  <c r="F220" i="1"/>
  <c r="L220" i="1" s="1"/>
  <c r="P220" i="1" s="1"/>
  <c r="N220" i="1" s="1"/>
  <c r="E220" i="1"/>
  <c r="D220" i="1"/>
  <c r="AA219" i="1"/>
  <c r="AB219" i="1" s="1"/>
  <c r="AB218" i="1" s="1"/>
  <c r="Z219" i="1"/>
  <c r="Z218" i="1" s="1"/>
  <c r="V219" i="1"/>
  <c r="V218" i="1" s="1"/>
  <c r="T219" i="1"/>
  <c r="K219" i="1"/>
  <c r="O219" i="1" s="1"/>
  <c r="I219" i="1"/>
  <c r="I218" i="1" s="1"/>
  <c r="G219" i="1"/>
  <c r="M219" i="1" s="1"/>
  <c r="F219" i="1"/>
  <c r="L219" i="1" s="1"/>
  <c r="E219" i="1"/>
  <c r="E218" i="1" s="1"/>
  <c r="D219" i="1"/>
  <c r="AE218" i="1"/>
  <c r="Y218" i="1"/>
  <c r="X218" i="1"/>
  <c r="U218" i="1"/>
  <c r="T218" i="1"/>
  <c r="S218" i="1"/>
  <c r="J218" i="1"/>
  <c r="G218" i="1"/>
  <c r="D218" i="1"/>
  <c r="AB217" i="1"/>
  <c r="AA217" i="1"/>
  <c r="Z217" i="1"/>
  <c r="V217" i="1"/>
  <c r="T217" i="1"/>
  <c r="M217" i="1"/>
  <c r="Q217" i="1" s="1"/>
  <c r="L217" i="1"/>
  <c r="P217" i="1" s="1"/>
  <c r="N217" i="1" s="1"/>
  <c r="K217" i="1"/>
  <c r="O217" i="1" s="1"/>
  <c r="H217" i="1"/>
  <c r="AD217" i="1" s="1"/>
  <c r="G217" i="1"/>
  <c r="F217" i="1"/>
  <c r="E217" i="1"/>
  <c r="D217" i="1"/>
  <c r="I217" i="1" s="1"/>
  <c r="R217" i="1" s="1"/>
  <c r="AB216" i="1"/>
  <c r="AA216" i="1"/>
  <c r="Z216" i="1"/>
  <c r="V216" i="1"/>
  <c r="T216" i="1"/>
  <c r="M216" i="1"/>
  <c r="Q216" i="1" s="1"/>
  <c r="L216" i="1"/>
  <c r="P216" i="1" s="1"/>
  <c r="K216" i="1"/>
  <c r="O216" i="1" s="1"/>
  <c r="H216" i="1"/>
  <c r="AD216" i="1" s="1"/>
  <c r="G216" i="1"/>
  <c r="F216" i="1"/>
  <c r="E216" i="1"/>
  <c r="D216" i="1"/>
  <c r="I216" i="1" s="1"/>
  <c r="R216" i="1" s="1"/>
  <c r="AB215" i="1"/>
  <c r="AA215" i="1"/>
  <c r="Z215" i="1"/>
  <c r="V215" i="1"/>
  <c r="T215" i="1"/>
  <c r="M215" i="1"/>
  <c r="Q215" i="1" s="1"/>
  <c r="L215" i="1"/>
  <c r="P215" i="1" s="1"/>
  <c r="K215" i="1"/>
  <c r="O215" i="1" s="1"/>
  <c r="H215" i="1"/>
  <c r="AD215" i="1" s="1"/>
  <c r="G215" i="1"/>
  <c r="F215" i="1"/>
  <c r="E215" i="1"/>
  <c r="D215" i="1"/>
  <c r="I215" i="1" s="1"/>
  <c r="R215" i="1" s="1"/>
  <c r="AB214" i="1"/>
  <c r="AA214" i="1"/>
  <c r="Z214" i="1"/>
  <c r="V214" i="1"/>
  <c r="T214" i="1"/>
  <c r="M214" i="1"/>
  <c r="Q214" i="1" s="1"/>
  <c r="L214" i="1"/>
  <c r="P214" i="1" s="1"/>
  <c r="K214" i="1"/>
  <c r="O214" i="1" s="1"/>
  <c r="W214" i="1" s="1"/>
  <c r="H214" i="1"/>
  <c r="AD214" i="1" s="1"/>
  <c r="G214" i="1"/>
  <c r="F214" i="1"/>
  <c r="E214" i="1"/>
  <c r="D214" i="1"/>
  <c r="I214" i="1" s="1"/>
  <c r="R214" i="1" s="1"/>
  <c r="AB213" i="1"/>
  <c r="AA213" i="1"/>
  <c r="Z213" i="1"/>
  <c r="V213" i="1"/>
  <c r="T213" i="1"/>
  <c r="M213" i="1"/>
  <c r="Q213" i="1" s="1"/>
  <c r="L213" i="1"/>
  <c r="P213" i="1" s="1"/>
  <c r="N213" i="1" s="1"/>
  <c r="K213" i="1"/>
  <c r="O213" i="1" s="1"/>
  <c r="H213" i="1"/>
  <c r="AD213" i="1" s="1"/>
  <c r="G213" i="1"/>
  <c r="F213" i="1"/>
  <c r="E213" i="1"/>
  <c r="D213" i="1"/>
  <c r="I213" i="1" s="1"/>
  <c r="R213" i="1" s="1"/>
  <c r="AB212" i="1"/>
  <c r="AB211" i="1" s="1"/>
  <c r="AA212" i="1"/>
  <c r="AA211" i="1" s="1"/>
  <c r="Z212" i="1"/>
  <c r="V212" i="1"/>
  <c r="T212" i="1"/>
  <c r="M212" i="1"/>
  <c r="Q212" i="1" s="1"/>
  <c r="Q211" i="1" s="1"/>
  <c r="L212" i="1"/>
  <c r="P212" i="1" s="1"/>
  <c r="K212" i="1"/>
  <c r="K211" i="1" s="1"/>
  <c r="H212" i="1"/>
  <c r="AD212" i="1" s="1"/>
  <c r="G212" i="1"/>
  <c r="G211" i="1" s="1"/>
  <c r="F212" i="1"/>
  <c r="E212" i="1"/>
  <c r="D212" i="1"/>
  <c r="I212" i="1" s="1"/>
  <c r="AE211" i="1"/>
  <c r="Z211" i="1"/>
  <c r="Y211" i="1"/>
  <c r="X211" i="1"/>
  <c r="V211" i="1"/>
  <c r="U211" i="1"/>
  <c r="T211" i="1"/>
  <c r="S211" i="1"/>
  <c r="J211" i="1"/>
  <c r="F211" i="1"/>
  <c r="E211" i="1"/>
  <c r="AA210" i="1"/>
  <c r="AB210" i="1" s="1"/>
  <c r="Z210" i="1"/>
  <c r="V210" i="1"/>
  <c r="T210" i="1"/>
  <c r="M210" i="1"/>
  <c r="Q210" i="1" s="1"/>
  <c r="K210" i="1"/>
  <c r="O210" i="1" s="1"/>
  <c r="W210" i="1" s="1"/>
  <c r="I210" i="1"/>
  <c r="R210" i="1" s="1"/>
  <c r="G210" i="1"/>
  <c r="F210" i="1"/>
  <c r="L210" i="1" s="1"/>
  <c r="P210" i="1" s="1"/>
  <c r="E210" i="1"/>
  <c r="D210" i="1"/>
  <c r="AA209" i="1"/>
  <c r="AB209" i="1" s="1"/>
  <c r="Z209" i="1"/>
  <c r="V209" i="1"/>
  <c r="T209" i="1"/>
  <c r="M209" i="1"/>
  <c r="Q209" i="1" s="1"/>
  <c r="K209" i="1"/>
  <c r="O209" i="1" s="1"/>
  <c r="I209" i="1"/>
  <c r="R209" i="1" s="1"/>
  <c r="G209" i="1"/>
  <c r="F209" i="1"/>
  <c r="L209" i="1" s="1"/>
  <c r="P209" i="1" s="1"/>
  <c r="E209" i="1"/>
  <c r="D209" i="1"/>
  <c r="AA208" i="1"/>
  <c r="AB208" i="1" s="1"/>
  <c r="Z208" i="1"/>
  <c r="V208" i="1"/>
  <c r="T208" i="1"/>
  <c r="M208" i="1"/>
  <c r="Q208" i="1" s="1"/>
  <c r="K208" i="1"/>
  <c r="O208" i="1" s="1"/>
  <c r="W208" i="1" s="1"/>
  <c r="I208" i="1"/>
  <c r="R208" i="1" s="1"/>
  <c r="G208" i="1"/>
  <c r="F208" i="1"/>
  <c r="L208" i="1" s="1"/>
  <c r="P208" i="1" s="1"/>
  <c r="E208" i="1"/>
  <c r="D208" i="1"/>
  <c r="AA207" i="1"/>
  <c r="AB207" i="1" s="1"/>
  <c r="AB206" i="1" s="1"/>
  <c r="Z207" i="1"/>
  <c r="Z206" i="1" s="1"/>
  <c r="V207" i="1"/>
  <c r="T207" i="1"/>
  <c r="M207" i="1"/>
  <c r="M206" i="1" s="1"/>
  <c r="K207" i="1"/>
  <c r="O207" i="1" s="1"/>
  <c r="I207" i="1"/>
  <c r="I206" i="1" s="1"/>
  <c r="G207" i="1"/>
  <c r="F207" i="1"/>
  <c r="L207" i="1" s="1"/>
  <c r="E207" i="1"/>
  <c r="E206" i="1" s="1"/>
  <c r="D207" i="1"/>
  <c r="AE206" i="1"/>
  <c r="Y206" i="1"/>
  <c r="X206" i="1"/>
  <c r="V206" i="1"/>
  <c r="U206" i="1"/>
  <c r="T206" i="1"/>
  <c r="S206" i="1"/>
  <c r="J206" i="1"/>
  <c r="G206" i="1"/>
  <c r="D206" i="1"/>
  <c r="AB205" i="1"/>
  <c r="AA205" i="1"/>
  <c r="Z205" i="1"/>
  <c r="V205" i="1"/>
  <c r="T205" i="1"/>
  <c r="M205" i="1"/>
  <c r="Q205" i="1" s="1"/>
  <c r="L205" i="1"/>
  <c r="P205" i="1" s="1"/>
  <c r="K205" i="1"/>
  <c r="O205" i="1" s="1"/>
  <c r="W205" i="1" s="1"/>
  <c r="H205" i="1"/>
  <c r="AD205" i="1" s="1"/>
  <c r="G205" i="1"/>
  <c r="F205" i="1"/>
  <c r="E205" i="1"/>
  <c r="D205" i="1"/>
  <c r="I205" i="1" s="1"/>
  <c r="R205" i="1" s="1"/>
  <c r="AB204" i="1"/>
  <c r="AA204" i="1"/>
  <c r="Z204" i="1"/>
  <c r="V204" i="1"/>
  <c r="T204" i="1"/>
  <c r="M204" i="1"/>
  <c r="Q204" i="1" s="1"/>
  <c r="L204" i="1"/>
  <c r="P204" i="1" s="1"/>
  <c r="N204" i="1" s="1"/>
  <c r="K204" i="1"/>
  <c r="O204" i="1" s="1"/>
  <c r="H204" i="1"/>
  <c r="AD204" i="1" s="1"/>
  <c r="G204" i="1"/>
  <c r="F204" i="1"/>
  <c r="E204" i="1"/>
  <c r="D204" i="1"/>
  <c r="I204" i="1" s="1"/>
  <c r="R204" i="1" s="1"/>
  <c r="AB203" i="1"/>
  <c r="AA203" i="1"/>
  <c r="Z203" i="1"/>
  <c r="V203" i="1"/>
  <c r="T203" i="1"/>
  <c r="M203" i="1"/>
  <c r="Q203" i="1" s="1"/>
  <c r="L203" i="1"/>
  <c r="P203" i="1" s="1"/>
  <c r="K203" i="1"/>
  <c r="O203" i="1" s="1"/>
  <c r="H203" i="1"/>
  <c r="AD203" i="1" s="1"/>
  <c r="G203" i="1"/>
  <c r="F203" i="1"/>
  <c r="E203" i="1"/>
  <c r="D203" i="1"/>
  <c r="I203" i="1" s="1"/>
  <c r="R203" i="1" s="1"/>
  <c r="AB202" i="1"/>
  <c r="AA202" i="1"/>
  <c r="Z202" i="1"/>
  <c r="V202" i="1"/>
  <c r="T202" i="1"/>
  <c r="M202" i="1"/>
  <c r="Q202" i="1" s="1"/>
  <c r="K202" i="1"/>
  <c r="O202" i="1" s="1"/>
  <c r="W202" i="1" s="1"/>
  <c r="H202" i="1"/>
  <c r="AD202" i="1" s="1"/>
  <c r="G202" i="1"/>
  <c r="F202" i="1"/>
  <c r="L202" i="1" s="1"/>
  <c r="P202" i="1" s="1"/>
  <c r="E202" i="1"/>
  <c r="D202" i="1"/>
  <c r="I202" i="1" s="1"/>
  <c r="R202" i="1" s="1"/>
  <c r="AA201" i="1"/>
  <c r="AB201" i="1" s="1"/>
  <c r="Z201" i="1"/>
  <c r="V201" i="1"/>
  <c r="T201" i="1"/>
  <c r="M201" i="1"/>
  <c r="Q201" i="1" s="1"/>
  <c r="K201" i="1"/>
  <c r="O201" i="1" s="1"/>
  <c r="H201" i="1"/>
  <c r="AD201" i="1" s="1"/>
  <c r="G201" i="1"/>
  <c r="F201" i="1"/>
  <c r="L201" i="1" s="1"/>
  <c r="P201" i="1" s="1"/>
  <c r="N201" i="1" s="1"/>
  <c r="E201" i="1"/>
  <c r="D201" i="1"/>
  <c r="I201" i="1" s="1"/>
  <c r="R201" i="1" s="1"/>
  <c r="AA200" i="1"/>
  <c r="AB200" i="1" s="1"/>
  <c r="Z200" i="1"/>
  <c r="V200" i="1"/>
  <c r="T200" i="1"/>
  <c r="M200" i="1"/>
  <c r="Q200" i="1" s="1"/>
  <c r="K200" i="1"/>
  <c r="O200" i="1" s="1"/>
  <c r="W200" i="1" s="1"/>
  <c r="H200" i="1"/>
  <c r="AD200" i="1" s="1"/>
  <c r="G200" i="1"/>
  <c r="F200" i="1"/>
  <c r="L200" i="1" s="1"/>
  <c r="P200" i="1" s="1"/>
  <c r="E200" i="1"/>
  <c r="D200" i="1"/>
  <c r="I200" i="1" s="1"/>
  <c r="R200" i="1" s="1"/>
  <c r="AA199" i="1"/>
  <c r="AB199" i="1" s="1"/>
  <c r="Z199" i="1"/>
  <c r="V199" i="1"/>
  <c r="T199" i="1"/>
  <c r="M199" i="1"/>
  <c r="Q199" i="1" s="1"/>
  <c r="K199" i="1"/>
  <c r="O199" i="1" s="1"/>
  <c r="H199" i="1"/>
  <c r="AD199" i="1" s="1"/>
  <c r="G199" i="1"/>
  <c r="F199" i="1"/>
  <c r="L199" i="1" s="1"/>
  <c r="P199" i="1" s="1"/>
  <c r="E199" i="1"/>
  <c r="D199" i="1"/>
  <c r="I199" i="1" s="1"/>
  <c r="R199" i="1" s="1"/>
  <c r="AA198" i="1"/>
  <c r="AA197" i="1" s="1"/>
  <c r="Z198" i="1"/>
  <c r="V198" i="1"/>
  <c r="T198" i="1"/>
  <c r="M198" i="1"/>
  <c r="Q198" i="1" s="1"/>
  <c r="K198" i="1"/>
  <c r="K197" i="1" s="1"/>
  <c r="H198" i="1"/>
  <c r="AD198" i="1" s="1"/>
  <c r="G198" i="1"/>
  <c r="G197" i="1" s="1"/>
  <c r="F198" i="1"/>
  <c r="L198" i="1" s="1"/>
  <c r="E198" i="1"/>
  <c r="D198" i="1"/>
  <c r="I198" i="1" s="1"/>
  <c r="AE197" i="1"/>
  <c r="Z197" i="1"/>
  <c r="Y197" i="1"/>
  <c r="X197" i="1"/>
  <c r="V197" i="1"/>
  <c r="U197" i="1"/>
  <c r="T197" i="1"/>
  <c r="S197" i="1"/>
  <c r="J197" i="1"/>
  <c r="F197" i="1"/>
  <c r="E197" i="1"/>
  <c r="AA196" i="1"/>
  <c r="AB196" i="1" s="1"/>
  <c r="Z196" i="1"/>
  <c r="V196" i="1"/>
  <c r="T196" i="1"/>
  <c r="M196" i="1"/>
  <c r="Q196" i="1" s="1"/>
  <c r="K196" i="1"/>
  <c r="O196" i="1" s="1"/>
  <c r="G196" i="1"/>
  <c r="F196" i="1"/>
  <c r="L196" i="1" s="1"/>
  <c r="P196" i="1" s="1"/>
  <c r="E196" i="1"/>
  <c r="D196" i="1"/>
  <c r="I196" i="1" s="1"/>
  <c r="R196" i="1" s="1"/>
  <c r="AA195" i="1"/>
  <c r="AB195" i="1" s="1"/>
  <c r="Z195" i="1"/>
  <c r="V195" i="1"/>
  <c r="T195" i="1"/>
  <c r="M195" i="1"/>
  <c r="Q195" i="1" s="1"/>
  <c r="K195" i="1"/>
  <c r="O195" i="1" s="1"/>
  <c r="G195" i="1"/>
  <c r="F195" i="1"/>
  <c r="L195" i="1" s="1"/>
  <c r="P195" i="1" s="1"/>
  <c r="N195" i="1" s="1"/>
  <c r="E195" i="1"/>
  <c r="D195" i="1"/>
  <c r="I195" i="1" s="1"/>
  <c r="R195" i="1" s="1"/>
  <c r="AA194" i="1"/>
  <c r="AB194" i="1" s="1"/>
  <c r="Z194" i="1"/>
  <c r="V194" i="1"/>
  <c r="T194" i="1"/>
  <c r="M194" i="1"/>
  <c r="Q194" i="1" s="1"/>
  <c r="K194" i="1"/>
  <c r="O194" i="1" s="1"/>
  <c r="G194" i="1"/>
  <c r="F194" i="1"/>
  <c r="L194" i="1" s="1"/>
  <c r="P194" i="1" s="1"/>
  <c r="E194" i="1"/>
  <c r="D194" i="1"/>
  <c r="I194" i="1" s="1"/>
  <c r="R194" i="1" s="1"/>
  <c r="AA193" i="1"/>
  <c r="AB193" i="1" s="1"/>
  <c r="Z193" i="1"/>
  <c r="V193" i="1"/>
  <c r="T193" i="1"/>
  <c r="M193" i="1"/>
  <c r="Q193" i="1" s="1"/>
  <c r="K193" i="1"/>
  <c r="O193" i="1" s="1"/>
  <c r="G193" i="1"/>
  <c r="F193" i="1"/>
  <c r="L193" i="1" s="1"/>
  <c r="P193" i="1" s="1"/>
  <c r="N193" i="1" s="1"/>
  <c r="E193" i="1"/>
  <c r="D193" i="1"/>
  <c r="I193" i="1" s="1"/>
  <c r="R193" i="1" s="1"/>
  <c r="AA192" i="1"/>
  <c r="AB192" i="1" s="1"/>
  <c r="Z192" i="1"/>
  <c r="V192" i="1"/>
  <c r="T192" i="1"/>
  <c r="M192" i="1"/>
  <c r="Q192" i="1" s="1"/>
  <c r="K192" i="1"/>
  <c r="O192" i="1" s="1"/>
  <c r="G192" i="1"/>
  <c r="F192" i="1"/>
  <c r="L192" i="1" s="1"/>
  <c r="P192" i="1" s="1"/>
  <c r="E192" i="1"/>
  <c r="D192" i="1"/>
  <c r="I192" i="1" s="1"/>
  <c r="R192" i="1" s="1"/>
  <c r="AA191" i="1"/>
  <c r="AB191" i="1" s="1"/>
  <c r="Z191" i="1"/>
  <c r="V191" i="1"/>
  <c r="T191" i="1"/>
  <c r="M191" i="1"/>
  <c r="Q191" i="1" s="1"/>
  <c r="K191" i="1"/>
  <c r="O191" i="1" s="1"/>
  <c r="G191" i="1"/>
  <c r="F191" i="1"/>
  <c r="L191" i="1" s="1"/>
  <c r="P191" i="1" s="1"/>
  <c r="N191" i="1" s="1"/>
  <c r="E191" i="1"/>
  <c r="D191" i="1"/>
  <c r="I191" i="1" s="1"/>
  <c r="R191" i="1" s="1"/>
  <c r="AA190" i="1"/>
  <c r="AB190" i="1" s="1"/>
  <c r="Z190" i="1"/>
  <c r="V190" i="1"/>
  <c r="T190" i="1"/>
  <c r="M190" i="1"/>
  <c r="Q190" i="1" s="1"/>
  <c r="K190" i="1"/>
  <c r="O190" i="1" s="1"/>
  <c r="G190" i="1"/>
  <c r="F190" i="1"/>
  <c r="L190" i="1" s="1"/>
  <c r="P190" i="1" s="1"/>
  <c r="E190" i="1"/>
  <c r="D190" i="1"/>
  <c r="I190" i="1" s="1"/>
  <c r="R190" i="1" s="1"/>
  <c r="AA189" i="1"/>
  <c r="AB189" i="1" s="1"/>
  <c r="Z189" i="1"/>
  <c r="V189" i="1"/>
  <c r="T189" i="1"/>
  <c r="M189" i="1"/>
  <c r="M188" i="1" s="1"/>
  <c r="K189" i="1"/>
  <c r="O189" i="1" s="1"/>
  <c r="G189" i="1"/>
  <c r="F189" i="1"/>
  <c r="L189" i="1" s="1"/>
  <c r="E189" i="1"/>
  <c r="E188" i="1" s="1"/>
  <c r="D189" i="1"/>
  <c r="I189" i="1" s="1"/>
  <c r="AE188" i="1"/>
  <c r="Z188" i="1"/>
  <c r="Y188" i="1"/>
  <c r="X188" i="1"/>
  <c r="V188" i="1"/>
  <c r="U188" i="1"/>
  <c r="T188" i="1"/>
  <c r="S188" i="1"/>
  <c r="J188" i="1"/>
  <c r="G188" i="1"/>
  <c r="D188" i="1"/>
  <c r="AA187" i="1"/>
  <c r="AB187" i="1" s="1"/>
  <c r="Z187" i="1"/>
  <c r="V187" i="1"/>
  <c r="T187" i="1"/>
  <c r="M187" i="1"/>
  <c r="Q187" i="1" s="1"/>
  <c r="K187" i="1"/>
  <c r="O187" i="1" s="1"/>
  <c r="H187" i="1"/>
  <c r="AD187" i="1" s="1"/>
  <c r="G187" i="1"/>
  <c r="F187" i="1"/>
  <c r="L187" i="1" s="1"/>
  <c r="P187" i="1" s="1"/>
  <c r="E187" i="1"/>
  <c r="D187" i="1"/>
  <c r="I187" i="1" s="1"/>
  <c r="R187" i="1" s="1"/>
  <c r="AA186" i="1"/>
  <c r="AB186" i="1" s="1"/>
  <c r="Z186" i="1"/>
  <c r="V186" i="1"/>
  <c r="T186" i="1"/>
  <c r="M186" i="1"/>
  <c r="Q186" i="1" s="1"/>
  <c r="K186" i="1"/>
  <c r="O186" i="1" s="1"/>
  <c r="W186" i="1" s="1"/>
  <c r="H186" i="1"/>
  <c r="AD186" i="1" s="1"/>
  <c r="G186" i="1"/>
  <c r="F186" i="1"/>
  <c r="L186" i="1" s="1"/>
  <c r="P186" i="1" s="1"/>
  <c r="E186" i="1"/>
  <c r="D186" i="1"/>
  <c r="I186" i="1" s="1"/>
  <c r="R186" i="1" s="1"/>
  <c r="AA185" i="1"/>
  <c r="AB185" i="1" s="1"/>
  <c r="Z185" i="1"/>
  <c r="V185" i="1"/>
  <c r="T185" i="1"/>
  <c r="M185" i="1"/>
  <c r="Q185" i="1" s="1"/>
  <c r="K185" i="1"/>
  <c r="O185" i="1" s="1"/>
  <c r="H185" i="1"/>
  <c r="AD185" i="1" s="1"/>
  <c r="G185" i="1"/>
  <c r="F185" i="1"/>
  <c r="L185" i="1" s="1"/>
  <c r="P185" i="1" s="1"/>
  <c r="N185" i="1" s="1"/>
  <c r="E185" i="1"/>
  <c r="D185" i="1"/>
  <c r="I185" i="1" s="1"/>
  <c r="R185" i="1" s="1"/>
  <c r="AA184" i="1"/>
  <c r="AB184" i="1" s="1"/>
  <c r="Z184" i="1"/>
  <c r="V184" i="1"/>
  <c r="T184" i="1"/>
  <c r="M184" i="1"/>
  <c r="Q184" i="1" s="1"/>
  <c r="K184" i="1"/>
  <c r="O184" i="1" s="1"/>
  <c r="H184" i="1"/>
  <c r="AD184" i="1" s="1"/>
  <c r="G184" i="1"/>
  <c r="F184" i="1"/>
  <c r="L184" i="1" s="1"/>
  <c r="P184" i="1" s="1"/>
  <c r="E184" i="1"/>
  <c r="D184" i="1"/>
  <c r="I184" i="1" s="1"/>
  <c r="R184" i="1" s="1"/>
  <c r="AA183" i="1"/>
  <c r="AB183" i="1" s="1"/>
  <c r="Z183" i="1"/>
  <c r="V183" i="1"/>
  <c r="T183" i="1"/>
  <c r="M183" i="1"/>
  <c r="Q183" i="1" s="1"/>
  <c r="K183" i="1"/>
  <c r="O183" i="1" s="1"/>
  <c r="H183" i="1"/>
  <c r="AD183" i="1" s="1"/>
  <c r="G183" i="1"/>
  <c r="F183" i="1"/>
  <c r="L183" i="1" s="1"/>
  <c r="P183" i="1" s="1"/>
  <c r="E183" i="1"/>
  <c r="D183" i="1"/>
  <c r="I183" i="1" s="1"/>
  <c r="R183" i="1" s="1"/>
  <c r="AA182" i="1"/>
  <c r="AB182" i="1" s="1"/>
  <c r="Z182" i="1"/>
  <c r="V182" i="1"/>
  <c r="T182" i="1"/>
  <c r="M182" i="1"/>
  <c r="Q182" i="1" s="1"/>
  <c r="K182" i="1"/>
  <c r="O182" i="1" s="1"/>
  <c r="H182" i="1"/>
  <c r="AD182" i="1" s="1"/>
  <c r="G182" i="1"/>
  <c r="F182" i="1"/>
  <c r="L182" i="1" s="1"/>
  <c r="P182" i="1" s="1"/>
  <c r="E182" i="1"/>
  <c r="D182" i="1"/>
  <c r="I182" i="1" s="1"/>
  <c r="R182" i="1" s="1"/>
  <c r="AA181" i="1"/>
  <c r="AB181" i="1" s="1"/>
  <c r="Z181" i="1"/>
  <c r="V181" i="1"/>
  <c r="T181" i="1"/>
  <c r="M181" i="1"/>
  <c r="Q181" i="1" s="1"/>
  <c r="K181" i="1"/>
  <c r="O181" i="1" s="1"/>
  <c r="H181" i="1"/>
  <c r="AD181" i="1" s="1"/>
  <c r="G181" i="1"/>
  <c r="F181" i="1"/>
  <c r="L181" i="1" s="1"/>
  <c r="P181" i="1" s="1"/>
  <c r="E181" i="1"/>
  <c r="D181" i="1"/>
  <c r="I181" i="1" s="1"/>
  <c r="R181" i="1" s="1"/>
  <c r="AA180" i="1"/>
  <c r="AB180" i="1" s="1"/>
  <c r="Z180" i="1"/>
  <c r="V180" i="1"/>
  <c r="T180" i="1"/>
  <c r="M180" i="1"/>
  <c r="Q180" i="1" s="1"/>
  <c r="K180" i="1"/>
  <c r="O180" i="1" s="1"/>
  <c r="H180" i="1"/>
  <c r="AD180" i="1" s="1"/>
  <c r="G180" i="1"/>
  <c r="F180" i="1"/>
  <c r="L180" i="1" s="1"/>
  <c r="P180" i="1" s="1"/>
  <c r="E180" i="1"/>
  <c r="D180" i="1"/>
  <c r="I180" i="1" s="1"/>
  <c r="R180" i="1" s="1"/>
  <c r="AA179" i="1"/>
  <c r="AB179" i="1" s="1"/>
  <c r="Z179" i="1"/>
  <c r="V179" i="1"/>
  <c r="T179" i="1"/>
  <c r="M179" i="1"/>
  <c r="Q179" i="1" s="1"/>
  <c r="K179" i="1"/>
  <c r="O179" i="1" s="1"/>
  <c r="H179" i="1"/>
  <c r="AD179" i="1" s="1"/>
  <c r="G179" i="1"/>
  <c r="F179" i="1"/>
  <c r="L179" i="1" s="1"/>
  <c r="P179" i="1" s="1"/>
  <c r="E179" i="1"/>
  <c r="D179" i="1"/>
  <c r="I179" i="1" s="1"/>
  <c r="R179" i="1" s="1"/>
  <c r="AA178" i="1"/>
  <c r="AB178" i="1" s="1"/>
  <c r="Z178" i="1"/>
  <c r="V178" i="1"/>
  <c r="T178" i="1"/>
  <c r="M178" i="1"/>
  <c r="Q178" i="1" s="1"/>
  <c r="K178" i="1"/>
  <c r="O178" i="1" s="1"/>
  <c r="H178" i="1"/>
  <c r="AD178" i="1" s="1"/>
  <c r="G178" i="1"/>
  <c r="F178" i="1"/>
  <c r="L178" i="1" s="1"/>
  <c r="P178" i="1" s="1"/>
  <c r="E178" i="1"/>
  <c r="D178" i="1"/>
  <c r="I178" i="1" s="1"/>
  <c r="R178" i="1" s="1"/>
  <c r="AA177" i="1"/>
  <c r="AA176" i="1" s="1"/>
  <c r="Z177" i="1"/>
  <c r="V177" i="1"/>
  <c r="T177" i="1"/>
  <c r="M177" i="1"/>
  <c r="M176" i="1" s="1"/>
  <c r="K177" i="1"/>
  <c r="K176" i="1" s="1"/>
  <c r="H177" i="1"/>
  <c r="G177" i="1"/>
  <c r="G176" i="1" s="1"/>
  <c r="F177" i="1"/>
  <c r="L177" i="1" s="1"/>
  <c r="E177" i="1"/>
  <c r="D177" i="1"/>
  <c r="AE176" i="1"/>
  <c r="Z176" i="1"/>
  <c r="Y176" i="1"/>
  <c r="X176" i="1"/>
  <c r="V176" i="1"/>
  <c r="U176" i="1"/>
  <c r="T176" i="1"/>
  <c r="S176" i="1"/>
  <c r="J176" i="1"/>
  <c r="F176" i="1"/>
  <c r="E176" i="1"/>
  <c r="AA175" i="1"/>
  <c r="AB175" i="1" s="1"/>
  <c r="Z175" i="1"/>
  <c r="V175" i="1"/>
  <c r="T175" i="1"/>
  <c r="M175" i="1"/>
  <c r="Q175" i="1" s="1"/>
  <c r="K175" i="1"/>
  <c r="O175" i="1" s="1"/>
  <c r="G175" i="1"/>
  <c r="F175" i="1"/>
  <c r="E175" i="1"/>
  <c r="D175" i="1"/>
  <c r="I175" i="1" s="1"/>
  <c r="R175" i="1" s="1"/>
  <c r="AA174" i="1"/>
  <c r="AB174" i="1" s="1"/>
  <c r="Z174" i="1"/>
  <c r="V174" i="1"/>
  <c r="T174" i="1"/>
  <c r="O174" i="1"/>
  <c r="M174" i="1"/>
  <c r="Q174" i="1" s="1"/>
  <c r="K174" i="1"/>
  <c r="G174" i="1"/>
  <c r="F174" i="1"/>
  <c r="E174" i="1"/>
  <c r="D174" i="1"/>
  <c r="I174" i="1" s="1"/>
  <c r="R174" i="1" s="1"/>
  <c r="AA173" i="1"/>
  <c r="AB173" i="1" s="1"/>
  <c r="Z173" i="1"/>
  <c r="V173" i="1"/>
  <c r="T173" i="1"/>
  <c r="O173" i="1"/>
  <c r="M173" i="1"/>
  <c r="Q173" i="1" s="1"/>
  <c r="K173" i="1"/>
  <c r="G173" i="1"/>
  <c r="F173" i="1"/>
  <c r="E173" i="1"/>
  <c r="D173" i="1"/>
  <c r="I173" i="1" s="1"/>
  <c r="R173" i="1" s="1"/>
  <c r="AA172" i="1"/>
  <c r="AB172" i="1" s="1"/>
  <c r="Z172" i="1"/>
  <c r="V172" i="1"/>
  <c r="T172" i="1"/>
  <c r="O172" i="1"/>
  <c r="M172" i="1"/>
  <c r="Q172" i="1" s="1"/>
  <c r="K172" i="1"/>
  <c r="G172" i="1"/>
  <c r="F172" i="1"/>
  <c r="E172" i="1"/>
  <c r="D172" i="1"/>
  <c r="I172" i="1" s="1"/>
  <c r="R172" i="1" s="1"/>
  <c r="AA171" i="1"/>
  <c r="AB171" i="1" s="1"/>
  <c r="Z171" i="1"/>
  <c r="V171" i="1"/>
  <c r="T171" i="1"/>
  <c r="O171" i="1"/>
  <c r="M171" i="1"/>
  <c r="Q171" i="1" s="1"/>
  <c r="K171" i="1"/>
  <c r="G171" i="1"/>
  <c r="F171" i="1"/>
  <c r="E171" i="1"/>
  <c r="D171" i="1"/>
  <c r="I171" i="1" s="1"/>
  <c r="R171" i="1" s="1"/>
  <c r="AA170" i="1"/>
  <c r="AB170" i="1" s="1"/>
  <c r="Z170" i="1"/>
  <c r="V170" i="1"/>
  <c r="T170" i="1"/>
  <c r="O170" i="1"/>
  <c r="M170" i="1"/>
  <c r="Q170" i="1" s="1"/>
  <c r="K170" i="1"/>
  <c r="G170" i="1"/>
  <c r="F170" i="1"/>
  <c r="E170" i="1"/>
  <c r="D170" i="1"/>
  <c r="I170" i="1" s="1"/>
  <c r="R170" i="1" s="1"/>
  <c r="AA169" i="1"/>
  <c r="Z169" i="1"/>
  <c r="V169" i="1"/>
  <c r="T169" i="1"/>
  <c r="O169" i="1"/>
  <c r="M169" i="1"/>
  <c r="M168" i="1" s="1"/>
  <c r="K169" i="1"/>
  <c r="K168" i="1" s="1"/>
  <c r="G169" i="1"/>
  <c r="F169" i="1"/>
  <c r="E169" i="1"/>
  <c r="E168" i="1" s="1"/>
  <c r="D169" i="1"/>
  <c r="I169" i="1" s="1"/>
  <c r="AE168" i="1"/>
  <c r="Z168" i="1"/>
  <c r="Y168" i="1"/>
  <c r="X168" i="1"/>
  <c r="V168" i="1"/>
  <c r="U168" i="1"/>
  <c r="T168" i="1"/>
  <c r="S168" i="1"/>
  <c r="J168" i="1"/>
  <c r="G168" i="1"/>
  <c r="D168" i="1"/>
  <c r="AA167" i="1"/>
  <c r="AB167" i="1" s="1"/>
  <c r="Z167" i="1"/>
  <c r="V167" i="1"/>
  <c r="T167" i="1"/>
  <c r="M167" i="1"/>
  <c r="Q167" i="1" s="1"/>
  <c r="K167" i="1"/>
  <c r="O167" i="1" s="1"/>
  <c r="H167" i="1"/>
  <c r="AD167" i="1" s="1"/>
  <c r="G167" i="1"/>
  <c r="F167" i="1"/>
  <c r="L167" i="1" s="1"/>
  <c r="P167" i="1" s="1"/>
  <c r="E167" i="1"/>
  <c r="D167" i="1"/>
  <c r="I167" i="1" s="1"/>
  <c r="R167" i="1" s="1"/>
  <c r="AA166" i="1"/>
  <c r="AB166" i="1" s="1"/>
  <c r="Z166" i="1"/>
  <c r="V166" i="1"/>
  <c r="T166" i="1"/>
  <c r="M166" i="1"/>
  <c r="Q166" i="1" s="1"/>
  <c r="K166" i="1"/>
  <c r="O166" i="1" s="1"/>
  <c r="H166" i="1"/>
  <c r="AD166" i="1" s="1"/>
  <c r="G166" i="1"/>
  <c r="F166" i="1"/>
  <c r="L166" i="1" s="1"/>
  <c r="P166" i="1" s="1"/>
  <c r="E166" i="1"/>
  <c r="D166" i="1"/>
  <c r="I166" i="1" s="1"/>
  <c r="R166" i="1" s="1"/>
  <c r="AA165" i="1"/>
  <c r="AB165" i="1" s="1"/>
  <c r="Z165" i="1"/>
  <c r="V165" i="1"/>
  <c r="T165" i="1"/>
  <c r="M165" i="1"/>
  <c r="Q165" i="1" s="1"/>
  <c r="K165" i="1"/>
  <c r="O165" i="1" s="1"/>
  <c r="H165" i="1"/>
  <c r="AD165" i="1" s="1"/>
  <c r="G165" i="1"/>
  <c r="F165" i="1"/>
  <c r="L165" i="1" s="1"/>
  <c r="P165" i="1" s="1"/>
  <c r="E165" i="1"/>
  <c r="D165" i="1"/>
  <c r="I165" i="1" s="1"/>
  <c r="R165" i="1" s="1"/>
  <c r="AA164" i="1"/>
  <c r="AB164" i="1" s="1"/>
  <c r="Z164" i="1"/>
  <c r="V164" i="1"/>
  <c r="T164" i="1"/>
  <c r="M164" i="1"/>
  <c r="Q164" i="1" s="1"/>
  <c r="K164" i="1"/>
  <c r="O164" i="1" s="1"/>
  <c r="H164" i="1"/>
  <c r="AD164" i="1" s="1"/>
  <c r="G164" i="1"/>
  <c r="F164" i="1"/>
  <c r="L164" i="1" s="1"/>
  <c r="P164" i="1" s="1"/>
  <c r="E164" i="1"/>
  <c r="D164" i="1"/>
  <c r="I164" i="1" s="1"/>
  <c r="R164" i="1" s="1"/>
  <c r="AA163" i="1"/>
  <c r="AB163" i="1" s="1"/>
  <c r="Z163" i="1"/>
  <c r="V163" i="1"/>
  <c r="T163" i="1"/>
  <c r="M163" i="1"/>
  <c r="Q163" i="1" s="1"/>
  <c r="K163" i="1"/>
  <c r="O163" i="1" s="1"/>
  <c r="W163" i="1" s="1"/>
  <c r="G163" i="1"/>
  <c r="F163" i="1"/>
  <c r="L163" i="1" s="1"/>
  <c r="P163" i="1" s="1"/>
  <c r="E163" i="1"/>
  <c r="D163" i="1"/>
  <c r="I163" i="1" s="1"/>
  <c r="R163" i="1" s="1"/>
  <c r="AA162" i="1"/>
  <c r="AB162" i="1" s="1"/>
  <c r="Z162" i="1"/>
  <c r="V162" i="1"/>
  <c r="T162" i="1"/>
  <c r="M162" i="1"/>
  <c r="Q162" i="1" s="1"/>
  <c r="K162" i="1"/>
  <c r="O162" i="1" s="1"/>
  <c r="G162" i="1"/>
  <c r="F162" i="1"/>
  <c r="L162" i="1" s="1"/>
  <c r="P162" i="1" s="1"/>
  <c r="E162" i="1"/>
  <c r="D162" i="1"/>
  <c r="I162" i="1" s="1"/>
  <c r="R162" i="1" s="1"/>
  <c r="AA161" i="1"/>
  <c r="Z161" i="1"/>
  <c r="V161" i="1"/>
  <c r="T161" i="1"/>
  <c r="T160" i="1" s="1"/>
  <c r="M161" i="1"/>
  <c r="Q161" i="1" s="1"/>
  <c r="Q160" i="1" s="1"/>
  <c r="K161" i="1"/>
  <c r="K160" i="1" s="1"/>
  <c r="G161" i="1"/>
  <c r="G160" i="1" s="1"/>
  <c r="F161" i="1"/>
  <c r="L161" i="1" s="1"/>
  <c r="P161" i="1" s="1"/>
  <c r="E161" i="1"/>
  <c r="D161" i="1"/>
  <c r="I161" i="1" s="1"/>
  <c r="AE160" i="1"/>
  <c r="Z160" i="1"/>
  <c r="Y160" i="1"/>
  <c r="X160" i="1"/>
  <c r="V160" i="1"/>
  <c r="U160" i="1"/>
  <c r="S160" i="1"/>
  <c r="L160" i="1"/>
  <c r="J160" i="1"/>
  <c r="F160" i="1"/>
  <c r="E160" i="1"/>
  <c r="AA159" i="1"/>
  <c r="AB159" i="1" s="1"/>
  <c r="Z159" i="1"/>
  <c r="V159" i="1"/>
  <c r="T159" i="1"/>
  <c r="M159" i="1"/>
  <c r="Q159" i="1" s="1"/>
  <c r="K159" i="1"/>
  <c r="O159" i="1" s="1"/>
  <c r="G159" i="1"/>
  <c r="F159" i="1"/>
  <c r="L159" i="1" s="1"/>
  <c r="P159" i="1" s="1"/>
  <c r="E159" i="1"/>
  <c r="D159" i="1"/>
  <c r="I159" i="1" s="1"/>
  <c r="R159" i="1" s="1"/>
  <c r="AA158" i="1"/>
  <c r="AB158" i="1" s="1"/>
  <c r="Z158" i="1"/>
  <c r="V158" i="1"/>
  <c r="T158" i="1"/>
  <c r="M158" i="1"/>
  <c r="Q158" i="1" s="1"/>
  <c r="K158" i="1"/>
  <c r="O158" i="1" s="1"/>
  <c r="W158" i="1" s="1"/>
  <c r="G158" i="1"/>
  <c r="F158" i="1"/>
  <c r="L158" i="1" s="1"/>
  <c r="P158" i="1" s="1"/>
  <c r="E158" i="1"/>
  <c r="D158" i="1"/>
  <c r="I158" i="1" s="1"/>
  <c r="R158" i="1" s="1"/>
  <c r="AA157" i="1"/>
  <c r="AB157" i="1" s="1"/>
  <c r="Z157" i="1"/>
  <c r="V157" i="1"/>
  <c r="T157" i="1"/>
  <c r="M157" i="1"/>
  <c r="Q157" i="1" s="1"/>
  <c r="K157" i="1"/>
  <c r="O157" i="1" s="1"/>
  <c r="G157" i="1"/>
  <c r="F157" i="1"/>
  <c r="L157" i="1" s="1"/>
  <c r="P157" i="1" s="1"/>
  <c r="E157" i="1"/>
  <c r="D157" i="1"/>
  <c r="I157" i="1" s="1"/>
  <c r="R157" i="1" s="1"/>
  <c r="AA156" i="1"/>
  <c r="AB156" i="1" s="1"/>
  <c r="Z156" i="1"/>
  <c r="V156" i="1"/>
  <c r="T156" i="1"/>
  <c r="M156" i="1"/>
  <c r="Q156" i="1" s="1"/>
  <c r="K156" i="1"/>
  <c r="O156" i="1" s="1"/>
  <c r="W156" i="1" s="1"/>
  <c r="G156" i="1"/>
  <c r="F156" i="1"/>
  <c r="L156" i="1" s="1"/>
  <c r="P156" i="1" s="1"/>
  <c r="E156" i="1"/>
  <c r="D156" i="1"/>
  <c r="I156" i="1" s="1"/>
  <c r="R156" i="1" s="1"/>
  <c r="AA155" i="1"/>
  <c r="Z155" i="1"/>
  <c r="V155" i="1"/>
  <c r="T155" i="1"/>
  <c r="T154" i="1" s="1"/>
  <c r="M155" i="1"/>
  <c r="M154" i="1" s="1"/>
  <c r="K155" i="1"/>
  <c r="K154" i="1" s="1"/>
  <c r="G155" i="1"/>
  <c r="F155" i="1"/>
  <c r="L155" i="1" s="1"/>
  <c r="P155" i="1" s="1"/>
  <c r="E155" i="1"/>
  <c r="E154" i="1" s="1"/>
  <c r="D155" i="1"/>
  <c r="I155" i="1" s="1"/>
  <c r="AE154" i="1"/>
  <c r="Z154" i="1"/>
  <c r="Y154" i="1"/>
  <c r="X154" i="1"/>
  <c r="V154" i="1"/>
  <c r="U154" i="1"/>
  <c r="S154" i="1"/>
  <c r="P154" i="1"/>
  <c r="L154" i="1"/>
  <c r="J154" i="1"/>
  <c r="G154" i="1"/>
  <c r="F154" i="1"/>
  <c r="D154" i="1"/>
  <c r="AA153" i="1"/>
  <c r="AB153" i="1" s="1"/>
  <c r="Z153" i="1"/>
  <c r="V153" i="1"/>
  <c r="T153" i="1"/>
  <c r="M153" i="1"/>
  <c r="Q153" i="1" s="1"/>
  <c r="K153" i="1"/>
  <c r="O153" i="1" s="1"/>
  <c r="G153" i="1"/>
  <c r="F153" i="1"/>
  <c r="L153" i="1" s="1"/>
  <c r="P153" i="1" s="1"/>
  <c r="E153" i="1"/>
  <c r="D153" i="1"/>
  <c r="I153" i="1" s="1"/>
  <c r="R153" i="1" s="1"/>
  <c r="AA152" i="1"/>
  <c r="AB152" i="1" s="1"/>
  <c r="Z152" i="1"/>
  <c r="V152" i="1"/>
  <c r="T152" i="1"/>
  <c r="M152" i="1"/>
  <c r="Q152" i="1" s="1"/>
  <c r="K152" i="1"/>
  <c r="O152" i="1" s="1"/>
  <c r="G152" i="1"/>
  <c r="F152" i="1"/>
  <c r="L152" i="1" s="1"/>
  <c r="P152" i="1" s="1"/>
  <c r="E152" i="1"/>
  <c r="D152" i="1"/>
  <c r="I152" i="1" s="1"/>
  <c r="R152" i="1" s="1"/>
  <c r="AA151" i="1"/>
  <c r="AB151" i="1" s="1"/>
  <c r="Z151" i="1"/>
  <c r="V151" i="1"/>
  <c r="T151" i="1"/>
  <c r="M151" i="1"/>
  <c r="Q151" i="1" s="1"/>
  <c r="K151" i="1"/>
  <c r="O151" i="1" s="1"/>
  <c r="G151" i="1"/>
  <c r="F151" i="1"/>
  <c r="L151" i="1" s="1"/>
  <c r="P151" i="1" s="1"/>
  <c r="E151" i="1"/>
  <c r="D151" i="1"/>
  <c r="I151" i="1" s="1"/>
  <c r="R151" i="1" s="1"/>
  <c r="AA150" i="1"/>
  <c r="AB150" i="1" s="1"/>
  <c r="Z150" i="1"/>
  <c r="V150" i="1"/>
  <c r="T150" i="1"/>
  <c r="M150" i="1"/>
  <c r="Q150" i="1" s="1"/>
  <c r="K150" i="1"/>
  <c r="O150" i="1" s="1"/>
  <c r="G150" i="1"/>
  <c r="F150" i="1"/>
  <c r="L150" i="1" s="1"/>
  <c r="P150" i="1" s="1"/>
  <c r="E150" i="1"/>
  <c r="D150" i="1"/>
  <c r="I150" i="1" s="1"/>
  <c r="R150" i="1" s="1"/>
  <c r="AA149" i="1"/>
  <c r="AB149" i="1" s="1"/>
  <c r="Z149" i="1"/>
  <c r="V149" i="1"/>
  <c r="T149" i="1"/>
  <c r="M149" i="1"/>
  <c r="Q149" i="1" s="1"/>
  <c r="K149" i="1"/>
  <c r="O149" i="1" s="1"/>
  <c r="G149" i="1"/>
  <c r="F149" i="1"/>
  <c r="L149" i="1" s="1"/>
  <c r="P149" i="1" s="1"/>
  <c r="E149" i="1"/>
  <c r="D149" i="1"/>
  <c r="I149" i="1" s="1"/>
  <c r="R149" i="1" s="1"/>
  <c r="AA148" i="1"/>
  <c r="Z148" i="1"/>
  <c r="V148" i="1"/>
  <c r="T148" i="1"/>
  <c r="T147" i="1" s="1"/>
  <c r="M148" i="1"/>
  <c r="M147" i="1" s="1"/>
  <c r="K148" i="1"/>
  <c r="K147" i="1" s="1"/>
  <c r="G148" i="1"/>
  <c r="G147" i="1" s="1"/>
  <c r="F148" i="1"/>
  <c r="L148" i="1" s="1"/>
  <c r="P148" i="1" s="1"/>
  <c r="E148" i="1"/>
  <c r="D148" i="1"/>
  <c r="I148" i="1" s="1"/>
  <c r="AE147" i="1"/>
  <c r="Z147" i="1"/>
  <c r="Y147" i="1"/>
  <c r="X147" i="1"/>
  <c r="V147" i="1"/>
  <c r="U147" i="1"/>
  <c r="S147" i="1"/>
  <c r="L147" i="1"/>
  <c r="J147" i="1"/>
  <c r="F147" i="1"/>
  <c r="E147" i="1"/>
  <c r="D147" i="1"/>
  <c r="AA146" i="1"/>
  <c r="AB146" i="1" s="1"/>
  <c r="Z146" i="1"/>
  <c r="V146" i="1"/>
  <c r="T146" i="1"/>
  <c r="T134" i="1" s="1"/>
  <c r="M146" i="1"/>
  <c r="Q146" i="1" s="1"/>
  <c r="K146" i="1"/>
  <c r="O146" i="1" s="1"/>
  <c r="G146" i="1"/>
  <c r="F146" i="1"/>
  <c r="L146" i="1" s="1"/>
  <c r="P146" i="1" s="1"/>
  <c r="E146" i="1"/>
  <c r="D146" i="1"/>
  <c r="I146" i="1" s="1"/>
  <c r="R146" i="1" s="1"/>
  <c r="AB145" i="1"/>
  <c r="Z145" i="1"/>
  <c r="V145" i="1"/>
  <c r="T145" i="1"/>
  <c r="L145" i="1"/>
  <c r="P145" i="1" s="1"/>
  <c r="I145" i="1"/>
  <c r="R145" i="1" s="1"/>
  <c r="G145" i="1"/>
  <c r="F145" i="1"/>
  <c r="E145" i="1"/>
  <c r="K145" i="1" s="1"/>
  <c r="O145" i="1" s="1"/>
  <c r="D145" i="1"/>
  <c r="AB144" i="1"/>
  <c r="AA144" i="1"/>
  <c r="Z144" i="1"/>
  <c r="V144" i="1"/>
  <c r="T144" i="1"/>
  <c r="L144" i="1"/>
  <c r="P144" i="1" s="1"/>
  <c r="I144" i="1"/>
  <c r="R144" i="1" s="1"/>
  <c r="G144" i="1"/>
  <c r="F144" i="1"/>
  <c r="E144" i="1"/>
  <c r="K144" i="1" s="1"/>
  <c r="O144" i="1" s="1"/>
  <c r="D144" i="1"/>
  <c r="AB143" i="1"/>
  <c r="AA143" i="1"/>
  <c r="Z143" i="1"/>
  <c r="V143" i="1"/>
  <c r="T143" i="1"/>
  <c r="L143" i="1"/>
  <c r="P143" i="1" s="1"/>
  <c r="I143" i="1"/>
  <c r="R143" i="1" s="1"/>
  <c r="G143" i="1"/>
  <c r="F143" i="1"/>
  <c r="E143" i="1"/>
  <c r="K143" i="1" s="1"/>
  <c r="O143" i="1" s="1"/>
  <c r="D143" i="1"/>
  <c r="AB142" i="1"/>
  <c r="AA142" i="1"/>
  <c r="Z142" i="1"/>
  <c r="V142" i="1"/>
  <c r="T142" i="1"/>
  <c r="L142" i="1"/>
  <c r="P142" i="1" s="1"/>
  <c r="I142" i="1"/>
  <c r="R142" i="1" s="1"/>
  <c r="G142" i="1"/>
  <c r="F142" i="1"/>
  <c r="E142" i="1"/>
  <c r="K142" i="1" s="1"/>
  <c r="O142" i="1" s="1"/>
  <c r="D142" i="1"/>
  <c r="AB141" i="1"/>
  <c r="AA141" i="1"/>
  <c r="Z141" i="1"/>
  <c r="V141" i="1"/>
  <c r="T141" i="1"/>
  <c r="L141" i="1"/>
  <c r="P141" i="1" s="1"/>
  <c r="I141" i="1"/>
  <c r="R141" i="1" s="1"/>
  <c r="G141" i="1"/>
  <c r="F141" i="1"/>
  <c r="E141" i="1"/>
  <c r="K141" i="1" s="1"/>
  <c r="O141" i="1" s="1"/>
  <c r="D141" i="1"/>
  <c r="AB140" i="1"/>
  <c r="AA140" i="1"/>
  <c r="Z140" i="1"/>
  <c r="V140" i="1"/>
  <c r="T140" i="1"/>
  <c r="L140" i="1"/>
  <c r="P140" i="1" s="1"/>
  <c r="G140" i="1"/>
  <c r="H140" i="1" s="1"/>
  <c r="F140" i="1"/>
  <c r="E140" i="1"/>
  <c r="K140" i="1" s="1"/>
  <c r="O140" i="1" s="1"/>
  <c r="D140" i="1"/>
  <c r="I140" i="1" s="1"/>
  <c r="R140" i="1" s="1"/>
  <c r="AB139" i="1"/>
  <c r="AA139" i="1"/>
  <c r="Z139" i="1"/>
  <c r="V139" i="1"/>
  <c r="T139" i="1"/>
  <c r="P139" i="1"/>
  <c r="L139" i="1"/>
  <c r="H139" i="1"/>
  <c r="AC139" i="1" s="1"/>
  <c r="G139" i="1"/>
  <c r="M139" i="1" s="1"/>
  <c r="Q139" i="1" s="1"/>
  <c r="F139" i="1"/>
  <c r="E139" i="1"/>
  <c r="K139" i="1" s="1"/>
  <c r="O139" i="1" s="1"/>
  <c r="W139" i="1" s="1"/>
  <c r="D139" i="1"/>
  <c r="I139" i="1" s="1"/>
  <c r="R139" i="1" s="1"/>
  <c r="AB138" i="1"/>
  <c r="AA138" i="1"/>
  <c r="Z138" i="1"/>
  <c r="V138" i="1"/>
  <c r="T138" i="1"/>
  <c r="P138" i="1"/>
  <c r="L138" i="1"/>
  <c r="I138" i="1"/>
  <c r="R138" i="1" s="1"/>
  <c r="G138" i="1"/>
  <c r="M138" i="1" s="1"/>
  <c r="Q138" i="1" s="1"/>
  <c r="F138" i="1"/>
  <c r="E138" i="1"/>
  <c r="K138" i="1" s="1"/>
  <c r="O138" i="1" s="1"/>
  <c r="W138" i="1" s="1"/>
  <c r="D138" i="1"/>
  <c r="AB137" i="1"/>
  <c r="AA137" i="1"/>
  <c r="Z137" i="1"/>
  <c r="V137" i="1"/>
  <c r="T137" i="1"/>
  <c r="R137" i="1"/>
  <c r="L137" i="1"/>
  <c r="P137" i="1" s="1"/>
  <c r="I137" i="1"/>
  <c r="G137" i="1"/>
  <c r="H137" i="1" s="1"/>
  <c r="F137" i="1"/>
  <c r="E137" i="1"/>
  <c r="K137" i="1" s="1"/>
  <c r="O137" i="1" s="1"/>
  <c r="D137" i="1"/>
  <c r="AB136" i="1"/>
  <c r="AA136" i="1"/>
  <c r="Z136" i="1"/>
  <c r="V136" i="1"/>
  <c r="T136" i="1"/>
  <c r="L136" i="1"/>
  <c r="P136" i="1" s="1"/>
  <c r="G136" i="1"/>
  <c r="H136" i="1" s="1"/>
  <c r="F136" i="1"/>
  <c r="E136" i="1"/>
  <c r="K136" i="1" s="1"/>
  <c r="O136" i="1" s="1"/>
  <c r="D136" i="1"/>
  <c r="I136" i="1" s="1"/>
  <c r="R136" i="1" s="1"/>
  <c r="AB135" i="1"/>
  <c r="AB134" i="1" s="1"/>
  <c r="AA135" i="1"/>
  <c r="Z135" i="1"/>
  <c r="V135" i="1"/>
  <c r="T135" i="1"/>
  <c r="P135" i="1"/>
  <c r="L135" i="1"/>
  <c r="H135" i="1"/>
  <c r="AC135" i="1" s="1"/>
  <c r="G135" i="1"/>
  <c r="M135" i="1" s="1"/>
  <c r="F135" i="1"/>
  <c r="E135" i="1"/>
  <c r="K135" i="1" s="1"/>
  <c r="O135" i="1" s="1"/>
  <c r="D135" i="1"/>
  <c r="D134" i="1" s="1"/>
  <c r="AE134" i="1"/>
  <c r="Z134" i="1"/>
  <c r="Y134" i="1"/>
  <c r="X134" i="1"/>
  <c r="V134" i="1"/>
  <c r="U134" i="1"/>
  <c r="S134" i="1"/>
  <c r="J134" i="1"/>
  <c r="F134" i="1"/>
  <c r="AA133" i="1"/>
  <c r="AB133" i="1" s="1"/>
  <c r="Z133" i="1"/>
  <c r="V133" i="1"/>
  <c r="T133" i="1"/>
  <c r="K133" i="1"/>
  <c r="O133" i="1" s="1"/>
  <c r="I133" i="1"/>
  <c r="R133" i="1" s="1"/>
  <c r="G133" i="1"/>
  <c r="M133" i="1" s="1"/>
  <c r="Q133" i="1" s="1"/>
  <c r="F133" i="1"/>
  <c r="L133" i="1" s="1"/>
  <c r="P133" i="1" s="1"/>
  <c r="N133" i="1" s="1"/>
  <c r="E133" i="1"/>
  <c r="D133" i="1"/>
  <c r="AA132" i="1"/>
  <c r="AB132" i="1" s="1"/>
  <c r="Z132" i="1"/>
  <c r="V132" i="1"/>
  <c r="T132" i="1"/>
  <c r="K132" i="1"/>
  <c r="O132" i="1" s="1"/>
  <c r="I132" i="1"/>
  <c r="R132" i="1" s="1"/>
  <c r="G132" i="1"/>
  <c r="M132" i="1" s="1"/>
  <c r="Q132" i="1" s="1"/>
  <c r="F132" i="1"/>
  <c r="L132" i="1" s="1"/>
  <c r="P132" i="1" s="1"/>
  <c r="E132" i="1"/>
  <c r="D132" i="1"/>
  <c r="AA131" i="1"/>
  <c r="AB131" i="1" s="1"/>
  <c r="Z131" i="1"/>
  <c r="V131" i="1"/>
  <c r="T131" i="1"/>
  <c r="K131" i="1"/>
  <c r="O131" i="1" s="1"/>
  <c r="I131" i="1"/>
  <c r="R131" i="1" s="1"/>
  <c r="G131" i="1"/>
  <c r="M131" i="1" s="1"/>
  <c r="Q131" i="1" s="1"/>
  <c r="F131" i="1"/>
  <c r="L131" i="1" s="1"/>
  <c r="P131" i="1" s="1"/>
  <c r="N131" i="1" s="1"/>
  <c r="E131" i="1"/>
  <c r="D131" i="1"/>
  <c r="AA130" i="1"/>
  <c r="AB130" i="1" s="1"/>
  <c r="Z130" i="1"/>
  <c r="V130" i="1"/>
  <c r="T130" i="1"/>
  <c r="K130" i="1"/>
  <c r="O130" i="1" s="1"/>
  <c r="I130" i="1"/>
  <c r="R130" i="1" s="1"/>
  <c r="G130" i="1"/>
  <c r="M130" i="1" s="1"/>
  <c r="Q130" i="1" s="1"/>
  <c r="F130" i="1"/>
  <c r="L130" i="1" s="1"/>
  <c r="P130" i="1" s="1"/>
  <c r="E130" i="1"/>
  <c r="D130" i="1"/>
  <c r="AB129" i="1"/>
  <c r="Z129" i="1"/>
  <c r="V129" i="1"/>
  <c r="T129" i="1"/>
  <c r="M129" i="1"/>
  <c r="Q129" i="1" s="1"/>
  <c r="I129" i="1"/>
  <c r="R129" i="1" s="1"/>
  <c r="G129" i="1"/>
  <c r="F129" i="1"/>
  <c r="L129" i="1" s="1"/>
  <c r="P129" i="1" s="1"/>
  <c r="N129" i="1" s="1"/>
  <c r="E129" i="1"/>
  <c r="K129" i="1" s="1"/>
  <c r="O129" i="1" s="1"/>
  <c r="D129" i="1"/>
  <c r="AA128" i="1"/>
  <c r="AB128" i="1" s="1"/>
  <c r="Z128" i="1"/>
  <c r="V128" i="1"/>
  <c r="T128" i="1"/>
  <c r="M128" i="1"/>
  <c r="Q128" i="1" s="1"/>
  <c r="I128" i="1"/>
  <c r="R128" i="1" s="1"/>
  <c r="G128" i="1"/>
  <c r="F128" i="1"/>
  <c r="L128" i="1" s="1"/>
  <c r="P128" i="1" s="1"/>
  <c r="E128" i="1"/>
  <c r="K128" i="1" s="1"/>
  <c r="O128" i="1" s="1"/>
  <c r="D128" i="1"/>
  <c r="AA127" i="1"/>
  <c r="AB127" i="1" s="1"/>
  <c r="Z127" i="1"/>
  <c r="V127" i="1"/>
  <c r="T127" i="1"/>
  <c r="M127" i="1"/>
  <c r="Q127" i="1" s="1"/>
  <c r="I127" i="1"/>
  <c r="R127" i="1" s="1"/>
  <c r="G127" i="1"/>
  <c r="F127" i="1"/>
  <c r="L127" i="1" s="1"/>
  <c r="P127" i="1" s="1"/>
  <c r="N127" i="1" s="1"/>
  <c r="E127" i="1"/>
  <c r="K127" i="1" s="1"/>
  <c r="O127" i="1" s="1"/>
  <c r="D127" i="1"/>
  <c r="AA126" i="1"/>
  <c r="AB126" i="1" s="1"/>
  <c r="Z126" i="1"/>
  <c r="V126" i="1"/>
  <c r="T126" i="1"/>
  <c r="M126" i="1"/>
  <c r="Q126" i="1" s="1"/>
  <c r="I126" i="1"/>
  <c r="R126" i="1" s="1"/>
  <c r="G126" i="1"/>
  <c r="F126" i="1"/>
  <c r="L126" i="1" s="1"/>
  <c r="P126" i="1" s="1"/>
  <c r="E126" i="1"/>
  <c r="K126" i="1" s="1"/>
  <c r="O126" i="1" s="1"/>
  <c r="D126" i="1"/>
  <c r="AA125" i="1"/>
  <c r="AB125" i="1" s="1"/>
  <c r="Z125" i="1"/>
  <c r="V125" i="1"/>
  <c r="T125" i="1"/>
  <c r="M125" i="1"/>
  <c r="Q125" i="1" s="1"/>
  <c r="I125" i="1"/>
  <c r="R125" i="1" s="1"/>
  <c r="G125" i="1"/>
  <c r="F125" i="1"/>
  <c r="L125" i="1" s="1"/>
  <c r="P125" i="1" s="1"/>
  <c r="N125" i="1" s="1"/>
  <c r="E125" i="1"/>
  <c r="K125" i="1" s="1"/>
  <c r="O125" i="1" s="1"/>
  <c r="D125" i="1"/>
  <c r="AA124" i="1"/>
  <c r="AB124" i="1" s="1"/>
  <c r="Z124" i="1"/>
  <c r="V124" i="1"/>
  <c r="T124" i="1"/>
  <c r="M124" i="1"/>
  <c r="Q124" i="1" s="1"/>
  <c r="I124" i="1"/>
  <c r="R124" i="1" s="1"/>
  <c r="G124" i="1"/>
  <c r="F124" i="1"/>
  <c r="L124" i="1" s="1"/>
  <c r="P124" i="1" s="1"/>
  <c r="E124" i="1"/>
  <c r="K124" i="1" s="1"/>
  <c r="O124" i="1" s="1"/>
  <c r="D124" i="1"/>
  <c r="AA123" i="1"/>
  <c r="AB123" i="1" s="1"/>
  <c r="Z123" i="1"/>
  <c r="V123" i="1"/>
  <c r="T123" i="1"/>
  <c r="M123" i="1"/>
  <c r="Q123" i="1" s="1"/>
  <c r="I123" i="1"/>
  <c r="R123" i="1" s="1"/>
  <c r="G123" i="1"/>
  <c r="F123" i="1"/>
  <c r="L123" i="1" s="1"/>
  <c r="P123" i="1" s="1"/>
  <c r="N123" i="1" s="1"/>
  <c r="E123" i="1"/>
  <c r="K123" i="1" s="1"/>
  <c r="O123" i="1" s="1"/>
  <c r="D123" i="1"/>
  <c r="AA122" i="1"/>
  <c r="AB122" i="1" s="1"/>
  <c r="Z122" i="1"/>
  <c r="V122" i="1"/>
  <c r="T122" i="1"/>
  <c r="M122" i="1"/>
  <c r="Q122" i="1" s="1"/>
  <c r="I122" i="1"/>
  <c r="R122" i="1" s="1"/>
  <c r="G122" i="1"/>
  <c r="F122" i="1"/>
  <c r="L122" i="1" s="1"/>
  <c r="P122" i="1" s="1"/>
  <c r="E122" i="1"/>
  <c r="K122" i="1" s="1"/>
  <c r="O122" i="1" s="1"/>
  <c r="D122" i="1"/>
  <c r="AA121" i="1"/>
  <c r="AB121" i="1" s="1"/>
  <c r="Z121" i="1"/>
  <c r="V121" i="1"/>
  <c r="T121" i="1"/>
  <c r="M121" i="1"/>
  <c r="Q121" i="1" s="1"/>
  <c r="I121" i="1"/>
  <c r="R121" i="1" s="1"/>
  <c r="G121" i="1"/>
  <c r="F121" i="1"/>
  <c r="L121" i="1" s="1"/>
  <c r="P121" i="1" s="1"/>
  <c r="N121" i="1" s="1"/>
  <c r="E121" i="1"/>
  <c r="K121" i="1" s="1"/>
  <c r="O121" i="1" s="1"/>
  <c r="D121" i="1"/>
  <c r="AA120" i="1"/>
  <c r="AB120" i="1" s="1"/>
  <c r="Z120" i="1"/>
  <c r="V120" i="1"/>
  <c r="T120" i="1"/>
  <c r="M120" i="1"/>
  <c r="Q120" i="1" s="1"/>
  <c r="I120" i="1"/>
  <c r="R120" i="1" s="1"/>
  <c r="G120" i="1"/>
  <c r="F120" i="1"/>
  <c r="L120" i="1" s="1"/>
  <c r="P120" i="1" s="1"/>
  <c r="E120" i="1"/>
  <c r="K120" i="1" s="1"/>
  <c r="O120" i="1" s="1"/>
  <c r="D120" i="1"/>
  <c r="AA119" i="1"/>
  <c r="AB119" i="1" s="1"/>
  <c r="Z119" i="1"/>
  <c r="V119" i="1"/>
  <c r="T119" i="1"/>
  <c r="M119" i="1"/>
  <c r="Q119" i="1" s="1"/>
  <c r="I119" i="1"/>
  <c r="R119" i="1" s="1"/>
  <c r="G119" i="1"/>
  <c r="F119" i="1"/>
  <c r="L119" i="1" s="1"/>
  <c r="P119" i="1" s="1"/>
  <c r="N119" i="1" s="1"/>
  <c r="E119" i="1"/>
  <c r="K119" i="1" s="1"/>
  <c r="O119" i="1" s="1"/>
  <c r="D119" i="1"/>
  <c r="AA118" i="1"/>
  <c r="AB118" i="1" s="1"/>
  <c r="Z118" i="1"/>
  <c r="V118" i="1"/>
  <c r="T118" i="1"/>
  <c r="M118" i="1"/>
  <c r="Q118" i="1" s="1"/>
  <c r="I118" i="1"/>
  <c r="R118" i="1" s="1"/>
  <c r="G118" i="1"/>
  <c r="F118" i="1"/>
  <c r="L118" i="1" s="1"/>
  <c r="P118" i="1" s="1"/>
  <c r="E118" i="1"/>
  <c r="K118" i="1" s="1"/>
  <c r="O118" i="1" s="1"/>
  <c r="D118" i="1"/>
  <c r="AA117" i="1"/>
  <c r="AB117" i="1" s="1"/>
  <c r="Z117" i="1"/>
  <c r="V117" i="1"/>
  <c r="T117" i="1"/>
  <c r="M117" i="1"/>
  <c r="Q117" i="1" s="1"/>
  <c r="K117" i="1"/>
  <c r="O117" i="1" s="1"/>
  <c r="I117" i="1"/>
  <c r="R117" i="1" s="1"/>
  <c r="G117" i="1"/>
  <c r="F117" i="1"/>
  <c r="L117" i="1" s="1"/>
  <c r="P117" i="1" s="1"/>
  <c r="N117" i="1" s="1"/>
  <c r="E117" i="1"/>
  <c r="D117" i="1"/>
  <c r="AA116" i="1"/>
  <c r="AB116" i="1" s="1"/>
  <c r="Z116" i="1"/>
  <c r="V116" i="1"/>
  <c r="T116" i="1"/>
  <c r="M116" i="1"/>
  <c r="Q116" i="1" s="1"/>
  <c r="K116" i="1"/>
  <c r="O116" i="1" s="1"/>
  <c r="I116" i="1"/>
  <c r="R116" i="1" s="1"/>
  <c r="G116" i="1"/>
  <c r="F116" i="1"/>
  <c r="L116" i="1" s="1"/>
  <c r="P116" i="1" s="1"/>
  <c r="N116" i="1" s="1"/>
  <c r="E116" i="1"/>
  <c r="D116" i="1"/>
  <c r="AA115" i="1"/>
  <c r="AB115" i="1" s="1"/>
  <c r="Z115" i="1"/>
  <c r="Z114" i="1" s="1"/>
  <c r="V115" i="1"/>
  <c r="T115" i="1"/>
  <c r="M115" i="1"/>
  <c r="M114" i="1" s="1"/>
  <c r="K115" i="1"/>
  <c r="O115" i="1" s="1"/>
  <c r="I115" i="1"/>
  <c r="I114" i="1" s="1"/>
  <c r="G115" i="1"/>
  <c r="F115" i="1"/>
  <c r="L115" i="1" s="1"/>
  <c r="E115" i="1"/>
  <c r="E114" i="1" s="1"/>
  <c r="D115" i="1"/>
  <c r="AE114" i="1"/>
  <c r="Y114" i="1"/>
  <c r="X114" i="1"/>
  <c r="V114" i="1"/>
  <c r="U114" i="1"/>
  <c r="T114" i="1"/>
  <c r="S114" i="1"/>
  <c r="J114" i="1"/>
  <c r="G114" i="1"/>
  <c r="D114" i="1"/>
  <c r="AB113" i="1"/>
  <c r="Z113" i="1"/>
  <c r="V113" i="1"/>
  <c r="T113" i="1"/>
  <c r="L113" i="1"/>
  <c r="P113" i="1" s="1"/>
  <c r="N113" i="1" s="1"/>
  <c r="K113" i="1"/>
  <c r="O113" i="1" s="1"/>
  <c r="I113" i="1"/>
  <c r="R113" i="1" s="1"/>
  <c r="G113" i="1"/>
  <c r="M113" i="1" s="1"/>
  <c r="Q113" i="1" s="1"/>
  <c r="F113" i="1"/>
  <c r="E113" i="1"/>
  <c r="D113" i="1"/>
  <c r="AB112" i="1"/>
  <c r="Z112" i="1"/>
  <c r="V112" i="1"/>
  <c r="T112" i="1"/>
  <c r="M112" i="1"/>
  <c r="Q112" i="1" s="1"/>
  <c r="K112" i="1"/>
  <c r="O112" i="1" s="1"/>
  <c r="W112" i="1" s="1"/>
  <c r="I112" i="1"/>
  <c r="R112" i="1" s="1"/>
  <c r="G112" i="1"/>
  <c r="F112" i="1"/>
  <c r="L112" i="1" s="1"/>
  <c r="P112" i="1" s="1"/>
  <c r="E112" i="1"/>
  <c r="D112" i="1"/>
  <c r="AA111" i="1"/>
  <c r="AB111" i="1" s="1"/>
  <c r="Z111" i="1"/>
  <c r="V111" i="1"/>
  <c r="T111" i="1"/>
  <c r="M111" i="1"/>
  <c r="Q111" i="1" s="1"/>
  <c r="K111" i="1"/>
  <c r="O111" i="1" s="1"/>
  <c r="I111" i="1"/>
  <c r="R111" i="1" s="1"/>
  <c r="G111" i="1"/>
  <c r="F111" i="1"/>
  <c r="L111" i="1" s="1"/>
  <c r="P111" i="1" s="1"/>
  <c r="E111" i="1"/>
  <c r="D111" i="1"/>
  <c r="AA110" i="1"/>
  <c r="AB110" i="1" s="1"/>
  <c r="Z110" i="1"/>
  <c r="V110" i="1"/>
  <c r="T110" i="1"/>
  <c r="M110" i="1"/>
  <c r="Q110" i="1" s="1"/>
  <c r="K110" i="1"/>
  <c r="O110" i="1" s="1"/>
  <c r="I110" i="1"/>
  <c r="R110" i="1" s="1"/>
  <c r="G110" i="1"/>
  <c r="F110" i="1"/>
  <c r="L110" i="1" s="1"/>
  <c r="P110" i="1" s="1"/>
  <c r="N110" i="1" s="1"/>
  <c r="E110" i="1"/>
  <c r="D110" i="1"/>
  <c r="AA109" i="1"/>
  <c r="AB109" i="1" s="1"/>
  <c r="Z109" i="1"/>
  <c r="V109" i="1"/>
  <c r="T109" i="1"/>
  <c r="M109" i="1"/>
  <c r="Q109" i="1" s="1"/>
  <c r="K109" i="1"/>
  <c r="O109" i="1" s="1"/>
  <c r="I109" i="1"/>
  <c r="R109" i="1" s="1"/>
  <c r="G109" i="1"/>
  <c r="F109" i="1"/>
  <c r="L109" i="1" s="1"/>
  <c r="P109" i="1" s="1"/>
  <c r="N109" i="1" s="1"/>
  <c r="E109" i="1"/>
  <c r="D109" i="1"/>
  <c r="AA108" i="1"/>
  <c r="AB108" i="1" s="1"/>
  <c r="Z108" i="1"/>
  <c r="V108" i="1"/>
  <c r="T108" i="1"/>
  <c r="M108" i="1"/>
  <c r="Q108" i="1" s="1"/>
  <c r="K108" i="1"/>
  <c r="O108" i="1" s="1"/>
  <c r="W108" i="1" s="1"/>
  <c r="I108" i="1"/>
  <c r="R108" i="1" s="1"/>
  <c r="G108" i="1"/>
  <c r="F108" i="1"/>
  <c r="L108" i="1" s="1"/>
  <c r="P108" i="1" s="1"/>
  <c r="E108" i="1"/>
  <c r="D108" i="1"/>
  <c r="AA107" i="1"/>
  <c r="AB107" i="1" s="1"/>
  <c r="Z107" i="1"/>
  <c r="V107" i="1"/>
  <c r="T107" i="1"/>
  <c r="M107" i="1"/>
  <c r="Q107" i="1" s="1"/>
  <c r="K107" i="1"/>
  <c r="O107" i="1" s="1"/>
  <c r="I107" i="1"/>
  <c r="R107" i="1" s="1"/>
  <c r="G107" i="1"/>
  <c r="F107" i="1"/>
  <c r="L107" i="1" s="1"/>
  <c r="P107" i="1" s="1"/>
  <c r="E107" i="1"/>
  <c r="D107" i="1"/>
  <c r="AA106" i="1"/>
  <c r="AB106" i="1" s="1"/>
  <c r="Z106" i="1"/>
  <c r="V106" i="1"/>
  <c r="T106" i="1"/>
  <c r="M106" i="1"/>
  <c r="Q106" i="1" s="1"/>
  <c r="K106" i="1"/>
  <c r="O106" i="1" s="1"/>
  <c r="I106" i="1"/>
  <c r="R106" i="1" s="1"/>
  <c r="G106" i="1"/>
  <c r="F106" i="1"/>
  <c r="L106" i="1" s="1"/>
  <c r="P106" i="1" s="1"/>
  <c r="N106" i="1" s="1"/>
  <c r="E106" i="1"/>
  <c r="D106" i="1"/>
  <c r="AA105" i="1"/>
  <c r="AB105" i="1" s="1"/>
  <c r="Z105" i="1"/>
  <c r="V105" i="1"/>
  <c r="T105" i="1"/>
  <c r="M105" i="1"/>
  <c r="Q105" i="1" s="1"/>
  <c r="K105" i="1"/>
  <c r="O105" i="1" s="1"/>
  <c r="I105" i="1"/>
  <c r="R105" i="1" s="1"/>
  <c r="G105" i="1"/>
  <c r="F105" i="1"/>
  <c r="L105" i="1" s="1"/>
  <c r="P105" i="1" s="1"/>
  <c r="N105" i="1" s="1"/>
  <c r="E105" i="1"/>
  <c r="D105" i="1"/>
  <c r="AA104" i="1"/>
  <c r="AB104" i="1" s="1"/>
  <c r="Z104" i="1"/>
  <c r="V104" i="1"/>
  <c r="T104" i="1"/>
  <c r="M104" i="1"/>
  <c r="Q104" i="1" s="1"/>
  <c r="K104" i="1"/>
  <c r="O104" i="1" s="1"/>
  <c r="W104" i="1" s="1"/>
  <c r="I104" i="1"/>
  <c r="R104" i="1" s="1"/>
  <c r="G104" i="1"/>
  <c r="F104" i="1"/>
  <c r="L104" i="1" s="1"/>
  <c r="P104" i="1" s="1"/>
  <c r="E104" i="1"/>
  <c r="D104" i="1"/>
  <c r="AA103" i="1"/>
  <c r="AB103" i="1" s="1"/>
  <c r="Z103" i="1"/>
  <c r="V103" i="1"/>
  <c r="T103" i="1"/>
  <c r="M103" i="1"/>
  <c r="Q103" i="1" s="1"/>
  <c r="K103" i="1"/>
  <c r="O103" i="1" s="1"/>
  <c r="I103" i="1"/>
  <c r="R103" i="1" s="1"/>
  <c r="G103" i="1"/>
  <c r="F103" i="1"/>
  <c r="L103" i="1" s="1"/>
  <c r="P103" i="1" s="1"/>
  <c r="E103" i="1"/>
  <c r="D103" i="1"/>
  <c r="AA102" i="1"/>
  <c r="AB102" i="1" s="1"/>
  <c r="Z102" i="1"/>
  <c r="V102" i="1"/>
  <c r="T102" i="1"/>
  <c r="M102" i="1"/>
  <c r="Q102" i="1" s="1"/>
  <c r="K102" i="1"/>
  <c r="O102" i="1" s="1"/>
  <c r="I102" i="1"/>
  <c r="R102" i="1" s="1"/>
  <c r="G102" i="1"/>
  <c r="F102" i="1"/>
  <c r="L102" i="1" s="1"/>
  <c r="P102" i="1" s="1"/>
  <c r="N102" i="1" s="1"/>
  <c r="E102" i="1"/>
  <c r="D102" i="1"/>
  <c r="AA101" i="1"/>
  <c r="AB101" i="1" s="1"/>
  <c r="Z101" i="1"/>
  <c r="V101" i="1"/>
  <c r="T101" i="1"/>
  <c r="M101" i="1"/>
  <c r="Q101" i="1" s="1"/>
  <c r="K101" i="1"/>
  <c r="O101" i="1" s="1"/>
  <c r="I101" i="1"/>
  <c r="R101" i="1" s="1"/>
  <c r="G101" i="1"/>
  <c r="F101" i="1"/>
  <c r="L101" i="1" s="1"/>
  <c r="P101" i="1" s="1"/>
  <c r="N101" i="1" s="1"/>
  <c r="E101" i="1"/>
  <c r="D101" i="1"/>
  <c r="AA100" i="1"/>
  <c r="AB100" i="1" s="1"/>
  <c r="Z100" i="1"/>
  <c r="V100" i="1"/>
  <c r="T100" i="1"/>
  <c r="M100" i="1"/>
  <c r="Q100" i="1" s="1"/>
  <c r="K100" i="1"/>
  <c r="O100" i="1" s="1"/>
  <c r="W100" i="1" s="1"/>
  <c r="I100" i="1"/>
  <c r="R100" i="1" s="1"/>
  <c r="G100" i="1"/>
  <c r="F100" i="1"/>
  <c r="L100" i="1" s="1"/>
  <c r="P100" i="1" s="1"/>
  <c r="E100" i="1"/>
  <c r="D100" i="1"/>
  <c r="AA99" i="1"/>
  <c r="AB99" i="1" s="1"/>
  <c r="Z99" i="1"/>
  <c r="V99" i="1"/>
  <c r="T99" i="1"/>
  <c r="M99" i="1"/>
  <c r="Q99" i="1" s="1"/>
  <c r="K99" i="1"/>
  <c r="O99" i="1" s="1"/>
  <c r="I99" i="1"/>
  <c r="R99" i="1" s="1"/>
  <c r="G99" i="1"/>
  <c r="F99" i="1"/>
  <c r="L99" i="1" s="1"/>
  <c r="P99" i="1" s="1"/>
  <c r="E99" i="1"/>
  <c r="D99" i="1"/>
  <c r="AA98" i="1"/>
  <c r="AB98" i="1" s="1"/>
  <c r="Z98" i="1"/>
  <c r="V98" i="1"/>
  <c r="T98" i="1"/>
  <c r="M98" i="1"/>
  <c r="Q98" i="1" s="1"/>
  <c r="K98" i="1"/>
  <c r="O98" i="1" s="1"/>
  <c r="I98" i="1"/>
  <c r="R98" i="1" s="1"/>
  <c r="G98" i="1"/>
  <c r="F98" i="1"/>
  <c r="L98" i="1" s="1"/>
  <c r="P98" i="1" s="1"/>
  <c r="N98" i="1" s="1"/>
  <c r="E98" i="1"/>
  <c r="D98" i="1"/>
  <c r="AA97" i="1"/>
  <c r="AB97" i="1" s="1"/>
  <c r="Z97" i="1"/>
  <c r="V97" i="1"/>
  <c r="T97" i="1"/>
  <c r="M97" i="1"/>
  <c r="Q97" i="1" s="1"/>
  <c r="K97" i="1"/>
  <c r="O97" i="1" s="1"/>
  <c r="I97" i="1"/>
  <c r="R97" i="1" s="1"/>
  <c r="G97" i="1"/>
  <c r="F97" i="1"/>
  <c r="L97" i="1" s="1"/>
  <c r="P97" i="1" s="1"/>
  <c r="N97" i="1" s="1"/>
  <c r="E97" i="1"/>
  <c r="D97" i="1"/>
  <c r="AA96" i="1"/>
  <c r="AB96" i="1" s="1"/>
  <c r="Z96" i="1"/>
  <c r="V96" i="1"/>
  <c r="T96" i="1"/>
  <c r="M96" i="1"/>
  <c r="Q96" i="1" s="1"/>
  <c r="K96" i="1"/>
  <c r="O96" i="1" s="1"/>
  <c r="W96" i="1" s="1"/>
  <c r="I96" i="1"/>
  <c r="R96" i="1" s="1"/>
  <c r="G96" i="1"/>
  <c r="F96" i="1"/>
  <c r="L96" i="1" s="1"/>
  <c r="P96" i="1" s="1"/>
  <c r="E96" i="1"/>
  <c r="D96" i="1"/>
  <c r="AA95" i="1"/>
  <c r="AB95" i="1" s="1"/>
  <c r="Z95" i="1"/>
  <c r="Z94" i="1" s="1"/>
  <c r="V95" i="1"/>
  <c r="T95" i="1"/>
  <c r="M95" i="1"/>
  <c r="M94" i="1" s="1"/>
  <c r="K95" i="1"/>
  <c r="O95" i="1" s="1"/>
  <c r="I95" i="1"/>
  <c r="I94" i="1" s="1"/>
  <c r="G95" i="1"/>
  <c r="F95" i="1"/>
  <c r="L95" i="1" s="1"/>
  <c r="E95" i="1"/>
  <c r="E94" i="1" s="1"/>
  <c r="D95" i="1"/>
  <c r="AE94" i="1"/>
  <c r="Y94" i="1"/>
  <c r="X94" i="1"/>
  <c r="V94" i="1"/>
  <c r="U94" i="1"/>
  <c r="T94" i="1"/>
  <c r="S94" i="1"/>
  <c r="J94" i="1"/>
  <c r="G94" i="1"/>
  <c r="D94" i="1"/>
  <c r="AB93" i="1"/>
  <c r="AA93" i="1"/>
  <c r="Z93" i="1"/>
  <c r="V93" i="1"/>
  <c r="T93" i="1"/>
  <c r="M93" i="1"/>
  <c r="Q93" i="1" s="1"/>
  <c r="L93" i="1"/>
  <c r="P93" i="1" s="1"/>
  <c r="K93" i="1"/>
  <c r="O93" i="1" s="1"/>
  <c r="H93" i="1"/>
  <c r="AD93" i="1" s="1"/>
  <c r="G93" i="1"/>
  <c r="F93" i="1"/>
  <c r="E93" i="1"/>
  <c r="D93" i="1"/>
  <c r="I93" i="1" s="1"/>
  <c r="R93" i="1" s="1"/>
  <c r="AB92" i="1"/>
  <c r="AA92" i="1"/>
  <c r="Z92" i="1"/>
  <c r="V92" i="1"/>
  <c r="T92" i="1"/>
  <c r="M92" i="1"/>
  <c r="Q92" i="1" s="1"/>
  <c r="L92" i="1"/>
  <c r="P92" i="1" s="1"/>
  <c r="K92" i="1"/>
  <c r="O92" i="1" s="1"/>
  <c r="H92" i="1"/>
  <c r="AD92" i="1" s="1"/>
  <c r="G92" i="1"/>
  <c r="F92" i="1"/>
  <c r="E92" i="1"/>
  <c r="D92" i="1"/>
  <c r="I92" i="1" s="1"/>
  <c r="R92" i="1" s="1"/>
  <c r="AB91" i="1"/>
  <c r="AA91" i="1"/>
  <c r="Z91" i="1"/>
  <c r="V91" i="1"/>
  <c r="T91" i="1"/>
  <c r="M91" i="1"/>
  <c r="Q91" i="1" s="1"/>
  <c r="L91" i="1"/>
  <c r="P91" i="1" s="1"/>
  <c r="K91" i="1"/>
  <c r="O91" i="1" s="1"/>
  <c r="W91" i="1" s="1"/>
  <c r="H91" i="1"/>
  <c r="AD91" i="1" s="1"/>
  <c r="G91" i="1"/>
  <c r="F91" i="1"/>
  <c r="E91" i="1"/>
  <c r="D91" i="1"/>
  <c r="I91" i="1" s="1"/>
  <c r="R91" i="1" s="1"/>
  <c r="AB90" i="1"/>
  <c r="AA90" i="1"/>
  <c r="Z90" i="1"/>
  <c r="V90" i="1"/>
  <c r="T90" i="1"/>
  <c r="M90" i="1"/>
  <c r="Q90" i="1" s="1"/>
  <c r="L90" i="1"/>
  <c r="P90" i="1" s="1"/>
  <c r="N90" i="1" s="1"/>
  <c r="K90" i="1"/>
  <c r="O90" i="1" s="1"/>
  <c r="H90" i="1"/>
  <c r="AD90" i="1" s="1"/>
  <c r="G90" i="1"/>
  <c r="F90" i="1"/>
  <c r="E90" i="1"/>
  <c r="D90" i="1"/>
  <c r="I90" i="1" s="1"/>
  <c r="R90" i="1" s="1"/>
  <c r="AB89" i="1"/>
  <c r="AA89" i="1"/>
  <c r="Z89" i="1"/>
  <c r="V89" i="1"/>
  <c r="T89" i="1"/>
  <c r="M89" i="1"/>
  <c r="Q89" i="1" s="1"/>
  <c r="L89" i="1"/>
  <c r="P89" i="1" s="1"/>
  <c r="K89" i="1"/>
  <c r="O89" i="1" s="1"/>
  <c r="H89" i="1"/>
  <c r="AD89" i="1" s="1"/>
  <c r="G89" i="1"/>
  <c r="F89" i="1"/>
  <c r="E89" i="1"/>
  <c r="D89" i="1"/>
  <c r="I89" i="1" s="1"/>
  <c r="R89" i="1" s="1"/>
  <c r="AB88" i="1"/>
  <c r="AA88" i="1"/>
  <c r="Z88" i="1"/>
  <c r="V88" i="1"/>
  <c r="T88" i="1"/>
  <c r="M88" i="1"/>
  <c r="Q88" i="1" s="1"/>
  <c r="L88" i="1"/>
  <c r="P88" i="1" s="1"/>
  <c r="K88" i="1"/>
  <c r="O88" i="1" s="1"/>
  <c r="H88" i="1"/>
  <c r="AD88" i="1" s="1"/>
  <c r="G88" i="1"/>
  <c r="F88" i="1"/>
  <c r="E88" i="1"/>
  <c r="D88" i="1"/>
  <c r="I88" i="1" s="1"/>
  <c r="R88" i="1" s="1"/>
  <c r="AB87" i="1"/>
  <c r="AA87" i="1"/>
  <c r="Z87" i="1"/>
  <c r="V87" i="1"/>
  <c r="T87" i="1"/>
  <c r="M87" i="1"/>
  <c r="Q87" i="1" s="1"/>
  <c r="L87" i="1"/>
  <c r="P87" i="1" s="1"/>
  <c r="K87" i="1"/>
  <c r="O87" i="1" s="1"/>
  <c r="W87" i="1" s="1"/>
  <c r="H87" i="1"/>
  <c r="AD87" i="1" s="1"/>
  <c r="G87" i="1"/>
  <c r="F87" i="1"/>
  <c r="E87" i="1"/>
  <c r="D87" i="1"/>
  <c r="I87" i="1" s="1"/>
  <c r="R87" i="1" s="1"/>
  <c r="AB86" i="1"/>
  <c r="AB85" i="1" s="1"/>
  <c r="AA86" i="1"/>
  <c r="AA85" i="1" s="1"/>
  <c r="Z86" i="1"/>
  <c r="V86" i="1"/>
  <c r="T86" i="1"/>
  <c r="M86" i="1"/>
  <c r="Q86" i="1" s="1"/>
  <c r="L86" i="1"/>
  <c r="P86" i="1" s="1"/>
  <c r="K86" i="1"/>
  <c r="K85" i="1" s="1"/>
  <c r="H86" i="1"/>
  <c r="AD86" i="1" s="1"/>
  <c r="G86" i="1"/>
  <c r="G85" i="1" s="1"/>
  <c r="F86" i="1"/>
  <c r="E86" i="1"/>
  <c r="D86" i="1"/>
  <c r="I86" i="1" s="1"/>
  <c r="AE85" i="1"/>
  <c r="Z85" i="1"/>
  <c r="Y85" i="1"/>
  <c r="X85" i="1"/>
  <c r="V85" i="1"/>
  <c r="U85" i="1"/>
  <c r="T85" i="1"/>
  <c r="S85" i="1"/>
  <c r="J85" i="1"/>
  <c r="F85" i="1"/>
  <c r="E85" i="1"/>
  <c r="AA84" i="1"/>
  <c r="AB84" i="1" s="1"/>
  <c r="Z84" i="1"/>
  <c r="V84" i="1"/>
  <c r="T84" i="1"/>
  <c r="M84" i="1"/>
  <c r="Q84" i="1" s="1"/>
  <c r="K84" i="1"/>
  <c r="O84" i="1" s="1"/>
  <c r="I84" i="1"/>
  <c r="R84" i="1" s="1"/>
  <c r="G84" i="1"/>
  <c r="F84" i="1"/>
  <c r="L84" i="1" s="1"/>
  <c r="P84" i="1" s="1"/>
  <c r="E84" i="1"/>
  <c r="D84" i="1"/>
  <c r="AA83" i="1"/>
  <c r="AB83" i="1" s="1"/>
  <c r="Z83" i="1"/>
  <c r="V83" i="1"/>
  <c r="T83" i="1"/>
  <c r="M83" i="1"/>
  <c r="Q83" i="1" s="1"/>
  <c r="K83" i="1"/>
  <c r="O83" i="1" s="1"/>
  <c r="I83" i="1"/>
  <c r="R83" i="1" s="1"/>
  <c r="G83" i="1"/>
  <c r="F83" i="1"/>
  <c r="L83" i="1" s="1"/>
  <c r="P83" i="1" s="1"/>
  <c r="N83" i="1" s="1"/>
  <c r="E83" i="1"/>
  <c r="D83" i="1"/>
  <c r="AA82" i="1"/>
  <c r="AB82" i="1" s="1"/>
  <c r="Z82" i="1"/>
  <c r="V82" i="1"/>
  <c r="T82" i="1"/>
  <c r="M82" i="1"/>
  <c r="Q82" i="1" s="1"/>
  <c r="K82" i="1"/>
  <c r="O82" i="1" s="1"/>
  <c r="I82" i="1"/>
  <c r="R82" i="1" s="1"/>
  <c r="G82" i="1"/>
  <c r="F82" i="1"/>
  <c r="L82" i="1" s="1"/>
  <c r="P82" i="1" s="1"/>
  <c r="N82" i="1" s="1"/>
  <c r="E82" i="1"/>
  <c r="D82" i="1"/>
  <c r="AA81" i="1"/>
  <c r="AB81" i="1" s="1"/>
  <c r="Z81" i="1"/>
  <c r="V81" i="1"/>
  <c r="T81" i="1"/>
  <c r="M81" i="1"/>
  <c r="Q81" i="1" s="1"/>
  <c r="K81" i="1"/>
  <c r="O81" i="1" s="1"/>
  <c r="W81" i="1" s="1"/>
  <c r="I81" i="1"/>
  <c r="R81" i="1" s="1"/>
  <c r="G81" i="1"/>
  <c r="F81" i="1"/>
  <c r="L81" i="1" s="1"/>
  <c r="P81" i="1" s="1"/>
  <c r="E81" i="1"/>
  <c r="D81" i="1"/>
  <c r="AA80" i="1"/>
  <c r="AB80" i="1" s="1"/>
  <c r="Z80" i="1"/>
  <c r="V80" i="1"/>
  <c r="T80" i="1"/>
  <c r="M80" i="1"/>
  <c r="Q80" i="1" s="1"/>
  <c r="K80" i="1"/>
  <c r="O80" i="1" s="1"/>
  <c r="I80" i="1"/>
  <c r="R80" i="1" s="1"/>
  <c r="G80" i="1"/>
  <c r="F80" i="1"/>
  <c r="L80" i="1" s="1"/>
  <c r="P80" i="1" s="1"/>
  <c r="E80" i="1"/>
  <c r="D80" i="1"/>
  <c r="AA79" i="1"/>
  <c r="AB79" i="1" s="1"/>
  <c r="Z79" i="1"/>
  <c r="V79" i="1"/>
  <c r="T79" i="1"/>
  <c r="M79" i="1"/>
  <c r="Q79" i="1" s="1"/>
  <c r="K79" i="1"/>
  <c r="O79" i="1" s="1"/>
  <c r="I79" i="1"/>
  <c r="R79" i="1" s="1"/>
  <c r="G79" i="1"/>
  <c r="F79" i="1"/>
  <c r="L79" i="1" s="1"/>
  <c r="P79" i="1" s="1"/>
  <c r="N79" i="1" s="1"/>
  <c r="E79" i="1"/>
  <c r="D79" i="1"/>
  <c r="AA78" i="1"/>
  <c r="AB78" i="1" s="1"/>
  <c r="AB77" i="1" s="1"/>
  <c r="Z78" i="1"/>
  <c r="Z77" i="1" s="1"/>
  <c r="V78" i="1"/>
  <c r="T78" i="1"/>
  <c r="M78" i="1"/>
  <c r="M77" i="1" s="1"/>
  <c r="K78" i="1"/>
  <c r="O78" i="1" s="1"/>
  <c r="I78" i="1"/>
  <c r="I77" i="1" s="1"/>
  <c r="G78" i="1"/>
  <c r="F78" i="1"/>
  <c r="L78" i="1" s="1"/>
  <c r="E78" i="1"/>
  <c r="E77" i="1" s="1"/>
  <c r="D78" i="1"/>
  <c r="AE77" i="1"/>
  <c r="Y77" i="1"/>
  <c r="X77" i="1"/>
  <c r="V77" i="1"/>
  <c r="U77" i="1"/>
  <c r="T77" i="1"/>
  <c r="S77" i="1"/>
  <c r="J77" i="1"/>
  <c r="G77" i="1"/>
  <c r="D77" i="1"/>
  <c r="AB76" i="1"/>
  <c r="AA76" i="1"/>
  <c r="Z76" i="1"/>
  <c r="V76" i="1"/>
  <c r="T76" i="1"/>
  <c r="M76" i="1"/>
  <c r="Q76" i="1" s="1"/>
  <c r="L76" i="1"/>
  <c r="P76" i="1" s="1"/>
  <c r="K76" i="1"/>
  <c r="O76" i="1" s="1"/>
  <c r="W76" i="1" s="1"/>
  <c r="H76" i="1"/>
  <c r="AD76" i="1" s="1"/>
  <c r="G76" i="1"/>
  <c r="F76" i="1"/>
  <c r="E76" i="1"/>
  <c r="D76" i="1"/>
  <c r="I76" i="1" s="1"/>
  <c r="R76" i="1" s="1"/>
  <c r="AB75" i="1"/>
  <c r="AA75" i="1"/>
  <c r="Z75" i="1"/>
  <c r="V75" i="1"/>
  <c r="T75" i="1"/>
  <c r="M75" i="1"/>
  <c r="Q75" i="1" s="1"/>
  <c r="L75" i="1"/>
  <c r="P75" i="1" s="1"/>
  <c r="N75" i="1" s="1"/>
  <c r="K75" i="1"/>
  <c r="O75" i="1" s="1"/>
  <c r="H75" i="1"/>
  <c r="AD75" i="1" s="1"/>
  <c r="G75" i="1"/>
  <c r="F75" i="1"/>
  <c r="E75" i="1"/>
  <c r="D75" i="1"/>
  <c r="I75" i="1" s="1"/>
  <c r="R75" i="1" s="1"/>
  <c r="AB74" i="1"/>
  <c r="AA74" i="1"/>
  <c r="Z74" i="1"/>
  <c r="V74" i="1"/>
  <c r="T74" i="1"/>
  <c r="M74" i="1"/>
  <c r="Q74" i="1" s="1"/>
  <c r="L74" i="1"/>
  <c r="P74" i="1" s="1"/>
  <c r="K74" i="1"/>
  <c r="O74" i="1" s="1"/>
  <c r="H74" i="1"/>
  <c r="AD74" i="1" s="1"/>
  <c r="G74" i="1"/>
  <c r="F74" i="1"/>
  <c r="E74" i="1"/>
  <c r="D74" i="1"/>
  <c r="I74" i="1" s="1"/>
  <c r="R74" i="1" s="1"/>
  <c r="AB73" i="1"/>
  <c r="AA73" i="1"/>
  <c r="Z73" i="1"/>
  <c r="V73" i="1"/>
  <c r="T73" i="1"/>
  <c r="M73" i="1"/>
  <c r="Q73" i="1" s="1"/>
  <c r="L73" i="1"/>
  <c r="P73" i="1" s="1"/>
  <c r="K73" i="1"/>
  <c r="O73" i="1" s="1"/>
  <c r="H73" i="1"/>
  <c r="AD73" i="1" s="1"/>
  <c r="G73" i="1"/>
  <c r="F73" i="1"/>
  <c r="E73" i="1"/>
  <c r="D73" i="1"/>
  <c r="I73" i="1" s="1"/>
  <c r="R73" i="1" s="1"/>
  <c r="AB72" i="1"/>
  <c r="AA72" i="1"/>
  <c r="Z72" i="1"/>
  <c r="V72" i="1"/>
  <c r="T72" i="1"/>
  <c r="M72" i="1"/>
  <c r="Q72" i="1" s="1"/>
  <c r="L72" i="1"/>
  <c r="P72" i="1" s="1"/>
  <c r="K72" i="1"/>
  <c r="O72" i="1" s="1"/>
  <c r="W72" i="1" s="1"/>
  <c r="H72" i="1"/>
  <c r="AD72" i="1" s="1"/>
  <c r="G72" i="1"/>
  <c r="F72" i="1"/>
  <c r="E72" i="1"/>
  <c r="D72" i="1"/>
  <c r="I72" i="1" s="1"/>
  <c r="R72" i="1" s="1"/>
  <c r="AB71" i="1"/>
  <c r="AA71" i="1"/>
  <c r="Z71" i="1"/>
  <c r="V71" i="1"/>
  <c r="T71" i="1"/>
  <c r="M71" i="1"/>
  <c r="Q71" i="1" s="1"/>
  <c r="L71" i="1"/>
  <c r="P71" i="1" s="1"/>
  <c r="N71" i="1" s="1"/>
  <c r="K71" i="1"/>
  <c r="O71" i="1" s="1"/>
  <c r="H71" i="1"/>
  <c r="AD71" i="1" s="1"/>
  <c r="G71" i="1"/>
  <c r="F71" i="1"/>
  <c r="E71" i="1"/>
  <c r="D71" i="1"/>
  <c r="I71" i="1" s="1"/>
  <c r="R71" i="1" s="1"/>
  <c r="AB70" i="1"/>
  <c r="AA70" i="1"/>
  <c r="Z70" i="1"/>
  <c r="V70" i="1"/>
  <c r="T70" i="1"/>
  <c r="M70" i="1"/>
  <c r="Q70" i="1" s="1"/>
  <c r="L70" i="1"/>
  <c r="P70" i="1" s="1"/>
  <c r="K70" i="1"/>
  <c r="O70" i="1" s="1"/>
  <c r="H70" i="1"/>
  <c r="AD70" i="1" s="1"/>
  <c r="G70" i="1"/>
  <c r="F70" i="1"/>
  <c r="E70" i="1"/>
  <c r="D70" i="1"/>
  <c r="I70" i="1" s="1"/>
  <c r="R70" i="1" s="1"/>
  <c r="AB69" i="1"/>
  <c r="AA69" i="1"/>
  <c r="Z69" i="1"/>
  <c r="V69" i="1"/>
  <c r="T69" i="1"/>
  <c r="M69" i="1"/>
  <c r="Q69" i="1" s="1"/>
  <c r="L69" i="1"/>
  <c r="P69" i="1" s="1"/>
  <c r="K69" i="1"/>
  <c r="O69" i="1" s="1"/>
  <c r="H69" i="1"/>
  <c r="AD69" i="1" s="1"/>
  <c r="G69" i="1"/>
  <c r="F69" i="1"/>
  <c r="E69" i="1"/>
  <c r="D69" i="1"/>
  <c r="I69" i="1" s="1"/>
  <c r="R69" i="1" s="1"/>
  <c r="AB68" i="1"/>
  <c r="AA68" i="1"/>
  <c r="Z68" i="1"/>
  <c r="V68" i="1"/>
  <c r="T68" i="1"/>
  <c r="M68" i="1"/>
  <c r="Q68" i="1" s="1"/>
  <c r="L68" i="1"/>
  <c r="P68" i="1" s="1"/>
  <c r="K68" i="1"/>
  <c r="O68" i="1" s="1"/>
  <c r="W68" i="1" s="1"/>
  <c r="H68" i="1"/>
  <c r="AD68" i="1" s="1"/>
  <c r="G68" i="1"/>
  <c r="F68" i="1"/>
  <c r="E68" i="1"/>
  <c r="D68" i="1"/>
  <c r="I68" i="1" s="1"/>
  <c r="R68" i="1" s="1"/>
  <c r="AB67" i="1"/>
  <c r="AA67" i="1"/>
  <c r="Z67" i="1"/>
  <c r="V67" i="1"/>
  <c r="T67" i="1"/>
  <c r="M67" i="1"/>
  <c r="Q67" i="1" s="1"/>
  <c r="K67" i="1"/>
  <c r="O67" i="1" s="1"/>
  <c r="W67" i="1" s="1"/>
  <c r="H67" i="1"/>
  <c r="AD67" i="1" s="1"/>
  <c r="G67" i="1"/>
  <c r="F67" i="1"/>
  <c r="L67" i="1" s="1"/>
  <c r="P67" i="1" s="1"/>
  <c r="E67" i="1"/>
  <c r="D67" i="1"/>
  <c r="I67" i="1" s="1"/>
  <c r="R67" i="1" s="1"/>
  <c r="AA66" i="1"/>
  <c r="AB66" i="1" s="1"/>
  <c r="Z66" i="1"/>
  <c r="V66" i="1"/>
  <c r="T66" i="1"/>
  <c r="M66" i="1"/>
  <c r="Q66" i="1" s="1"/>
  <c r="K66" i="1"/>
  <c r="O66" i="1" s="1"/>
  <c r="H66" i="1"/>
  <c r="AD66" i="1" s="1"/>
  <c r="G66" i="1"/>
  <c r="F66" i="1"/>
  <c r="L66" i="1" s="1"/>
  <c r="P66" i="1" s="1"/>
  <c r="E66" i="1"/>
  <c r="D66" i="1"/>
  <c r="I66" i="1" s="1"/>
  <c r="R66" i="1" s="1"/>
  <c r="AA65" i="1"/>
  <c r="AB65" i="1" s="1"/>
  <c r="Z65" i="1"/>
  <c r="V65" i="1"/>
  <c r="T65" i="1"/>
  <c r="M65" i="1"/>
  <c r="Q65" i="1" s="1"/>
  <c r="K65" i="1"/>
  <c r="O65" i="1" s="1"/>
  <c r="H65" i="1"/>
  <c r="AD65" i="1" s="1"/>
  <c r="G65" i="1"/>
  <c r="F65" i="1"/>
  <c r="L65" i="1" s="1"/>
  <c r="P65" i="1" s="1"/>
  <c r="N65" i="1" s="1"/>
  <c r="E65" i="1"/>
  <c r="D65" i="1"/>
  <c r="I65" i="1" s="1"/>
  <c r="R65" i="1" s="1"/>
  <c r="AA64" i="1"/>
  <c r="AA63" i="1" s="1"/>
  <c r="Z64" i="1"/>
  <c r="V64" i="1"/>
  <c r="T64" i="1"/>
  <c r="M64" i="1"/>
  <c r="Q64" i="1" s="1"/>
  <c r="Q63" i="1" s="1"/>
  <c r="K64" i="1"/>
  <c r="K63" i="1" s="1"/>
  <c r="H64" i="1"/>
  <c r="AD64" i="1" s="1"/>
  <c r="G64" i="1"/>
  <c r="G63" i="1" s="1"/>
  <c r="F64" i="1"/>
  <c r="L64" i="1" s="1"/>
  <c r="E64" i="1"/>
  <c r="D64" i="1"/>
  <c r="I64" i="1" s="1"/>
  <c r="AE63" i="1"/>
  <c r="Z63" i="1"/>
  <c r="Y63" i="1"/>
  <c r="X63" i="1"/>
  <c r="V63" i="1"/>
  <c r="U63" i="1"/>
  <c r="T63" i="1"/>
  <c r="S63" i="1"/>
  <c r="J63" i="1"/>
  <c r="F63" i="1"/>
  <c r="E63" i="1"/>
  <c r="AA62" i="1"/>
  <c r="AB62" i="1" s="1"/>
  <c r="Z62" i="1"/>
  <c r="V62" i="1"/>
  <c r="T62" i="1"/>
  <c r="M62" i="1"/>
  <c r="Q62" i="1" s="1"/>
  <c r="K62" i="1"/>
  <c r="O62" i="1" s="1"/>
  <c r="G62" i="1"/>
  <c r="F62" i="1"/>
  <c r="L62" i="1" s="1"/>
  <c r="P62" i="1" s="1"/>
  <c r="N62" i="1" s="1"/>
  <c r="E62" i="1"/>
  <c r="D62" i="1"/>
  <c r="I62" i="1" s="1"/>
  <c r="R62" i="1" s="1"/>
  <c r="AA61" i="1"/>
  <c r="AB61" i="1" s="1"/>
  <c r="Z61" i="1"/>
  <c r="V61" i="1"/>
  <c r="T61" i="1"/>
  <c r="M61" i="1"/>
  <c r="Q61" i="1" s="1"/>
  <c r="K61" i="1"/>
  <c r="O61" i="1" s="1"/>
  <c r="G61" i="1"/>
  <c r="F61" i="1"/>
  <c r="L61" i="1" s="1"/>
  <c r="P61" i="1" s="1"/>
  <c r="E61" i="1"/>
  <c r="D61" i="1"/>
  <c r="I61" i="1" s="1"/>
  <c r="R61" i="1" s="1"/>
  <c r="AA60" i="1"/>
  <c r="AB60" i="1" s="1"/>
  <c r="Z60" i="1"/>
  <c r="V60" i="1"/>
  <c r="T60" i="1"/>
  <c r="M60" i="1"/>
  <c r="Q60" i="1" s="1"/>
  <c r="K60" i="1"/>
  <c r="O60" i="1" s="1"/>
  <c r="G60" i="1"/>
  <c r="F60" i="1"/>
  <c r="L60" i="1" s="1"/>
  <c r="P60" i="1" s="1"/>
  <c r="N60" i="1" s="1"/>
  <c r="E60" i="1"/>
  <c r="D60" i="1"/>
  <c r="I60" i="1" s="1"/>
  <c r="R60" i="1" s="1"/>
  <c r="AA59" i="1"/>
  <c r="AB59" i="1" s="1"/>
  <c r="Z59" i="1"/>
  <c r="V59" i="1"/>
  <c r="T59" i="1"/>
  <c r="M59" i="1"/>
  <c r="Q59" i="1" s="1"/>
  <c r="K59" i="1"/>
  <c r="O59" i="1" s="1"/>
  <c r="G59" i="1"/>
  <c r="F59" i="1"/>
  <c r="L59" i="1" s="1"/>
  <c r="P59" i="1" s="1"/>
  <c r="E59" i="1"/>
  <c r="D59" i="1"/>
  <c r="I59" i="1" s="1"/>
  <c r="R59" i="1" s="1"/>
  <c r="AA58" i="1"/>
  <c r="AB58" i="1" s="1"/>
  <c r="Z58" i="1"/>
  <c r="V58" i="1"/>
  <c r="T58" i="1"/>
  <c r="M58" i="1"/>
  <c r="Q58" i="1" s="1"/>
  <c r="K58" i="1"/>
  <c r="O58" i="1" s="1"/>
  <c r="G58" i="1"/>
  <c r="F58" i="1"/>
  <c r="L58" i="1" s="1"/>
  <c r="P58" i="1" s="1"/>
  <c r="N58" i="1" s="1"/>
  <c r="E58" i="1"/>
  <c r="D58" i="1"/>
  <c r="I58" i="1" s="1"/>
  <c r="R58" i="1" s="1"/>
  <c r="AA57" i="1"/>
  <c r="AB57" i="1" s="1"/>
  <c r="Z57" i="1"/>
  <c r="V57" i="1"/>
  <c r="T57" i="1"/>
  <c r="M57" i="1"/>
  <c r="Q57" i="1" s="1"/>
  <c r="K57" i="1"/>
  <c r="O57" i="1" s="1"/>
  <c r="G57" i="1"/>
  <c r="F57" i="1"/>
  <c r="L57" i="1" s="1"/>
  <c r="P57" i="1" s="1"/>
  <c r="E57" i="1"/>
  <c r="D57" i="1"/>
  <c r="I57" i="1" s="1"/>
  <c r="R57" i="1" s="1"/>
  <c r="AA56" i="1"/>
  <c r="AB56" i="1" s="1"/>
  <c r="Z56" i="1"/>
  <c r="V56" i="1"/>
  <c r="T56" i="1"/>
  <c r="M56" i="1"/>
  <c r="M55" i="1" s="1"/>
  <c r="K56" i="1"/>
  <c r="O56" i="1" s="1"/>
  <c r="G56" i="1"/>
  <c r="F56" i="1"/>
  <c r="L56" i="1" s="1"/>
  <c r="E56" i="1"/>
  <c r="E55" i="1" s="1"/>
  <c r="D56" i="1"/>
  <c r="I56" i="1" s="1"/>
  <c r="AE55" i="1"/>
  <c r="Z55" i="1"/>
  <c r="Y55" i="1"/>
  <c r="X55" i="1"/>
  <c r="V55" i="1"/>
  <c r="U55" i="1"/>
  <c r="T55" i="1"/>
  <c r="S55" i="1"/>
  <c r="J55" i="1"/>
  <c r="G55" i="1"/>
  <c r="D55" i="1"/>
  <c r="AA54" i="1"/>
  <c r="AB54" i="1" s="1"/>
  <c r="Z54" i="1"/>
  <c r="V54" i="1"/>
  <c r="T54" i="1"/>
  <c r="M54" i="1"/>
  <c r="Q54" i="1" s="1"/>
  <c r="K54" i="1"/>
  <c r="O54" i="1" s="1"/>
  <c r="W54" i="1" s="1"/>
  <c r="H54" i="1"/>
  <c r="AD54" i="1" s="1"/>
  <c r="G54" i="1"/>
  <c r="F54" i="1"/>
  <c r="L54" i="1" s="1"/>
  <c r="P54" i="1" s="1"/>
  <c r="E54" i="1"/>
  <c r="D54" i="1"/>
  <c r="I54" i="1" s="1"/>
  <c r="R54" i="1" s="1"/>
  <c r="AA53" i="1"/>
  <c r="AB53" i="1" s="1"/>
  <c r="Z53" i="1"/>
  <c r="V53" i="1"/>
  <c r="T53" i="1"/>
  <c r="M53" i="1"/>
  <c r="Q53" i="1" s="1"/>
  <c r="K53" i="1"/>
  <c r="O53" i="1" s="1"/>
  <c r="H53" i="1"/>
  <c r="AD53" i="1" s="1"/>
  <c r="G53" i="1"/>
  <c r="F53" i="1"/>
  <c r="L53" i="1" s="1"/>
  <c r="P53" i="1" s="1"/>
  <c r="E53" i="1"/>
  <c r="D53" i="1"/>
  <c r="I53" i="1" s="1"/>
  <c r="R53" i="1" s="1"/>
  <c r="AA52" i="1"/>
  <c r="AB52" i="1" s="1"/>
  <c r="Z52" i="1"/>
  <c r="V52" i="1"/>
  <c r="T52" i="1"/>
  <c r="M52" i="1"/>
  <c r="Q52" i="1" s="1"/>
  <c r="K52" i="1"/>
  <c r="O52" i="1" s="1"/>
  <c r="H52" i="1"/>
  <c r="AD52" i="1" s="1"/>
  <c r="G52" i="1"/>
  <c r="F52" i="1"/>
  <c r="L52" i="1" s="1"/>
  <c r="P52" i="1" s="1"/>
  <c r="N52" i="1" s="1"/>
  <c r="E52" i="1"/>
  <c r="D52" i="1"/>
  <c r="I52" i="1" s="1"/>
  <c r="R52" i="1" s="1"/>
  <c r="AA51" i="1"/>
  <c r="AB51" i="1" s="1"/>
  <c r="Z51" i="1"/>
  <c r="V51" i="1"/>
  <c r="T51" i="1"/>
  <c r="M51" i="1"/>
  <c r="Q51" i="1" s="1"/>
  <c r="K51" i="1"/>
  <c r="O51" i="1" s="1"/>
  <c r="H51" i="1"/>
  <c r="AD51" i="1" s="1"/>
  <c r="G51" i="1"/>
  <c r="F51" i="1"/>
  <c r="L51" i="1" s="1"/>
  <c r="P51" i="1" s="1"/>
  <c r="N51" i="1" s="1"/>
  <c r="E51" i="1"/>
  <c r="D51" i="1"/>
  <c r="I51" i="1" s="1"/>
  <c r="R51" i="1" s="1"/>
  <c r="AA50" i="1"/>
  <c r="AB50" i="1" s="1"/>
  <c r="Z50" i="1"/>
  <c r="V50" i="1"/>
  <c r="T50" i="1"/>
  <c r="M50" i="1"/>
  <c r="Q50" i="1" s="1"/>
  <c r="K50" i="1"/>
  <c r="O50" i="1" s="1"/>
  <c r="W50" i="1" s="1"/>
  <c r="H50" i="1"/>
  <c r="AD50" i="1" s="1"/>
  <c r="G50" i="1"/>
  <c r="F50" i="1"/>
  <c r="L50" i="1" s="1"/>
  <c r="P50" i="1" s="1"/>
  <c r="E50" i="1"/>
  <c r="D50" i="1"/>
  <c r="I50" i="1" s="1"/>
  <c r="R50" i="1" s="1"/>
  <c r="AA49" i="1"/>
  <c r="AB49" i="1" s="1"/>
  <c r="Z49" i="1"/>
  <c r="V49" i="1"/>
  <c r="T49" i="1"/>
  <c r="M49" i="1"/>
  <c r="Q49" i="1" s="1"/>
  <c r="K49" i="1"/>
  <c r="O49" i="1" s="1"/>
  <c r="H49" i="1"/>
  <c r="AD49" i="1" s="1"/>
  <c r="G49" i="1"/>
  <c r="F49" i="1"/>
  <c r="L49" i="1" s="1"/>
  <c r="P49" i="1" s="1"/>
  <c r="E49" i="1"/>
  <c r="D49" i="1"/>
  <c r="I49" i="1" s="1"/>
  <c r="R49" i="1" s="1"/>
  <c r="AA48" i="1"/>
  <c r="AB48" i="1" s="1"/>
  <c r="Z48" i="1"/>
  <c r="V48" i="1"/>
  <c r="T48" i="1"/>
  <c r="M48" i="1"/>
  <c r="Q48" i="1" s="1"/>
  <c r="K48" i="1"/>
  <c r="O48" i="1" s="1"/>
  <c r="H48" i="1"/>
  <c r="AD48" i="1" s="1"/>
  <c r="G48" i="1"/>
  <c r="F48" i="1"/>
  <c r="L48" i="1" s="1"/>
  <c r="P48" i="1" s="1"/>
  <c r="N48" i="1" s="1"/>
  <c r="E48" i="1"/>
  <c r="D48" i="1"/>
  <c r="I48" i="1" s="1"/>
  <c r="R48" i="1" s="1"/>
  <c r="AA47" i="1"/>
  <c r="AA46" i="1" s="1"/>
  <c r="Z47" i="1"/>
  <c r="V47" i="1"/>
  <c r="T47" i="1"/>
  <c r="M47" i="1"/>
  <c r="Q47" i="1" s="1"/>
  <c r="Q46" i="1" s="1"/>
  <c r="K47" i="1"/>
  <c r="K46" i="1" s="1"/>
  <c r="H47" i="1"/>
  <c r="AD47" i="1" s="1"/>
  <c r="G47" i="1"/>
  <c r="G46" i="1" s="1"/>
  <c r="F47" i="1"/>
  <c r="L47" i="1" s="1"/>
  <c r="E47" i="1"/>
  <c r="D47" i="1"/>
  <c r="I47" i="1" s="1"/>
  <c r="AE46" i="1"/>
  <c r="Z46" i="1"/>
  <c r="Y46" i="1"/>
  <c r="X46" i="1"/>
  <c r="V46" i="1"/>
  <c r="U46" i="1"/>
  <c r="T46" i="1"/>
  <c r="S46" i="1"/>
  <c r="J46" i="1"/>
  <c r="F46" i="1"/>
  <c r="E46" i="1"/>
  <c r="AA45" i="1"/>
  <c r="AB45" i="1" s="1"/>
  <c r="Z45" i="1"/>
  <c r="V45" i="1"/>
  <c r="T45" i="1"/>
  <c r="M45" i="1"/>
  <c r="Q45" i="1" s="1"/>
  <c r="K45" i="1"/>
  <c r="O45" i="1" s="1"/>
  <c r="G45" i="1"/>
  <c r="F45" i="1"/>
  <c r="L45" i="1" s="1"/>
  <c r="P45" i="1" s="1"/>
  <c r="N45" i="1" s="1"/>
  <c r="E45" i="1"/>
  <c r="D45" i="1"/>
  <c r="I45" i="1" s="1"/>
  <c r="R45" i="1" s="1"/>
  <c r="AA44" i="1"/>
  <c r="AB44" i="1" s="1"/>
  <c r="Z44" i="1"/>
  <c r="V44" i="1"/>
  <c r="T44" i="1"/>
  <c r="M44" i="1"/>
  <c r="Q44" i="1" s="1"/>
  <c r="K44" i="1"/>
  <c r="O44" i="1" s="1"/>
  <c r="G44" i="1"/>
  <c r="F44" i="1"/>
  <c r="L44" i="1" s="1"/>
  <c r="P44" i="1" s="1"/>
  <c r="E44" i="1"/>
  <c r="D44" i="1"/>
  <c r="I44" i="1" s="1"/>
  <c r="R44" i="1" s="1"/>
  <c r="AA43" i="1"/>
  <c r="AB43" i="1" s="1"/>
  <c r="Z43" i="1"/>
  <c r="V43" i="1"/>
  <c r="T43" i="1"/>
  <c r="M43" i="1"/>
  <c r="Q43" i="1" s="1"/>
  <c r="K43" i="1"/>
  <c r="O43" i="1" s="1"/>
  <c r="G43" i="1"/>
  <c r="F43" i="1"/>
  <c r="L43" i="1" s="1"/>
  <c r="P43" i="1" s="1"/>
  <c r="N43" i="1" s="1"/>
  <c r="E43" i="1"/>
  <c r="D43" i="1"/>
  <c r="I43" i="1" s="1"/>
  <c r="R43" i="1" s="1"/>
  <c r="AA42" i="1"/>
  <c r="AB42" i="1" s="1"/>
  <c r="Z42" i="1"/>
  <c r="V42" i="1"/>
  <c r="T42" i="1"/>
  <c r="M42" i="1"/>
  <c r="Q42" i="1" s="1"/>
  <c r="K42" i="1"/>
  <c r="O42" i="1" s="1"/>
  <c r="G42" i="1"/>
  <c r="F42" i="1"/>
  <c r="L42" i="1" s="1"/>
  <c r="P42" i="1" s="1"/>
  <c r="E42" i="1"/>
  <c r="D42" i="1"/>
  <c r="I42" i="1" s="1"/>
  <c r="R42" i="1" s="1"/>
  <c r="AA41" i="1"/>
  <c r="AB41" i="1" s="1"/>
  <c r="Z41" i="1"/>
  <c r="V41" i="1"/>
  <c r="T41" i="1"/>
  <c r="M41" i="1"/>
  <c r="M40" i="1" s="1"/>
  <c r="K41" i="1"/>
  <c r="O41" i="1" s="1"/>
  <c r="G41" i="1"/>
  <c r="F41" i="1"/>
  <c r="L41" i="1" s="1"/>
  <c r="E41" i="1"/>
  <c r="E40" i="1" s="1"/>
  <c r="D41" i="1"/>
  <c r="I41" i="1" s="1"/>
  <c r="AE40" i="1"/>
  <c r="Z40" i="1"/>
  <c r="Y40" i="1"/>
  <c r="X40" i="1"/>
  <c r="V40" i="1"/>
  <c r="U40" i="1"/>
  <c r="T40" i="1"/>
  <c r="S40" i="1"/>
  <c r="J40" i="1"/>
  <c r="G40" i="1"/>
  <c r="D40" i="1"/>
  <c r="AA39" i="1"/>
  <c r="AB39" i="1" s="1"/>
  <c r="Z39" i="1"/>
  <c r="V39" i="1"/>
  <c r="T39" i="1"/>
  <c r="M39" i="1"/>
  <c r="Q39" i="1" s="1"/>
  <c r="K39" i="1"/>
  <c r="O39" i="1" s="1"/>
  <c r="W39" i="1" s="1"/>
  <c r="H39" i="1"/>
  <c r="AD39" i="1" s="1"/>
  <c r="G39" i="1"/>
  <c r="F39" i="1"/>
  <c r="L39" i="1" s="1"/>
  <c r="P39" i="1" s="1"/>
  <c r="E39" i="1"/>
  <c r="D39" i="1"/>
  <c r="I39" i="1" s="1"/>
  <c r="R39" i="1" s="1"/>
  <c r="AA38" i="1"/>
  <c r="AB38" i="1" s="1"/>
  <c r="Z38" i="1"/>
  <c r="V38" i="1"/>
  <c r="T38" i="1"/>
  <c r="M38" i="1"/>
  <c r="Q38" i="1" s="1"/>
  <c r="K38" i="1"/>
  <c r="O38" i="1" s="1"/>
  <c r="H38" i="1"/>
  <c r="AD38" i="1" s="1"/>
  <c r="G38" i="1"/>
  <c r="F38" i="1"/>
  <c r="L38" i="1" s="1"/>
  <c r="P38" i="1" s="1"/>
  <c r="E38" i="1"/>
  <c r="D38" i="1"/>
  <c r="I38" i="1" s="1"/>
  <c r="R38" i="1" s="1"/>
  <c r="AA37" i="1"/>
  <c r="AB37" i="1" s="1"/>
  <c r="Z37" i="1"/>
  <c r="V37" i="1"/>
  <c r="T37" i="1"/>
  <c r="M37" i="1"/>
  <c r="Q37" i="1" s="1"/>
  <c r="K37" i="1"/>
  <c r="O37" i="1" s="1"/>
  <c r="H37" i="1"/>
  <c r="AD37" i="1" s="1"/>
  <c r="G37" i="1"/>
  <c r="F37" i="1"/>
  <c r="L37" i="1" s="1"/>
  <c r="P37" i="1" s="1"/>
  <c r="N37" i="1" s="1"/>
  <c r="E37" i="1"/>
  <c r="D37" i="1"/>
  <c r="I37" i="1" s="1"/>
  <c r="R37" i="1" s="1"/>
  <c r="AA36" i="1"/>
  <c r="AB36" i="1" s="1"/>
  <c r="Z36" i="1"/>
  <c r="V36" i="1"/>
  <c r="T36" i="1"/>
  <c r="M36" i="1"/>
  <c r="Q36" i="1" s="1"/>
  <c r="K36" i="1"/>
  <c r="O36" i="1" s="1"/>
  <c r="H36" i="1"/>
  <c r="AD36" i="1" s="1"/>
  <c r="G36" i="1"/>
  <c r="F36" i="1"/>
  <c r="L36" i="1" s="1"/>
  <c r="P36" i="1" s="1"/>
  <c r="N36" i="1" s="1"/>
  <c r="E36" i="1"/>
  <c r="D36" i="1"/>
  <c r="I36" i="1" s="1"/>
  <c r="R36" i="1" s="1"/>
  <c r="AA35" i="1"/>
  <c r="AB35" i="1" s="1"/>
  <c r="Z35" i="1"/>
  <c r="V35" i="1"/>
  <c r="T35" i="1"/>
  <c r="M35" i="1"/>
  <c r="Q35" i="1" s="1"/>
  <c r="K35" i="1"/>
  <c r="O35" i="1" s="1"/>
  <c r="W35" i="1" s="1"/>
  <c r="H35" i="1"/>
  <c r="AD35" i="1" s="1"/>
  <c r="G35" i="1"/>
  <c r="F35" i="1"/>
  <c r="L35" i="1" s="1"/>
  <c r="P35" i="1" s="1"/>
  <c r="E35" i="1"/>
  <c r="D35" i="1"/>
  <c r="I35" i="1" s="1"/>
  <c r="R35" i="1" s="1"/>
  <c r="AA34" i="1"/>
  <c r="AB34" i="1" s="1"/>
  <c r="Z34" i="1"/>
  <c r="V34" i="1"/>
  <c r="T34" i="1"/>
  <c r="M34" i="1"/>
  <c r="Q34" i="1" s="1"/>
  <c r="K34" i="1"/>
  <c r="O34" i="1" s="1"/>
  <c r="H34" i="1"/>
  <c r="AD34" i="1" s="1"/>
  <c r="G34" i="1"/>
  <c r="F34" i="1"/>
  <c r="L34" i="1" s="1"/>
  <c r="P34" i="1" s="1"/>
  <c r="E34" i="1"/>
  <c r="D34" i="1"/>
  <c r="I34" i="1" s="1"/>
  <c r="R34" i="1" s="1"/>
  <c r="AA33" i="1"/>
  <c r="AA32" i="1" s="1"/>
  <c r="Z33" i="1"/>
  <c r="V33" i="1"/>
  <c r="T33" i="1"/>
  <c r="M33" i="1"/>
  <c r="M32" i="1" s="1"/>
  <c r="K33" i="1"/>
  <c r="K32" i="1" s="1"/>
  <c r="H33" i="1"/>
  <c r="AD33" i="1" s="1"/>
  <c r="G33" i="1"/>
  <c r="G32" i="1" s="1"/>
  <c r="F33" i="1"/>
  <c r="L33" i="1" s="1"/>
  <c r="E33" i="1"/>
  <c r="D33" i="1"/>
  <c r="I33" i="1" s="1"/>
  <c r="AE32" i="1"/>
  <c r="Z32" i="1"/>
  <c r="Y32" i="1"/>
  <c r="X32" i="1"/>
  <c r="V32" i="1"/>
  <c r="U32" i="1"/>
  <c r="T32" i="1"/>
  <c r="S32" i="1"/>
  <c r="J32" i="1"/>
  <c r="F32" i="1"/>
  <c r="E32" i="1"/>
  <c r="AA31" i="1"/>
  <c r="AB31" i="1" s="1"/>
  <c r="Z31" i="1"/>
  <c r="V31" i="1"/>
  <c r="T31" i="1"/>
  <c r="M31" i="1"/>
  <c r="Q31" i="1" s="1"/>
  <c r="K31" i="1"/>
  <c r="O31" i="1" s="1"/>
  <c r="G31" i="1"/>
  <c r="F31" i="1"/>
  <c r="L31" i="1" s="1"/>
  <c r="P31" i="1" s="1"/>
  <c r="E31" i="1"/>
  <c r="D31" i="1"/>
  <c r="I31" i="1" s="1"/>
  <c r="R31" i="1" s="1"/>
  <c r="AA30" i="1"/>
  <c r="AB30" i="1" s="1"/>
  <c r="Z30" i="1"/>
  <c r="V30" i="1"/>
  <c r="T30" i="1"/>
  <c r="M30" i="1"/>
  <c r="Q30" i="1" s="1"/>
  <c r="K30" i="1"/>
  <c r="O30" i="1" s="1"/>
  <c r="G30" i="1"/>
  <c r="F30" i="1"/>
  <c r="L30" i="1" s="1"/>
  <c r="P30" i="1" s="1"/>
  <c r="N30" i="1" s="1"/>
  <c r="E30" i="1"/>
  <c r="D30" i="1"/>
  <c r="I30" i="1" s="1"/>
  <c r="R30" i="1" s="1"/>
  <c r="AA29" i="1"/>
  <c r="AB29" i="1" s="1"/>
  <c r="Z29" i="1"/>
  <c r="V29" i="1"/>
  <c r="T29" i="1"/>
  <c r="M29" i="1"/>
  <c r="Q29" i="1" s="1"/>
  <c r="K29" i="1"/>
  <c r="O29" i="1" s="1"/>
  <c r="G29" i="1"/>
  <c r="F29" i="1"/>
  <c r="L29" i="1" s="1"/>
  <c r="P29" i="1" s="1"/>
  <c r="E29" i="1"/>
  <c r="D29" i="1"/>
  <c r="I29" i="1" s="1"/>
  <c r="R29" i="1" s="1"/>
  <c r="AA28" i="1"/>
  <c r="AB28" i="1" s="1"/>
  <c r="Z28" i="1"/>
  <c r="V28" i="1"/>
  <c r="T28" i="1"/>
  <c r="M28" i="1"/>
  <c r="Q28" i="1" s="1"/>
  <c r="K28" i="1"/>
  <c r="O28" i="1" s="1"/>
  <c r="G28" i="1"/>
  <c r="F28" i="1"/>
  <c r="L28" i="1" s="1"/>
  <c r="P28" i="1" s="1"/>
  <c r="N28" i="1" s="1"/>
  <c r="E28" i="1"/>
  <c r="D28" i="1"/>
  <c r="I28" i="1" s="1"/>
  <c r="R28" i="1" s="1"/>
  <c r="AA27" i="1"/>
  <c r="AB27" i="1" s="1"/>
  <c r="Z27" i="1"/>
  <c r="V27" i="1"/>
  <c r="T27" i="1"/>
  <c r="M27" i="1"/>
  <c r="Q27" i="1" s="1"/>
  <c r="K27" i="1"/>
  <c r="O27" i="1" s="1"/>
  <c r="G27" i="1"/>
  <c r="F27" i="1"/>
  <c r="L27" i="1" s="1"/>
  <c r="P27" i="1" s="1"/>
  <c r="E27" i="1"/>
  <c r="D27" i="1"/>
  <c r="I27" i="1" s="1"/>
  <c r="R27" i="1" s="1"/>
  <c r="AA26" i="1"/>
  <c r="AB26" i="1" s="1"/>
  <c r="AB25" i="1" s="1"/>
  <c r="Z26" i="1"/>
  <c r="V26" i="1"/>
  <c r="T26" i="1"/>
  <c r="M26" i="1"/>
  <c r="M25" i="1" s="1"/>
  <c r="K26" i="1"/>
  <c r="K25" i="1" s="1"/>
  <c r="G26" i="1"/>
  <c r="F26" i="1"/>
  <c r="L26" i="1" s="1"/>
  <c r="E26" i="1"/>
  <c r="E25" i="1" s="1"/>
  <c r="D26" i="1"/>
  <c r="I26" i="1" s="1"/>
  <c r="AE25" i="1"/>
  <c r="Z25" i="1"/>
  <c r="Y25" i="1"/>
  <c r="X25" i="1"/>
  <c r="V25" i="1"/>
  <c r="U25" i="1"/>
  <c r="T25" i="1"/>
  <c r="S25" i="1"/>
  <c r="J25" i="1"/>
  <c r="G25" i="1"/>
  <c r="D25" i="1"/>
  <c r="AA24" i="1"/>
  <c r="AB24" i="1" s="1"/>
  <c r="Z24" i="1"/>
  <c r="V24" i="1"/>
  <c r="T24" i="1"/>
  <c r="M24" i="1"/>
  <c r="Q24" i="1" s="1"/>
  <c r="K24" i="1"/>
  <c r="O24" i="1" s="1"/>
  <c r="H24" i="1"/>
  <c r="AD24" i="1" s="1"/>
  <c r="G24" i="1"/>
  <c r="F24" i="1"/>
  <c r="L24" i="1" s="1"/>
  <c r="P24" i="1" s="1"/>
  <c r="E24" i="1"/>
  <c r="D24" i="1"/>
  <c r="I24" i="1" s="1"/>
  <c r="R24" i="1" s="1"/>
  <c r="AA23" i="1"/>
  <c r="AB23" i="1" s="1"/>
  <c r="Z23" i="1"/>
  <c r="V23" i="1"/>
  <c r="T23" i="1"/>
  <c r="M23" i="1"/>
  <c r="Q23" i="1" s="1"/>
  <c r="K23" i="1"/>
  <c r="O23" i="1" s="1"/>
  <c r="H23" i="1"/>
  <c r="AD23" i="1" s="1"/>
  <c r="G23" i="1"/>
  <c r="F23" i="1"/>
  <c r="L23" i="1" s="1"/>
  <c r="P23" i="1" s="1"/>
  <c r="N23" i="1" s="1"/>
  <c r="E23" i="1"/>
  <c r="D23" i="1"/>
  <c r="I23" i="1" s="1"/>
  <c r="R23" i="1" s="1"/>
  <c r="AA22" i="1"/>
  <c r="AB22" i="1" s="1"/>
  <c r="Z22" i="1"/>
  <c r="V22" i="1"/>
  <c r="T22" i="1"/>
  <c r="M22" i="1"/>
  <c r="Q22" i="1" s="1"/>
  <c r="K22" i="1"/>
  <c r="O22" i="1" s="1"/>
  <c r="H22" i="1"/>
  <c r="AD22" i="1" s="1"/>
  <c r="G22" i="1"/>
  <c r="F22" i="1"/>
  <c r="L22" i="1" s="1"/>
  <c r="P22" i="1" s="1"/>
  <c r="N22" i="1" s="1"/>
  <c r="E22" i="1"/>
  <c r="D22" i="1"/>
  <c r="I22" i="1" s="1"/>
  <c r="R22" i="1" s="1"/>
  <c r="AA21" i="1"/>
  <c r="AB21" i="1" s="1"/>
  <c r="Z21" i="1"/>
  <c r="V21" i="1"/>
  <c r="T21" i="1"/>
  <c r="M21" i="1"/>
  <c r="Q21" i="1" s="1"/>
  <c r="K21" i="1"/>
  <c r="O21" i="1" s="1"/>
  <c r="W21" i="1" s="1"/>
  <c r="H21" i="1"/>
  <c r="AD21" i="1" s="1"/>
  <c r="G21" i="1"/>
  <c r="F21" i="1"/>
  <c r="L21" i="1" s="1"/>
  <c r="P21" i="1" s="1"/>
  <c r="E21" i="1"/>
  <c r="D21" i="1"/>
  <c r="I21" i="1" s="1"/>
  <c r="R21" i="1" s="1"/>
  <c r="AA20" i="1"/>
  <c r="AB20" i="1" s="1"/>
  <c r="Z20" i="1"/>
  <c r="V20" i="1"/>
  <c r="T20" i="1"/>
  <c r="M20" i="1"/>
  <c r="Q20" i="1" s="1"/>
  <c r="K20" i="1"/>
  <c r="O20" i="1" s="1"/>
  <c r="H20" i="1"/>
  <c r="AD20" i="1" s="1"/>
  <c r="G20" i="1"/>
  <c r="F20" i="1"/>
  <c r="L20" i="1" s="1"/>
  <c r="P20" i="1" s="1"/>
  <c r="E20" i="1"/>
  <c r="D20" i="1"/>
  <c r="I20" i="1" s="1"/>
  <c r="R20" i="1" s="1"/>
  <c r="AA19" i="1"/>
  <c r="AA18" i="1" s="1"/>
  <c r="Z19" i="1"/>
  <c r="V19" i="1"/>
  <c r="T19" i="1"/>
  <c r="M19" i="1"/>
  <c r="M18" i="1" s="1"/>
  <c r="K19" i="1"/>
  <c r="K18" i="1" s="1"/>
  <c r="H19" i="1"/>
  <c r="AD19" i="1" s="1"/>
  <c r="G19" i="1"/>
  <c r="G18" i="1" s="1"/>
  <c r="F19" i="1"/>
  <c r="L19" i="1" s="1"/>
  <c r="E19" i="1"/>
  <c r="D19" i="1"/>
  <c r="I19" i="1" s="1"/>
  <c r="AE18" i="1"/>
  <c r="Z18" i="1"/>
  <c r="Y18" i="1"/>
  <c r="X18" i="1"/>
  <c r="V18" i="1"/>
  <c r="U18" i="1"/>
  <c r="T18" i="1"/>
  <c r="S18" i="1"/>
  <c r="J18" i="1"/>
  <c r="F18" i="1"/>
  <c r="E18" i="1"/>
  <c r="AA17" i="1"/>
  <c r="AB17" i="1" s="1"/>
  <c r="Z17" i="1"/>
  <c r="V17" i="1"/>
  <c r="T17" i="1"/>
  <c r="M17" i="1"/>
  <c r="Q17" i="1" s="1"/>
  <c r="K17" i="1"/>
  <c r="O17" i="1" s="1"/>
  <c r="G17" i="1"/>
  <c r="F17" i="1"/>
  <c r="L17" i="1" s="1"/>
  <c r="P17" i="1" s="1"/>
  <c r="E17" i="1"/>
  <c r="D17" i="1"/>
  <c r="I17" i="1" s="1"/>
  <c r="R17" i="1" s="1"/>
  <c r="AA16" i="1"/>
  <c r="AB16" i="1" s="1"/>
  <c r="Z16" i="1"/>
  <c r="V16" i="1"/>
  <c r="T16" i="1"/>
  <c r="M16" i="1"/>
  <c r="Q16" i="1" s="1"/>
  <c r="K16" i="1"/>
  <c r="O16" i="1" s="1"/>
  <c r="G16" i="1"/>
  <c r="F16" i="1"/>
  <c r="L16" i="1" s="1"/>
  <c r="P16" i="1" s="1"/>
  <c r="N16" i="1" s="1"/>
  <c r="E16" i="1"/>
  <c r="D16" i="1"/>
  <c r="I16" i="1" s="1"/>
  <c r="R16" i="1" s="1"/>
  <c r="AA15" i="1"/>
  <c r="AB15" i="1" s="1"/>
  <c r="Z15" i="1"/>
  <c r="V15" i="1"/>
  <c r="T15" i="1"/>
  <c r="M15" i="1"/>
  <c r="Q15" i="1" s="1"/>
  <c r="K15" i="1"/>
  <c r="O15" i="1" s="1"/>
  <c r="G15" i="1"/>
  <c r="F15" i="1"/>
  <c r="L15" i="1" s="1"/>
  <c r="P15" i="1" s="1"/>
  <c r="E15" i="1"/>
  <c r="D15" i="1"/>
  <c r="I15" i="1" s="1"/>
  <c r="R15" i="1" s="1"/>
  <c r="AA14" i="1"/>
  <c r="AB14" i="1" s="1"/>
  <c r="Z14" i="1"/>
  <c r="V14" i="1"/>
  <c r="T14" i="1"/>
  <c r="M14" i="1"/>
  <c r="Q14" i="1" s="1"/>
  <c r="K14" i="1"/>
  <c r="O14" i="1" s="1"/>
  <c r="G14" i="1"/>
  <c r="F14" i="1"/>
  <c r="L14" i="1" s="1"/>
  <c r="P14" i="1" s="1"/>
  <c r="N14" i="1" s="1"/>
  <c r="E14" i="1"/>
  <c r="D14" i="1"/>
  <c r="I14" i="1" s="1"/>
  <c r="R14" i="1" s="1"/>
  <c r="AA13" i="1"/>
  <c r="AB13" i="1" s="1"/>
  <c r="Z13" i="1"/>
  <c r="V13" i="1"/>
  <c r="T13" i="1"/>
  <c r="M13" i="1"/>
  <c r="Q13" i="1" s="1"/>
  <c r="K13" i="1"/>
  <c r="O13" i="1" s="1"/>
  <c r="G13" i="1"/>
  <c r="F13" i="1"/>
  <c r="L13" i="1" s="1"/>
  <c r="P13" i="1" s="1"/>
  <c r="E13" i="1"/>
  <c r="D13" i="1"/>
  <c r="I13" i="1" s="1"/>
  <c r="R13" i="1" s="1"/>
  <c r="AA12" i="1"/>
  <c r="AB12" i="1" s="1"/>
  <c r="Z12" i="1"/>
  <c r="V12" i="1"/>
  <c r="T12" i="1"/>
  <c r="M12" i="1"/>
  <c r="Q12" i="1" s="1"/>
  <c r="K12" i="1"/>
  <c r="O12" i="1" s="1"/>
  <c r="G12" i="1"/>
  <c r="F12" i="1"/>
  <c r="L12" i="1" s="1"/>
  <c r="P12" i="1" s="1"/>
  <c r="N12" i="1" s="1"/>
  <c r="E12" i="1"/>
  <c r="D12" i="1"/>
  <c r="I12" i="1" s="1"/>
  <c r="R12" i="1" s="1"/>
  <c r="AA11" i="1"/>
  <c r="AB11" i="1" s="1"/>
  <c r="Z11" i="1"/>
  <c r="V11" i="1"/>
  <c r="T11" i="1"/>
  <c r="M11" i="1"/>
  <c r="Q11" i="1" s="1"/>
  <c r="K11" i="1"/>
  <c r="O11" i="1" s="1"/>
  <c r="G11" i="1"/>
  <c r="F11" i="1"/>
  <c r="L11" i="1" s="1"/>
  <c r="P11" i="1" s="1"/>
  <c r="E11" i="1"/>
  <c r="D11" i="1"/>
  <c r="I11" i="1" s="1"/>
  <c r="R11" i="1" s="1"/>
  <c r="AA10" i="1"/>
  <c r="AB10" i="1" s="1"/>
  <c r="AB9" i="1" s="1"/>
  <c r="Z10" i="1"/>
  <c r="V10" i="1"/>
  <c r="T10" i="1"/>
  <c r="M10" i="1"/>
  <c r="M9" i="1" s="1"/>
  <c r="K10" i="1"/>
  <c r="K9" i="1" s="1"/>
  <c r="G10" i="1"/>
  <c r="F10" i="1"/>
  <c r="L10" i="1" s="1"/>
  <c r="E10" i="1"/>
  <c r="E9" i="1" s="1"/>
  <c r="D10" i="1"/>
  <c r="I10" i="1" s="1"/>
  <c r="AE9" i="1"/>
  <c r="Z9" i="1"/>
  <c r="Y9" i="1"/>
  <c r="X9" i="1"/>
  <c r="V9" i="1"/>
  <c r="U9" i="1"/>
  <c r="T9" i="1"/>
  <c r="S9" i="1"/>
  <c r="J9" i="1"/>
  <c r="G9" i="1"/>
  <c r="D9" i="1"/>
  <c r="AA8" i="1"/>
  <c r="AB8" i="1" s="1"/>
  <c r="AB7" i="1" s="1"/>
  <c r="Y8" i="1"/>
  <c r="Z8" i="1" s="1"/>
  <c r="Z7" i="1" s="1"/>
  <c r="V8" i="1"/>
  <c r="V7" i="1" s="1"/>
  <c r="T8" i="1"/>
  <c r="L8" i="1"/>
  <c r="L7" i="1" s="1"/>
  <c r="I8" i="1"/>
  <c r="R8" i="1" s="1"/>
  <c r="R7" i="1" s="1"/>
  <c r="G8" i="1"/>
  <c r="M8" i="1" s="1"/>
  <c r="F8" i="1"/>
  <c r="E8" i="1"/>
  <c r="K8" i="1" s="1"/>
  <c r="D8" i="1"/>
  <c r="D7" i="1" s="1"/>
  <c r="AE7" i="1"/>
  <c r="AA7" i="1"/>
  <c r="X7" i="1"/>
  <c r="U7" i="1"/>
  <c r="T7" i="1"/>
  <c r="S7" i="1"/>
  <c r="J7" i="1"/>
  <c r="G7" i="1"/>
  <c r="F7" i="1"/>
  <c r="Q8" i="1" l="1"/>
  <c r="Q7" i="1" s="1"/>
  <c r="M7" i="1"/>
  <c r="P10" i="1"/>
  <c r="L9" i="1"/>
  <c r="W29" i="1"/>
  <c r="W31" i="1"/>
  <c r="O8" i="1"/>
  <c r="K7" i="1"/>
  <c r="I9" i="1"/>
  <c r="R10" i="1"/>
  <c r="R9" i="1" s="1"/>
  <c r="N11" i="1"/>
  <c r="W12" i="1"/>
  <c r="N13" i="1"/>
  <c r="W14" i="1"/>
  <c r="N15" i="1"/>
  <c r="W16" i="1"/>
  <c r="N17" i="1"/>
  <c r="N20" i="1"/>
  <c r="W23" i="1"/>
  <c r="N24" i="1"/>
  <c r="I25" i="1"/>
  <c r="R26" i="1"/>
  <c r="R25" i="1" s="1"/>
  <c r="N27" i="1"/>
  <c r="W28" i="1"/>
  <c r="N29" i="1"/>
  <c r="W30" i="1"/>
  <c r="N31" i="1"/>
  <c r="N34" i="1"/>
  <c r="W37" i="1"/>
  <c r="N38" i="1"/>
  <c r="AB40" i="1"/>
  <c r="R47" i="1"/>
  <c r="R46" i="1" s="1"/>
  <c r="I46" i="1"/>
  <c r="W48" i="1"/>
  <c r="N49" i="1"/>
  <c r="W52" i="1"/>
  <c r="N53" i="1"/>
  <c r="AB55" i="1"/>
  <c r="R64" i="1"/>
  <c r="R63" i="1" s="1"/>
  <c r="I63" i="1"/>
  <c r="W65" i="1"/>
  <c r="N66" i="1"/>
  <c r="N69" i="1"/>
  <c r="W70" i="1"/>
  <c r="N73" i="1"/>
  <c r="W74" i="1"/>
  <c r="W79" i="1"/>
  <c r="N80" i="1"/>
  <c r="W83" i="1"/>
  <c r="N84" i="1"/>
  <c r="R86" i="1"/>
  <c r="R85" i="1" s="1"/>
  <c r="I85" i="1"/>
  <c r="N88" i="1"/>
  <c r="W89" i="1"/>
  <c r="N92" i="1"/>
  <c r="W93" i="1"/>
  <c r="P95" i="1"/>
  <c r="L94" i="1"/>
  <c r="AB94" i="1"/>
  <c r="W98" i="1"/>
  <c r="N99" i="1"/>
  <c r="W102" i="1"/>
  <c r="N103" i="1"/>
  <c r="W106" i="1"/>
  <c r="N107" i="1"/>
  <c r="W110" i="1"/>
  <c r="N111" i="1"/>
  <c r="W117" i="1"/>
  <c r="N118" i="1"/>
  <c r="N120" i="1"/>
  <c r="N122" i="1"/>
  <c r="N124" i="1"/>
  <c r="N126" i="1"/>
  <c r="N128" i="1"/>
  <c r="N130" i="1"/>
  <c r="N132" i="1"/>
  <c r="AD137" i="1"/>
  <c r="AC137" i="1"/>
  <c r="N139" i="1"/>
  <c r="AC140" i="1"/>
  <c r="AD140" i="1"/>
  <c r="W157" i="1"/>
  <c r="W159" i="1"/>
  <c r="P19" i="1"/>
  <c r="L18" i="1"/>
  <c r="W22" i="1"/>
  <c r="P33" i="1"/>
  <c r="L32" i="1"/>
  <c r="W36" i="1"/>
  <c r="P41" i="1"/>
  <c r="L40" i="1"/>
  <c r="W42" i="1"/>
  <c r="W44" i="1"/>
  <c r="W51" i="1"/>
  <c r="P56" i="1"/>
  <c r="L55" i="1"/>
  <c r="W57" i="1"/>
  <c r="W59" i="1"/>
  <c r="W61" i="1"/>
  <c r="N70" i="1"/>
  <c r="W71" i="1"/>
  <c r="N74" i="1"/>
  <c r="W75" i="1"/>
  <c r="O77" i="1"/>
  <c r="W82" i="1"/>
  <c r="N89" i="1"/>
  <c r="W90" i="1"/>
  <c r="N93" i="1"/>
  <c r="W97" i="1"/>
  <c r="W101" i="1"/>
  <c r="W105" i="1"/>
  <c r="W109" i="1"/>
  <c r="W113" i="1"/>
  <c r="W116" i="1"/>
  <c r="W119" i="1"/>
  <c r="W121" i="1"/>
  <c r="W123" i="1"/>
  <c r="W125" i="1"/>
  <c r="W127" i="1"/>
  <c r="W129" i="1"/>
  <c r="W131" i="1"/>
  <c r="W133" i="1"/>
  <c r="P134" i="1"/>
  <c r="W146" i="1"/>
  <c r="W149" i="1"/>
  <c r="W151" i="1"/>
  <c r="W153" i="1"/>
  <c r="W17" i="1"/>
  <c r="P26" i="1"/>
  <c r="L25" i="1"/>
  <c r="P47" i="1"/>
  <c r="L46" i="1"/>
  <c r="P64" i="1"/>
  <c r="L63" i="1"/>
  <c r="P78" i="1"/>
  <c r="L77" i="1"/>
  <c r="P85" i="1"/>
  <c r="O114" i="1"/>
  <c r="Q135" i="1"/>
  <c r="AD136" i="1"/>
  <c r="AC136" i="1"/>
  <c r="W11" i="1"/>
  <c r="W13" i="1"/>
  <c r="W15" i="1"/>
  <c r="W27" i="1"/>
  <c r="R19" i="1"/>
  <c r="R18" i="1" s="1"/>
  <c r="I18" i="1"/>
  <c r="W20" i="1"/>
  <c r="N21" i="1"/>
  <c r="W24" i="1"/>
  <c r="R33" i="1"/>
  <c r="R32" i="1" s="1"/>
  <c r="I32" i="1"/>
  <c r="W34" i="1"/>
  <c r="N35" i="1"/>
  <c r="W38" i="1"/>
  <c r="N39" i="1"/>
  <c r="I40" i="1"/>
  <c r="R41" i="1"/>
  <c r="R40" i="1" s="1"/>
  <c r="O40" i="1"/>
  <c r="N42" i="1"/>
  <c r="W43" i="1"/>
  <c r="N44" i="1"/>
  <c r="W45" i="1"/>
  <c r="W49" i="1"/>
  <c r="N50" i="1"/>
  <c r="W53" i="1"/>
  <c r="N54" i="1"/>
  <c r="I55" i="1"/>
  <c r="R56" i="1"/>
  <c r="R55" i="1" s="1"/>
  <c r="O55" i="1"/>
  <c r="N57" i="1"/>
  <c r="W58" i="1"/>
  <c r="N59" i="1"/>
  <c r="W60" i="1"/>
  <c r="N61" i="1"/>
  <c r="W62" i="1"/>
  <c r="W66" i="1"/>
  <c r="N67" i="1"/>
  <c r="N68" i="1"/>
  <c r="W69" i="1"/>
  <c r="N72" i="1"/>
  <c r="W73" i="1"/>
  <c r="N76" i="1"/>
  <c r="W80" i="1"/>
  <c r="N81" i="1"/>
  <c r="W84" i="1"/>
  <c r="Q85" i="1"/>
  <c r="N87" i="1"/>
  <c r="W88" i="1"/>
  <c r="N91" i="1"/>
  <c r="W92" i="1"/>
  <c r="O94" i="1"/>
  <c r="N96" i="1"/>
  <c r="W99" i="1"/>
  <c r="N100" i="1"/>
  <c r="W103" i="1"/>
  <c r="N104" i="1"/>
  <c r="W107" i="1"/>
  <c r="N108" i="1"/>
  <c r="W111" i="1"/>
  <c r="N112" i="1"/>
  <c r="P115" i="1"/>
  <c r="L114" i="1"/>
  <c r="AB114" i="1"/>
  <c r="W118" i="1"/>
  <c r="W120" i="1"/>
  <c r="W122" i="1"/>
  <c r="W124" i="1"/>
  <c r="W126" i="1"/>
  <c r="W128" i="1"/>
  <c r="W130" i="1"/>
  <c r="W132" i="1"/>
  <c r="N138" i="1"/>
  <c r="W150" i="1"/>
  <c r="W152" i="1"/>
  <c r="W162" i="1"/>
  <c r="O10" i="1"/>
  <c r="Q19" i="1"/>
  <c r="Q18" i="1" s="1"/>
  <c r="AC19" i="1"/>
  <c r="AC23" i="1"/>
  <c r="AC24" i="1"/>
  <c r="AC34" i="1"/>
  <c r="AC35" i="1"/>
  <c r="AF35" i="1" s="1"/>
  <c r="AH35" i="1" s="1"/>
  <c r="AC39" i="1"/>
  <c r="AF39" i="1" s="1"/>
  <c r="AH39" i="1" s="1"/>
  <c r="I7" i="1"/>
  <c r="P8" i="1"/>
  <c r="F9" i="1"/>
  <c r="H11" i="1"/>
  <c r="H13" i="1"/>
  <c r="D18" i="1"/>
  <c r="H18" i="1"/>
  <c r="AD18" i="1" s="1"/>
  <c r="F25" i="1"/>
  <c r="H26" i="1"/>
  <c r="Q26" i="1"/>
  <c r="Q25" i="1" s="1"/>
  <c r="H27" i="1"/>
  <c r="H28" i="1"/>
  <c r="H29" i="1"/>
  <c r="H30" i="1"/>
  <c r="H31" i="1"/>
  <c r="D32" i="1"/>
  <c r="H32" i="1"/>
  <c r="AD32" i="1" s="1"/>
  <c r="O33" i="1"/>
  <c r="F40" i="1"/>
  <c r="H41" i="1"/>
  <c r="Q41" i="1"/>
  <c r="Q40" i="1" s="1"/>
  <c r="H42" i="1"/>
  <c r="H43" i="1"/>
  <c r="H44" i="1"/>
  <c r="H45" i="1"/>
  <c r="D46" i="1"/>
  <c r="H46" i="1"/>
  <c r="AD46" i="1" s="1"/>
  <c r="O47" i="1"/>
  <c r="F55" i="1"/>
  <c r="H56" i="1"/>
  <c r="Q56" i="1"/>
  <c r="Q55" i="1" s="1"/>
  <c r="H57" i="1"/>
  <c r="H58" i="1"/>
  <c r="H59" i="1"/>
  <c r="H60" i="1"/>
  <c r="H61" i="1"/>
  <c r="H62" i="1"/>
  <c r="D63" i="1"/>
  <c r="H63" i="1"/>
  <c r="AD63" i="1" s="1"/>
  <c r="O64" i="1"/>
  <c r="F77" i="1"/>
  <c r="H78" i="1"/>
  <c r="Q78" i="1"/>
  <c r="Q77" i="1" s="1"/>
  <c r="H79" i="1"/>
  <c r="H80" i="1"/>
  <c r="H81" i="1"/>
  <c r="H82" i="1"/>
  <c r="H83" i="1"/>
  <c r="H84" i="1"/>
  <c r="D85" i="1"/>
  <c r="H85" i="1"/>
  <c r="AD85" i="1" s="1"/>
  <c r="L85" i="1"/>
  <c r="O86" i="1"/>
  <c r="F94" i="1"/>
  <c r="H95" i="1"/>
  <c r="Q95" i="1"/>
  <c r="Q94" i="1" s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F114" i="1"/>
  <c r="H115" i="1"/>
  <c r="Q115" i="1"/>
  <c r="Q114" i="1" s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E134" i="1"/>
  <c r="AD135" i="1"/>
  <c r="H138" i="1"/>
  <c r="AD139" i="1"/>
  <c r="AF139" i="1" s="1"/>
  <c r="AH139" i="1" s="1"/>
  <c r="M141" i="1"/>
  <c r="Q141" i="1" s="1"/>
  <c r="N141" i="1" s="1"/>
  <c r="H141" i="1"/>
  <c r="M142" i="1"/>
  <c r="Q142" i="1" s="1"/>
  <c r="N142" i="1" s="1"/>
  <c r="H142" i="1"/>
  <c r="M143" i="1"/>
  <c r="Q143" i="1" s="1"/>
  <c r="N143" i="1" s="1"/>
  <c r="H143" i="1"/>
  <c r="M144" i="1"/>
  <c r="Q144" i="1" s="1"/>
  <c r="N144" i="1" s="1"/>
  <c r="H144" i="1"/>
  <c r="M145" i="1"/>
  <c r="Q145" i="1" s="1"/>
  <c r="N145" i="1" s="1"/>
  <c r="H145" i="1"/>
  <c r="H146" i="1"/>
  <c r="R148" i="1"/>
  <c r="R147" i="1" s="1"/>
  <c r="I147" i="1"/>
  <c r="H148" i="1"/>
  <c r="Q148" i="1"/>
  <c r="Q147" i="1" s="1"/>
  <c r="H149" i="1"/>
  <c r="H150" i="1"/>
  <c r="H151" i="1"/>
  <c r="H152" i="1"/>
  <c r="H153" i="1"/>
  <c r="I154" i="1"/>
  <c r="R155" i="1"/>
  <c r="R154" i="1" s="1"/>
  <c r="H155" i="1"/>
  <c r="Q155" i="1"/>
  <c r="Q154" i="1" s="1"/>
  <c r="H156" i="1"/>
  <c r="H157" i="1"/>
  <c r="H158" i="1"/>
  <c r="H159" i="1"/>
  <c r="D160" i="1"/>
  <c r="R161" i="1"/>
  <c r="R160" i="1" s="1"/>
  <c r="I160" i="1"/>
  <c r="H161" i="1"/>
  <c r="H162" i="1"/>
  <c r="H163" i="1"/>
  <c r="AC164" i="1"/>
  <c r="AC166" i="1"/>
  <c r="Q177" i="1"/>
  <c r="Q176" i="1" s="1"/>
  <c r="AC178" i="1"/>
  <c r="AC180" i="1"/>
  <c r="AC182" i="1"/>
  <c r="AC184" i="1"/>
  <c r="W187" i="1"/>
  <c r="R198" i="1"/>
  <c r="R197" i="1" s="1"/>
  <c r="I197" i="1"/>
  <c r="W199" i="1"/>
  <c r="N200" i="1"/>
  <c r="N205" i="1"/>
  <c r="W209" i="1"/>
  <c r="N210" i="1"/>
  <c r="R212" i="1"/>
  <c r="R211" i="1" s="1"/>
  <c r="I211" i="1"/>
  <c r="N214" i="1"/>
  <c r="W215" i="1"/>
  <c r="J228" i="1"/>
  <c r="X228" i="1"/>
  <c r="O218" i="1"/>
  <c r="W221" i="1"/>
  <c r="W223" i="1"/>
  <c r="W225" i="1"/>
  <c r="W227" i="1"/>
  <c r="N34" i="3"/>
  <c r="O34" i="3" s="1"/>
  <c r="I38" i="3"/>
  <c r="N38" i="3" s="1"/>
  <c r="O38" i="3" s="1"/>
  <c r="G36" i="3"/>
  <c r="N58" i="3"/>
  <c r="O58" i="3" s="1"/>
  <c r="K82" i="3"/>
  <c r="N106" i="3"/>
  <c r="O106" i="3" s="1"/>
  <c r="N132" i="3"/>
  <c r="O132" i="3" s="1"/>
  <c r="K152" i="3"/>
  <c r="N176" i="3"/>
  <c r="O176" i="3" s="1"/>
  <c r="N188" i="3"/>
  <c r="O188" i="3" s="1"/>
  <c r="N200" i="3"/>
  <c r="O200" i="3" s="1"/>
  <c r="N204" i="3"/>
  <c r="O204" i="3" s="1"/>
  <c r="AC22" i="1"/>
  <c r="O26" i="1"/>
  <c r="Q33" i="1"/>
  <c r="Q32" i="1" s="1"/>
  <c r="AC33" i="1"/>
  <c r="AC37" i="1"/>
  <c r="AC38" i="1"/>
  <c r="E7" i="1"/>
  <c r="E228" i="1" s="1"/>
  <c r="Y7" i="1"/>
  <c r="H10" i="1"/>
  <c r="Q10" i="1"/>
  <c r="Q9" i="1" s="1"/>
  <c r="H12" i="1"/>
  <c r="H14" i="1"/>
  <c r="H15" i="1"/>
  <c r="H16" i="1"/>
  <c r="H17" i="1"/>
  <c r="O19" i="1"/>
  <c r="H8" i="1"/>
  <c r="AA9" i="1"/>
  <c r="AB19" i="1"/>
  <c r="AB18" i="1" s="1"/>
  <c r="AA25" i="1"/>
  <c r="AB33" i="1"/>
  <c r="AB32" i="1" s="1"/>
  <c r="K40" i="1"/>
  <c r="AA40" i="1"/>
  <c r="M46" i="1"/>
  <c r="AB47" i="1"/>
  <c r="AB46" i="1" s="1"/>
  <c r="K55" i="1"/>
  <c r="AA55" i="1"/>
  <c r="M63" i="1"/>
  <c r="AB64" i="1"/>
  <c r="AB63" i="1" s="1"/>
  <c r="K77" i="1"/>
  <c r="AA77" i="1"/>
  <c r="R78" i="1"/>
  <c r="R77" i="1" s="1"/>
  <c r="M85" i="1"/>
  <c r="K94" i="1"/>
  <c r="AA94" i="1"/>
  <c r="R95" i="1"/>
  <c r="R94" i="1" s="1"/>
  <c r="K114" i="1"/>
  <c r="AA114" i="1"/>
  <c r="R115" i="1"/>
  <c r="R114" i="1" s="1"/>
  <c r="M136" i="1"/>
  <c r="Q136" i="1" s="1"/>
  <c r="W136" i="1" s="1"/>
  <c r="AF136" i="1" s="1"/>
  <c r="AH136" i="1" s="1"/>
  <c r="M140" i="1"/>
  <c r="Q140" i="1" s="1"/>
  <c r="N140" i="1" s="1"/>
  <c r="AA147" i="1"/>
  <c r="AB148" i="1"/>
  <c r="AB147" i="1" s="1"/>
  <c r="AB155" i="1"/>
  <c r="AB154" i="1" s="1"/>
  <c r="AA154" i="1"/>
  <c r="AA160" i="1"/>
  <c r="AB161" i="1"/>
  <c r="AB160" i="1" s="1"/>
  <c r="N164" i="1"/>
  <c r="W164" i="1"/>
  <c r="AF164" i="1" s="1"/>
  <c r="AH164" i="1" s="1"/>
  <c r="N166" i="1"/>
  <c r="W166" i="1"/>
  <c r="AF166" i="1" s="1"/>
  <c r="AH166" i="1" s="1"/>
  <c r="L169" i="1"/>
  <c r="H169" i="1"/>
  <c r="F168" i="1"/>
  <c r="O168" i="1"/>
  <c r="AB169" i="1"/>
  <c r="AB168" i="1" s="1"/>
  <c r="AA168" i="1"/>
  <c r="L170" i="1"/>
  <c r="P170" i="1" s="1"/>
  <c r="N170" i="1" s="1"/>
  <c r="H170" i="1"/>
  <c r="L171" i="1"/>
  <c r="P171" i="1" s="1"/>
  <c r="N171" i="1" s="1"/>
  <c r="H171" i="1"/>
  <c r="W171" i="1"/>
  <c r="L172" i="1"/>
  <c r="P172" i="1" s="1"/>
  <c r="N172" i="1" s="1"/>
  <c r="H172" i="1"/>
  <c r="W172" i="1"/>
  <c r="L173" i="1"/>
  <c r="P173" i="1" s="1"/>
  <c r="N173" i="1" s="1"/>
  <c r="H173" i="1"/>
  <c r="L174" i="1"/>
  <c r="P174" i="1" s="1"/>
  <c r="N174" i="1" s="1"/>
  <c r="H174" i="1"/>
  <c r="L175" i="1"/>
  <c r="P175" i="1" s="1"/>
  <c r="N175" i="1" s="1"/>
  <c r="H175" i="1"/>
  <c r="I177" i="1"/>
  <c r="D176" i="1"/>
  <c r="AD177" i="1"/>
  <c r="H176" i="1"/>
  <c r="AD176" i="1" s="1"/>
  <c r="N178" i="1"/>
  <c r="W178" i="1"/>
  <c r="AF178" i="1" s="1"/>
  <c r="AH178" i="1" s="1"/>
  <c r="N180" i="1"/>
  <c r="W180" i="1"/>
  <c r="AF180" i="1" s="1"/>
  <c r="AH180" i="1" s="1"/>
  <c r="N182" i="1"/>
  <c r="W182" i="1"/>
  <c r="AF182" i="1" s="1"/>
  <c r="AH182" i="1" s="1"/>
  <c r="N184" i="1"/>
  <c r="W184" i="1"/>
  <c r="AF184" i="1" s="1"/>
  <c r="AH184" i="1" s="1"/>
  <c r="N187" i="1"/>
  <c r="I188" i="1"/>
  <c r="R189" i="1"/>
  <c r="R188" i="1" s="1"/>
  <c r="O188" i="1"/>
  <c r="N190" i="1"/>
  <c r="W191" i="1"/>
  <c r="N192" i="1"/>
  <c r="W193" i="1"/>
  <c r="N194" i="1"/>
  <c r="W195" i="1"/>
  <c r="N196" i="1"/>
  <c r="N199" i="1"/>
  <c r="W203" i="1"/>
  <c r="N209" i="1"/>
  <c r="N215" i="1"/>
  <c r="W216" i="1"/>
  <c r="S228" i="1"/>
  <c r="Y228" i="1"/>
  <c r="P219" i="1"/>
  <c r="L218" i="1"/>
  <c r="N221" i="1"/>
  <c r="N223" i="1"/>
  <c r="N225" i="1"/>
  <c r="N227" i="1"/>
  <c r="G22" i="3"/>
  <c r="K90" i="3"/>
  <c r="AC36" i="1"/>
  <c r="AC47" i="1"/>
  <c r="AC49" i="1"/>
  <c r="AC51" i="1"/>
  <c r="AC53" i="1"/>
  <c r="AC86" i="1"/>
  <c r="AC87" i="1"/>
  <c r="AF87" i="1" s="1"/>
  <c r="AH87" i="1" s="1"/>
  <c r="AC88" i="1"/>
  <c r="AC89" i="1"/>
  <c r="AC90" i="1"/>
  <c r="AC91" i="1"/>
  <c r="AF91" i="1" s="1"/>
  <c r="AH91" i="1" s="1"/>
  <c r="AC92" i="1"/>
  <c r="AC93" i="1"/>
  <c r="G134" i="1"/>
  <c r="K134" i="1"/>
  <c r="O134" i="1"/>
  <c r="AA134" i="1"/>
  <c r="I135" i="1"/>
  <c r="M137" i="1"/>
  <c r="Q137" i="1" s="1"/>
  <c r="N137" i="1" s="1"/>
  <c r="W141" i="1"/>
  <c r="W142" i="1"/>
  <c r="W143" i="1"/>
  <c r="W144" i="1"/>
  <c r="W145" i="1"/>
  <c r="N146" i="1"/>
  <c r="N149" i="1"/>
  <c r="N150" i="1"/>
  <c r="N151" i="1"/>
  <c r="N152" i="1"/>
  <c r="N153" i="1"/>
  <c r="N156" i="1"/>
  <c r="N157" i="1"/>
  <c r="N158" i="1"/>
  <c r="N159" i="1"/>
  <c r="M160" i="1"/>
  <c r="N162" i="1"/>
  <c r="N163" i="1"/>
  <c r="AC165" i="1"/>
  <c r="AC167" i="1"/>
  <c r="AC177" i="1"/>
  <c r="AC179" i="1"/>
  <c r="AC181" i="1"/>
  <c r="AC183" i="1"/>
  <c r="W185" i="1"/>
  <c r="N186" i="1"/>
  <c r="AB188" i="1"/>
  <c r="P198" i="1"/>
  <c r="L197" i="1"/>
  <c r="Q197" i="1"/>
  <c r="W201" i="1"/>
  <c r="N202" i="1"/>
  <c r="N203" i="1"/>
  <c r="W204" i="1"/>
  <c r="O206" i="1"/>
  <c r="N208" i="1"/>
  <c r="P211" i="1"/>
  <c r="W213" i="1"/>
  <c r="N216" i="1"/>
  <c r="W217" i="1"/>
  <c r="T228" i="1"/>
  <c r="AE228" i="1"/>
  <c r="M218" i="1"/>
  <c r="Q219" i="1"/>
  <c r="Q218" i="1" s="1"/>
  <c r="V228" i="1"/>
  <c r="W220" i="1"/>
  <c r="W222" i="1"/>
  <c r="W224" i="1"/>
  <c r="W226" i="1"/>
  <c r="K30" i="3"/>
  <c r="N74" i="3"/>
  <c r="O74" i="3" s="1"/>
  <c r="N86" i="3"/>
  <c r="O86" i="3" s="1"/>
  <c r="N114" i="3"/>
  <c r="O114" i="3" s="1"/>
  <c r="N124" i="3"/>
  <c r="O124" i="3" s="1"/>
  <c r="N144" i="3"/>
  <c r="O144" i="3" s="1"/>
  <c r="N156" i="3"/>
  <c r="O156" i="3" s="1"/>
  <c r="AC20" i="1"/>
  <c r="AC21" i="1"/>
  <c r="AF21" i="1" s="1"/>
  <c r="AH21" i="1" s="1"/>
  <c r="AC48" i="1"/>
  <c r="AC50" i="1"/>
  <c r="AF50" i="1" s="1"/>
  <c r="AH50" i="1" s="1"/>
  <c r="AC52" i="1"/>
  <c r="AC54" i="1"/>
  <c r="AF54" i="1" s="1"/>
  <c r="AH54" i="1" s="1"/>
  <c r="AC64" i="1"/>
  <c r="AC65" i="1"/>
  <c r="AC66" i="1"/>
  <c r="AC67" i="1"/>
  <c r="AF67" i="1" s="1"/>
  <c r="AH67" i="1" s="1"/>
  <c r="AC68" i="1"/>
  <c r="AF68" i="1" s="1"/>
  <c r="AH68" i="1" s="1"/>
  <c r="AC69" i="1"/>
  <c r="AC70" i="1"/>
  <c r="AC71" i="1"/>
  <c r="AC72" i="1"/>
  <c r="AF72" i="1" s="1"/>
  <c r="AH72" i="1" s="1"/>
  <c r="AC73" i="1"/>
  <c r="AC74" i="1"/>
  <c r="AC75" i="1"/>
  <c r="AC76" i="1"/>
  <c r="AF76" i="1" s="1"/>
  <c r="AH76" i="1" s="1"/>
  <c r="H113" i="1"/>
  <c r="H130" i="1"/>
  <c r="H131" i="1"/>
  <c r="H132" i="1"/>
  <c r="H133" i="1"/>
  <c r="H134" i="1"/>
  <c r="AD134" i="1" s="1"/>
  <c r="L134" i="1"/>
  <c r="W140" i="1"/>
  <c r="AF140" i="1" s="1"/>
  <c r="AH140" i="1" s="1"/>
  <c r="P147" i="1"/>
  <c r="O148" i="1"/>
  <c r="O155" i="1"/>
  <c r="N155" i="1" s="1"/>
  <c r="N154" i="1" s="1"/>
  <c r="P160" i="1"/>
  <c r="O161" i="1"/>
  <c r="N165" i="1"/>
  <c r="W165" i="1"/>
  <c r="AF165" i="1" s="1"/>
  <c r="AH165" i="1" s="1"/>
  <c r="N167" i="1"/>
  <c r="W167" i="1"/>
  <c r="AF167" i="1" s="1"/>
  <c r="AH167" i="1" s="1"/>
  <c r="I168" i="1"/>
  <c r="R169" i="1"/>
  <c r="R168" i="1" s="1"/>
  <c r="P177" i="1"/>
  <c r="L176" i="1"/>
  <c r="N179" i="1"/>
  <c r="W179" i="1"/>
  <c r="AF179" i="1" s="1"/>
  <c r="AH179" i="1" s="1"/>
  <c r="N181" i="1"/>
  <c r="W181" i="1"/>
  <c r="AF181" i="1" s="1"/>
  <c r="AH181" i="1" s="1"/>
  <c r="N183" i="1"/>
  <c r="W183" i="1"/>
  <c r="AF183" i="1" s="1"/>
  <c r="AH183" i="1" s="1"/>
  <c r="P189" i="1"/>
  <c r="W189" i="1" s="1"/>
  <c r="L188" i="1"/>
  <c r="W190" i="1"/>
  <c r="W192" i="1"/>
  <c r="W194" i="1"/>
  <c r="W196" i="1"/>
  <c r="P207" i="1"/>
  <c r="L206" i="1"/>
  <c r="G228" i="1"/>
  <c r="U228" i="1"/>
  <c r="Z228" i="1"/>
  <c r="K14" i="3"/>
  <c r="I46" i="3"/>
  <c r="N46" i="3" s="1"/>
  <c r="O46" i="3" s="1"/>
  <c r="G44" i="3"/>
  <c r="G50" i="3"/>
  <c r="I87" i="3"/>
  <c r="N97" i="3"/>
  <c r="O97" i="3" s="1"/>
  <c r="G98" i="3"/>
  <c r="N113" i="3"/>
  <c r="O113" i="3" s="1"/>
  <c r="I120" i="3"/>
  <c r="N120" i="3" s="1"/>
  <c r="O120" i="3" s="1"/>
  <c r="G118" i="3"/>
  <c r="I140" i="3"/>
  <c r="N140" i="3" s="1"/>
  <c r="O140" i="3" s="1"/>
  <c r="G138" i="3"/>
  <c r="Q169" i="1"/>
  <c r="Q168" i="1" s="1"/>
  <c r="O177" i="1"/>
  <c r="F188" i="1"/>
  <c r="H189" i="1"/>
  <c r="Q189" i="1"/>
  <c r="Q188" i="1" s="1"/>
  <c r="H190" i="1"/>
  <c r="H191" i="1"/>
  <c r="H192" i="1"/>
  <c r="H193" i="1"/>
  <c r="H194" i="1"/>
  <c r="H195" i="1"/>
  <c r="H196" i="1"/>
  <c r="D197" i="1"/>
  <c r="H197" i="1"/>
  <c r="AD197" i="1" s="1"/>
  <c r="O198" i="1"/>
  <c r="F206" i="1"/>
  <c r="H207" i="1"/>
  <c r="Q207" i="1"/>
  <c r="Q206" i="1" s="1"/>
  <c r="H208" i="1"/>
  <c r="H209" i="1"/>
  <c r="H210" i="1"/>
  <c r="D211" i="1"/>
  <c r="D228" i="1" s="1"/>
  <c r="H211" i="1"/>
  <c r="AD211" i="1" s="1"/>
  <c r="L211" i="1"/>
  <c r="O212" i="1"/>
  <c r="N212" i="1" s="1"/>
  <c r="N211" i="1" s="1"/>
  <c r="F218" i="1"/>
  <c r="H219" i="1"/>
  <c r="H220" i="1"/>
  <c r="H221" i="1"/>
  <c r="H222" i="1"/>
  <c r="H223" i="1"/>
  <c r="H224" i="1"/>
  <c r="H225" i="1"/>
  <c r="H226" i="1"/>
  <c r="H227" i="1"/>
  <c r="M12" i="3"/>
  <c r="M11" i="3" s="1"/>
  <c r="F13" i="3"/>
  <c r="G14" i="3"/>
  <c r="H15" i="3"/>
  <c r="I15" i="3" s="1"/>
  <c r="N15" i="3" s="1"/>
  <c r="O15" i="3" s="1"/>
  <c r="L15" i="3"/>
  <c r="M16" i="3"/>
  <c r="J17" i="3"/>
  <c r="K17" i="3" s="1"/>
  <c r="N17" i="3" s="1"/>
  <c r="O17" i="3" s="1"/>
  <c r="H19" i="3"/>
  <c r="I19" i="3" s="1"/>
  <c r="N19" i="3" s="1"/>
  <c r="O19" i="3" s="1"/>
  <c r="L19" i="3"/>
  <c r="M20" i="3"/>
  <c r="J21" i="3"/>
  <c r="K21" i="3" s="1"/>
  <c r="N21" i="3" s="1"/>
  <c r="O21" i="3" s="1"/>
  <c r="H23" i="3"/>
  <c r="I23" i="3" s="1"/>
  <c r="L23" i="3"/>
  <c r="M24" i="3"/>
  <c r="J25" i="3"/>
  <c r="K25" i="3" s="1"/>
  <c r="N25" i="3" s="1"/>
  <c r="O25" i="3" s="1"/>
  <c r="H27" i="3"/>
  <c r="I27" i="3" s="1"/>
  <c r="N27" i="3" s="1"/>
  <c r="O27" i="3" s="1"/>
  <c r="L27" i="3"/>
  <c r="M28" i="3"/>
  <c r="F29" i="3"/>
  <c r="G30" i="3"/>
  <c r="H31" i="3"/>
  <c r="L31" i="3"/>
  <c r="M32" i="3"/>
  <c r="J33" i="3"/>
  <c r="K33" i="3" s="1"/>
  <c r="N33" i="3" s="1"/>
  <c r="O33" i="3" s="1"/>
  <c r="H35" i="3"/>
  <c r="I35" i="3" s="1"/>
  <c r="N35" i="3" s="1"/>
  <c r="O35" i="3" s="1"/>
  <c r="L35" i="3"/>
  <c r="E36" i="3"/>
  <c r="J37" i="3"/>
  <c r="H39" i="3"/>
  <c r="I39" i="3" s="1"/>
  <c r="L39" i="3"/>
  <c r="L36" i="3" s="1"/>
  <c r="M40" i="3"/>
  <c r="J41" i="3"/>
  <c r="K41" i="3" s="1"/>
  <c r="N41" i="3" s="1"/>
  <c r="O41" i="3" s="1"/>
  <c r="H43" i="3"/>
  <c r="I43" i="3" s="1"/>
  <c r="N43" i="3" s="1"/>
  <c r="O43" i="3" s="1"/>
  <c r="L43" i="3"/>
  <c r="E44" i="3"/>
  <c r="J45" i="3"/>
  <c r="H47" i="3"/>
  <c r="H44" i="3" s="1"/>
  <c r="L47" i="3"/>
  <c r="L44" i="3" s="1"/>
  <c r="M48" i="3"/>
  <c r="J49" i="3"/>
  <c r="K49" i="3" s="1"/>
  <c r="N49" i="3" s="1"/>
  <c r="O49" i="3" s="1"/>
  <c r="H51" i="3"/>
  <c r="L51" i="3"/>
  <c r="M52" i="3"/>
  <c r="J53" i="3"/>
  <c r="K53" i="3" s="1"/>
  <c r="N53" i="3" s="1"/>
  <c r="O53" i="3" s="1"/>
  <c r="H55" i="3"/>
  <c r="I55" i="3" s="1"/>
  <c r="N55" i="3" s="1"/>
  <c r="O55" i="3" s="1"/>
  <c r="L55" i="3"/>
  <c r="M56" i="3"/>
  <c r="J57" i="3"/>
  <c r="K57" i="3" s="1"/>
  <c r="N57" i="3" s="1"/>
  <c r="O57" i="3" s="1"/>
  <c r="M60" i="3"/>
  <c r="J61" i="3"/>
  <c r="K61" i="3" s="1"/>
  <c r="N61" i="3" s="1"/>
  <c r="O61" i="3" s="1"/>
  <c r="G62" i="3"/>
  <c r="I62" i="3" s="1"/>
  <c r="N62" i="3" s="1"/>
  <c r="O62" i="3" s="1"/>
  <c r="H63" i="3"/>
  <c r="I63" i="3" s="1"/>
  <c r="N63" i="3" s="1"/>
  <c r="O63" i="3" s="1"/>
  <c r="L63" i="3"/>
  <c r="L59" i="3" s="1"/>
  <c r="M64" i="3"/>
  <c r="J65" i="3"/>
  <c r="K65" i="3" s="1"/>
  <c r="N65" i="3" s="1"/>
  <c r="O65" i="3" s="1"/>
  <c r="M68" i="3"/>
  <c r="J69" i="3"/>
  <c r="K69" i="3" s="1"/>
  <c r="N69" i="3" s="1"/>
  <c r="O69" i="3" s="1"/>
  <c r="G70" i="3"/>
  <c r="I70" i="3" s="1"/>
  <c r="N70" i="3" s="1"/>
  <c r="O70" i="3" s="1"/>
  <c r="H71" i="3"/>
  <c r="I71" i="3" s="1"/>
  <c r="N71" i="3" s="1"/>
  <c r="O71" i="3" s="1"/>
  <c r="L71" i="3"/>
  <c r="L67" i="3" s="1"/>
  <c r="M72" i="3"/>
  <c r="J73" i="3"/>
  <c r="K73" i="3" s="1"/>
  <c r="N73" i="3" s="1"/>
  <c r="O73" i="3" s="1"/>
  <c r="H75" i="3"/>
  <c r="I75" i="3" s="1"/>
  <c r="N75" i="3" s="1"/>
  <c r="O75" i="3" s="1"/>
  <c r="L75" i="3"/>
  <c r="M76" i="3"/>
  <c r="J77" i="3"/>
  <c r="K77" i="3" s="1"/>
  <c r="N77" i="3" s="1"/>
  <c r="O77" i="3" s="1"/>
  <c r="H79" i="3"/>
  <c r="I79" i="3" s="1"/>
  <c r="N79" i="3" s="1"/>
  <c r="O79" i="3" s="1"/>
  <c r="L79" i="3"/>
  <c r="M80" i="3"/>
  <c r="F81" i="3"/>
  <c r="G82" i="3"/>
  <c r="H83" i="3"/>
  <c r="L83" i="3"/>
  <c r="M84" i="3"/>
  <c r="J85" i="3"/>
  <c r="K85" i="3" s="1"/>
  <c r="N85" i="3" s="1"/>
  <c r="O85" i="3" s="1"/>
  <c r="H87" i="3"/>
  <c r="L87" i="3"/>
  <c r="M88" i="3"/>
  <c r="F89" i="3"/>
  <c r="G90" i="3"/>
  <c r="H91" i="3"/>
  <c r="I91" i="3" s="1"/>
  <c r="N91" i="3" s="1"/>
  <c r="O91" i="3" s="1"/>
  <c r="L91" i="3"/>
  <c r="M92" i="3"/>
  <c r="J93" i="3"/>
  <c r="K93" i="3" s="1"/>
  <c r="N93" i="3" s="1"/>
  <c r="O93" i="3" s="1"/>
  <c r="H95" i="3"/>
  <c r="I95" i="3" s="1"/>
  <c r="N95" i="3" s="1"/>
  <c r="O95" i="3" s="1"/>
  <c r="L95" i="3"/>
  <c r="M96" i="3"/>
  <c r="J97" i="3"/>
  <c r="K97" i="3" s="1"/>
  <c r="H99" i="3"/>
  <c r="I99" i="3" s="1"/>
  <c r="L99" i="3"/>
  <c r="M100" i="3"/>
  <c r="J101" i="3"/>
  <c r="K101" i="3" s="1"/>
  <c r="N101" i="3" s="1"/>
  <c r="O101" i="3" s="1"/>
  <c r="H103" i="3"/>
  <c r="I103" i="3" s="1"/>
  <c r="N103" i="3" s="1"/>
  <c r="O103" i="3" s="1"/>
  <c r="L103" i="3"/>
  <c r="M104" i="3"/>
  <c r="J105" i="3"/>
  <c r="K105" i="3" s="1"/>
  <c r="N105" i="3" s="1"/>
  <c r="O105" i="3" s="1"/>
  <c r="H107" i="3"/>
  <c r="I107" i="3" s="1"/>
  <c r="N107" i="3" s="1"/>
  <c r="O107" i="3" s="1"/>
  <c r="L107" i="3"/>
  <c r="M108" i="3"/>
  <c r="J109" i="3"/>
  <c r="K109" i="3" s="1"/>
  <c r="N109" i="3" s="1"/>
  <c r="O109" i="3" s="1"/>
  <c r="H111" i="3"/>
  <c r="I111" i="3" s="1"/>
  <c r="N111" i="3" s="1"/>
  <c r="O111" i="3" s="1"/>
  <c r="L111" i="3"/>
  <c r="M112" i="3"/>
  <c r="J113" i="3"/>
  <c r="K113" i="3" s="1"/>
  <c r="H115" i="3"/>
  <c r="I115" i="3" s="1"/>
  <c r="N115" i="3" s="1"/>
  <c r="O115" i="3" s="1"/>
  <c r="L115" i="3"/>
  <c r="H117" i="3"/>
  <c r="E118" i="3"/>
  <c r="J119" i="3"/>
  <c r="H121" i="3"/>
  <c r="I121" i="3" s="1"/>
  <c r="N121" i="3" s="1"/>
  <c r="O121" i="3" s="1"/>
  <c r="L121" i="3"/>
  <c r="L118" i="3" s="1"/>
  <c r="M122" i="3"/>
  <c r="J123" i="3"/>
  <c r="K123" i="3" s="1"/>
  <c r="N123" i="3" s="1"/>
  <c r="O123" i="3" s="1"/>
  <c r="H125" i="3"/>
  <c r="I125" i="3" s="1"/>
  <c r="N125" i="3" s="1"/>
  <c r="O125" i="3" s="1"/>
  <c r="L125" i="3"/>
  <c r="M126" i="3"/>
  <c r="J127" i="3"/>
  <c r="K127" i="3" s="1"/>
  <c r="N127" i="3" s="1"/>
  <c r="O127" i="3" s="1"/>
  <c r="H129" i="3"/>
  <c r="I129" i="3" s="1"/>
  <c r="N129" i="3" s="1"/>
  <c r="O129" i="3" s="1"/>
  <c r="L129" i="3"/>
  <c r="M130" i="3"/>
  <c r="J131" i="3"/>
  <c r="K131" i="3" s="1"/>
  <c r="N131" i="3" s="1"/>
  <c r="O131" i="3" s="1"/>
  <c r="H133" i="3"/>
  <c r="I133" i="3" s="1"/>
  <c r="N133" i="3" s="1"/>
  <c r="O133" i="3" s="1"/>
  <c r="L133" i="3"/>
  <c r="M134" i="3"/>
  <c r="J135" i="3"/>
  <c r="K135" i="3" s="1"/>
  <c r="N135" i="3" s="1"/>
  <c r="O135" i="3" s="1"/>
  <c r="H137" i="3"/>
  <c r="I137" i="3" s="1"/>
  <c r="N137" i="3" s="1"/>
  <c r="O137" i="3" s="1"/>
  <c r="L137" i="3"/>
  <c r="E138" i="3"/>
  <c r="J139" i="3"/>
  <c r="H141" i="3"/>
  <c r="H138" i="3" s="1"/>
  <c r="L141" i="3"/>
  <c r="L138" i="3" s="1"/>
  <c r="M142" i="3"/>
  <c r="J143" i="3"/>
  <c r="K143" i="3" s="1"/>
  <c r="N143" i="3" s="1"/>
  <c r="O143" i="3" s="1"/>
  <c r="H145" i="3"/>
  <c r="I145" i="3" s="1"/>
  <c r="N145" i="3" s="1"/>
  <c r="O145" i="3" s="1"/>
  <c r="L145" i="3"/>
  <c r="M146" i="3"/>
  <c r="J147" i="3"/>
  <c r="K147" i="3" s="1"/>
  <c r="N147" i="3" s="1"/>
  <c r="O147" i="3" s="1"/>
  <c r="H149" i="3"/>
  <c r="I149" i="3" s="1"/>
  <c r="N149" i="3" s="1"/>
  <c r="O149" i="3" s="1"/>
  <c r="L149" i="3"/>
  <c r="M150" i="3"/>
  <c r="F151" i="3"/>
  <c r="G152" i="3"/>
  <c r="H153" i="3"/>
  <c r="I153" i="3" s="1"/>
  <c r="N153" i="3" s="1"/>
  <c r="O153" i="3" s="1"/>
  <c r="L153" i="3"/>
  <c r="M154" i="3"/>
  <c r="J155" i="3"/>
  <c r="K155" i="3" s="1"/>
  <c r="N155" i="3" s="1"/>
  <c r="O155" i="3" s="1"/>
  <c r="H157" i="3"/>
  <c r="I157" i="3" s="1"/>
  <c r="N157" i="3" s="1"/>
  <c r="O157" i="3" s="1"/>
  <c r="L157" i="3"/>
  <c r="I159" i="3"/>
  <c r="J161" i="3"/>
  <c r="K161" i="3" s="1"/>
  <c r="K158" i="3" s="1"/>
  <c r="H163" i="3"/>
  <c r="H167" i="3"/>
  <c r="J169" i="3"/>
  <c r="K169" i="3" s="1"/>
  <c r="I171" i="3"/>
  <c r="M173" i="3"/>
  <c r="M172" i="3" s="1"/>
  <c r="F172" i="3"/>
  <c r="J175" i="3"/>
  <c r="K175" i="3" s="1"/>
  <c r="I177" i="3"/>
  <c r="L177" i="3"/>
  <c r="G178" i="3"/>
  <c r="G172" i="3" s="1"/>
  <c r="H179" i="3"/>
  <c r="E180" i="3"/>
  <c r="L183" i="3"/>
  <c r="J187" i="3"/>
  <c r="K187" i="3" s="1"/>
  <c r="I189" i="3"/>
  <c r="L189" i="3"/>
  <c r="H191" i="3"/>
  <c r="E192" i="3"/>
  <c r="L195" i="3"/>
  <c r="J199" i="3"/>
  <c r="K199" i="3" s="1"/>
  <c r="F201" i="3"/>
  <c r="J203" i="3"/>
  <c r="I205" i="3"/>
  <c r="L205" i="3"/>
  <c r="G219" i="3"/>
  <c r="I219" i="3" s="1"/>
  <c r="N219" i="3" s="1"/>
  <c r="O219" i="3" s="1"/>
  <c r="E215" i="3"/>
  <c r="G222" i="3"/>
  <c r="I223" i="3"/>
  <c r="L225" i="3"/>
  <c r="H225" i="3"/>
  <c r="J225" i="3"/>
  <c r="K225" i="3" s="1"/>
  <c r="M225" i="3"/>
  <c r="N226" i="3"/>
  <c r="O226" i="3" s="1"/>
  <c r="M10" i="5"/>
  <c r="K9" i="5"/>
  <c r="K11" i="5"/>
  <c r="F13" i="5"/>
  <c r="J13" i="5" s="1"/>
  <c r="D11" i="5"/>
  <c r="P13" i="5"/>
  <c r="N15" i="5"/>
  <c r="T15" i="5"/>
  <c r="F21" i="5"/>
  <c r="D20" i="5"/>
  <c r="I20" i="5"/>
  <c r="N23" i="5"/>
  <c r="T23" i="5"/>
  <c r="F29" i="5"/>
  <c r="D28" i="5"/>
  <c r="N31" i="5"/>
  <c r="T31" i="5"/>
  <c r="O43" i="5"/>
  <c r="M42" i="5"/>
  <c r="O58" i="5"/>
  <c r="M57" i="5"/>
  <c r="M144" i="5"/>
  <c r="O146" i="5"/>
  <c r="O154" i="5"/>
  <c r="M153" i="5"/>
  <c r="I172" i="5"/>
  <c r="AB177" i="1"/>
  <c r="AB176" i="1" s="1"/>
  <c r="K188" i="1"/>
  <c r="AA188" i="1"/>
  <c r="M197" i="1"/>
  <c r="AB198" i="1"/>
  <c r="AB197" i="1" s="1"/>
  <c r="AB228" i="1" s="1"/>
  <c r="K206" i="1"/>
  <c r="AA206" i="1"/>
  <c r="R207" i="1"/>
  <c r="R206" i="1" s="1"/>
  <c r="M211" i="1"/>
  <c r="K218" i="1"/>
  <c r="K228" i="1" s="1"/>
  <c r="AA218" i="1"/>
  <c r="AA228" i="1" s="1"/>
  <c r="R219" i="1"/>
  <c r="R218" i="1" s="1"/>
  <c r="J12" i="3"/>
  <c r="M15" i="3"/>
  <c r="M13" i="3" s="1"/>
  <c r="J16" i="3"/>
  <c r="K16" i="3" s="1"/>
  <c r="M19" i="3"/>
  <c r="J20" i="3"/>
  <c r="K20" i="3" s="1"/>
  <c r="M23" i="3"/>
  <c r="M22" i="3" s="1"/>
  <c r="J24" i="3"/>
  <c r="K24" i="3" s="1"/>
  <c r="M27" i="3"/>
  <c r="J28" i="3"/>
  <c r="K28" i="3" s="1"/>
  <c r="M31" i="3"/>
  <c r="M29" i="3" s="1"/>
  <c r="J32" i="3"/>
  <c r="K32" i="3" s="1"/>
  <c r="M35" i="3"/>
  <c r="F36" i="3"/>
  <c r="M39" i="3"/>
  <c r="M36" i="3" s="1"/>
  <c r="J40" i="3"/>
  <c r="K40" i="3" s="1"/>
  <c r="M43" i="3"/>
  <c r="F44" i="3"/>
  <c r="M47" i="3"/>
  <c r="M44" i="3" s="1"/>
  <c r="J48" i="3"/>
  <c r="K48" i="3" s="1"/>
  <c r="M51" i="3"/>
  <c r="J52" i="3"/>
  <c r="K52" i="3" s="1"/>
  <c r="M55" i="3"/>
  <c r="J56" i="3"/>
  <c r="K56" i="3" s="1"/>
  <c r="J60" i="3"/>
  <c r="M63" i="3"/>
  <c r="J64" i="3"/>
  <c r="K64" i="3" s="1"/>
  <c r="J68" i="3"/>
  <c r="M71" i="3"/>
  <c r="J72" i="3"/>
  <c r="K72" i="3" s="1"/>
  <c r="M75" i="3"/>
  <c r="J76" i="3"/>
  <c r="K76" i="3" s="1"/>
  <c r="M79" i="3"/>
  <c r="J80" i="3"/>
  <c r="K80" i="3" s="1"/>
  <c r="M83" i="3"/>
  <c r="M81" i="3" s="1"/>
  <c r="J84" i="3"/>
  <c r="K84" i="3" s="1"/>
  <c r="M87" i="3"/>
  <c r="J88" i="3"/>
  <c r="K88" i="3" s="1"/>
  <c r="M91" i="3"/>
  <c r="M89" i="3" s="1"/>
  <c r="J92" i="3"/>
  <c r="K92" i="3" s="1"/>
  <c r="M95" i="3"/>
  <c r="J96" i="3"/>
  <c r="K96" i="3" s="1"/>
  <c r="M99" i="3"/>
  <c r="J100" i="3"/>
  <c r="K100" i="3" s="1"/>
  <c r="M103" i="3"/>
  <c r="J104" i="3"/>
  <c r="K104" i="3" s="1"/>
  <c r="M107" i="3"/>
  <c r="J108" i="3"/>
  <c r="K108" i="3" s="1"/>
  <c r="M111" i="3"/>
  <c r="J112" i="3"/>
  <c r="K112" i="3" s="1"/>
  <c r="M115" i="3"/>
  <c r="F118" i="3"/>
  <c r="M121" i="3"/>
  <c r="M118" i="3" s="1"/>
  <c r="J122" i="3"/>
  <c r="K122" i="3" s="1"/>
  <c r="M125" i="3"/>
  <c r="J126" i="3"/>
  <c r="K126" i="3" s="1"/>
  <c r="M129" i="3"/>
  <c r="J130" i="3"/>
  <c r="K130" i="3" s="1"/>
  <c r="M133" i="3"/>
  <c r="J134" i="3"/>
  <c r="K134" i="3" s="1"/>
  <c r="M137" i="3"/>
  <c r="F138" i="3"/>
  <c r="M141" i="3"/>
  <c r="M138" i="3" s="1"/>
  <c r="J142" i="3"/>
  <c r="K142" i="3" s="1"/>
  <c r="M145" i="3"/>
  <c r="J146" i="3"/>
  <c r="K146" i="3" s="1"/>
  <c r="M149" i="3"/>
  <c r="J150" i="3"/>
  <c r="K150" i="3" s="1"/>
  <c r="M153" i="3"/>
  <c r="M151" i="3" s="1"/>
  <c r="J154" i="3"/>
  <c r="K154" i="3" s="1"/>
  <c r="M157" i="3"/>
  <c r="F158" i="3"/>
  <c r="L162" i="3"/>
  <c r="L158" i="3" s="1"/>
  <c r="H162" i="3"/>
  <c r="H158" i="3" s="1"/>
  <c r="J163" i="3"/>
  <c r="K163" i="3" s="1"/>
  <c r="I165" i="3"/>
  <c r="J167" i="3"/>
  <c r="K167" i="3" s="1"/>
  <c r="L169" i="3"/>
  <c r="L175" i="3"/>
  <c r="J179" i="3"/>
  <c r="K179" i="3" s="1"/>
  <c r="G180" i="3"/>
  <c r="K181" i="3"/>
  <c r="I183" i="3"/>
  <c r="L187" i="3"/>
  <c r="J191" i="3"/>
  <c r="K191" i="3" s="1"/>
  <c r="G192" i="3"/>
  <c r="K193" i="3"/>
  <c r="N193" i="3" s="1"/>
  <c r="I195" i="3"/>
  <c r="L199" i="3"/>
  <c r="E201" i="3"/>
  <c r="L203" i="3"/>
  <c r="N212" i="3"/>
  <c r="O212" i="3" s="1"/>
  <c r="M218" i="3"/>
  <c r="M215" i="3" s="1"/>
  <c r="J218" i="3"/>
  <c r="K218" i="3" s="1"/>
  <c r="H218" i="3"/>
  <c r="L218" i="3"/>
  <c r="J224" i="3"/>
  <c r="K224" i="3" s="1"/>
  <c r="F222" i="3"/>
  <c r="M224" i="3"/>
  <c r="H224" i="3"/>
  <c r="S16" i="5"/>
  <c r="S18" i="5"/>
  <c r="Q18" i="5"/>
  <c r="R18" i="5" s="1"/>
  <c r="G18" i="5"/>
  <c r="M22" i="5"/>
  <c r="K20" i="5"/>
  <c r="S24" i="5"/>
  <c r="S26" i="5"/>
  <c r="Q26" i="5"/>
  <c r="R26" i="5" s="1"/>
  <c r="G26" i="5"/>
  <c r="M30" i="5"/>
  <c r="K28" i="5"/>
  <c r="O49" i="5"/>
  <c r="M48" i="5"/>
  <c r="O66" i="5"/>
  <c r="M65" i="5"/>
  <c r="M74" i="5"/>
  <c r="O131" i="5"/>
  <c r="M130" i="5"/>
  <c r="M164" i="5"/>
  <c r="O166" i="5"/>
  <c r="M172" i="5"/>
  <c r="O174" i="5"/>
  <c r="AC185" i="1"/>
  <c r="AC186" i="1"/>
  <c r="AF186" i="1" s="1"/>
  <c r="AH186" i="1" s="1"/>
  <c r="AC187" i="1"/>
  <c r="AC198" i="1"/>
  <c r="AC199" i="1"/>
  <c r="AC200" i="1"/>
  <c r="AF200" i="1" s="1"/>
  <c r="AH200" i="1" s="1"/>
  <c r="AC201" i="1"/>
  <c r="AC202" i="1"/>
  <c r="AF202" i="1" s="1"/>
  <c r="AH202" i="1" s="1"/>
  <c r="AC203" i="1"/>
  <c r="AC204" i="1"/>
  <c r="AC205" i="1"/>
  <c r="AF205" i="1" s="1"/>
  <c r="AH205" i="1" s="1"/>
  <c r="AC212" i="1"/>
  <c r="AC213" i="1"/>
  <c r="AC214" i="1"/>
  <c r="AF214" i="1" s="1"/>
  <c r="AH214" i="1" s="1"/>
  <c r="AC215" i="1"/>
  <c r="AC216" i="1"/>
  <c r="AC217" i="1"/>
  <c r="J23" i="3"/>
  <c r="J51" i="3"/>
  <c r="J99" i="3"/>
  <c r="K165" i="3"/>
  <c r="J164" i="3"/>
  <c r="L167" i="3"/>
  <c r="K173" i="3"/>
  <c r="I175" i="3"/>
  <c r="N175" i="3" s="1"/>
  <c r="O175" i="3" s="1"/>
  <c r="L179" i="3"/>
  <c r="L191" i="3"/>
  <c r="I199" i="3"/>
  <c r="N199" i="3" s="1"/>
  <c r="O199" i="3" s="1"/>
  <c r="I203" i="3"/>
  <c r="J207" i="3"/>
  <c r="K207" i="3" s="1"/>
  <c r="L207" i="3"/>
  <c r="M207" i="3"/>
  <c r="M201" i="3" s="1"/>
  <c r="G215" i="3"/>
  <c r="M230" i="3"/>
  <c r="J230" i="3"/>
  <c r="K230" i="3" s="1"/>
  <c r="H230" i="3"/>
  <c r="L230" i="3"/>
  <c r="S10" i="5"/>
  <c r="S9" i="5" s="1"/>
  <c r="Q10" i="5"/>
  <c r="G10" i="5"/>
  <c r="G9" i="5" s="1"/>
  <c r="E9" i="5"/>
  <c r="O12" i="5"/>
  <c r="M11" i="5"/>
  <c r="P17" i="5"/>
  <c r="N19" i="5"/>
  <c r="O19" i="5" s="1"/>
  <c r="P19" i="5" s="1"/>
  <c r="T19" i="5"/>
  <c r="P25" i="5"/>
  <c r="N27" i="5"/>
  <c r="O27" i="5" s="1"/>
  <c r="P27" i="5" s="1"/>
  <c r="T27" i="5"/>
  <c r="O83" i="5"/>
  <c r="M82" i="5"/>
  <c r="O114" i="5"/>
  <c r="M113" i="5"/>
  <c r="O123" i="5"/>
  <c r="M122" i="5"/>
  <c r="H12" i="3"/>
  <c r="H11" i="3" s="1"/>
  <c r="H16" i="3"/>
  <c r="I16" i="3" s="1"/>
  <c r="N16" i="3" s="1"/>
  <c r="O16" i="3" s="1"/>
  <c r="H20" i="3"/>
  <c r="I20" i="3" s="1"/>
  <c r="N20" i="3" s="1"/>
  <c r="O20" i="3" s="1"/>
  <c r="H24" i="3"/>
  <c r="I24" i="3" s="1"/>
  <c r="N24" i="3" s="1"/>
  <c r="O24" i="3" s="1"/>
  <c r="H28" i="3"/>
  <c r="I28" i="3" s="1"/>
  <c r="N28" i="3" s="1"/>
  <c r="O28" i="3" s="1"/>
  <c r="H32" i="3"/>
  <c r="I32" i="3" s="1"/>
  <c r="N32" i="3" s="1"/>
  <c r="O32" i="3" s="1"/>
  <c r="H40" i="3"/>
  <c r="I40" i="3" s="1"/>
  <c r="N40" i="3" s="1"/>
  <c r="O40" i="3" s="1"/>
  <c r="H48" i="3"/>
  <c r="I48" i="3" s="1"/>
  <c r="N48" i="3" s="1"/>
  <c r="O48" i="3" s="1"/>
  <c r="H52" i="3"/>
  <c r="I52" i="3" s="1"/>
  <c r="N52" i="3" s="1"/>
  <c r="O52" i="3" s="1"/>
  <c r="H56" i="3"/>
  <c r="I56" i="3" s="1"/>
  <c r="N56" i="3" s="1"/>
  <c r="O56" i="3" s="1"/>
  <c r="H60" i="3"/>
  <c r="H59" i="3" s="1"/>
  <c r="H64" i="3"/>
  <c r="I64" i="3" s="1"/>
  <c r="N64" i="3" s="1"/>
  <c r="O64" i="3" s="1"/>
  <c r="H68" i="3"/>
  <c r="I68" i="3" s="1"/>
  <c r="H72" i="3"/>
  <c r="I72" i="3" s="1"/>
  <c r="N72" i="3" s="1"/>
  <c r="O72" i="3" s="1"/>
  <c r="H76" i="3"/>
  <c r="I76" i="3" s="1"/>
  <c r="N76" i="3" s="1"/>
  <c r="O76" i="3" s="1"/>
  <c r="H80" i="3"/>
  <c r="I80" i="3" s="1"/>
  <c r="N80" i="3" s="1"/>
  <c r="O80" i="3" s="1"/>
  <c r="H84" i="3"/>
  <c r="I84" i="3" s="1"/>
  <c r="N84" i="3" s="1"/>
  <c r="O84" i="3" s="1"/>
  <c r="H88" i="3"/>
  <c r="I88" i="3" s="1"/>
  <c r="N88" i="3" s="1"/>
  <c r="O88" i="3" s="1"/>
  <c r="H92" i="3"/>
  <c r="I92" i="3" s="1"/>
  <c r="N92" i="3" s="1"/>
  <c r="O92" i="3" s="1"/>
  <c r="H96" i="3"/>
  <c r="I96" i="3" s="1"/>
  <c r="N96" i="3" s="1"/>
  <c r="O96" i="3" s="1"/>
  <c r="H100" i="3"/>
  <c r="I100" i="3" s="1"/>
  <c r="N100" i="3" s="1"/>
  <c r="O100" i="3" s="1"/>
  <c r="H104" i="3"/>
  <c r="I104" i="3" s="1"/>
  <c r="N104" i="3" s="1"/>
  <c r="O104" i="3" s="1"/>
  <c r="H108" i="3"/>
  <c r="I108" i="3" s="1"/>
  <c r="N108" i="3" s="1"/>
  <c r="O108" i="3" s="1"/>
  <c r="H112" i="3"/>
  <c r="I112" i="3" s="1"/>
  <c r="N112" i="3" s="1"/>
  <c r="O112" i="3" s="1"/>
  <c r="H122" i="3"/>
  <c r="I122" i="3" s="1"/>
  <c r="N122" i="3" s="1"/>
  <c r="O122" i="3" s="1"/>
  <c r="H126" i="3"/>
  <c r="I126" i="3" s="1"/>
  <c r="N126" i="3" s="1"/>
  <c r="O126" i="3" s="1"/>
  <c r="H130" i="3"/>
  <c r="I130" i="3" s="1"/>
  <c r="N130" i="3" s="1"/>
  <c r="O130" i="3" s="1"/>
  <c r="H134" i="3"/>
  <c r="I134" i="3" s="1"/>
  <c r="N134" i="3" s="1"/>
  <c r="O134" i="3" s="1"/>
  <c r="H142" i="3"/>
  <c r="I142" i="3" s="1"/>
  <c r="N142" i="3" s="1"/>
  <c r="O142" i="3" s="1"/>
  <c r="H146" i="3"/>
  <c r="I146" i="3" s="1"/>
  <c r="N146" i="3" s="1"/>
  <c r="O146" i="3" s="1"/>
  <c r="H150" i="3"/>
  <c r="I150" i="3" s="1"/>
  <c r="N150" i="3" s="1"/>
  <c r="O150" i="3" s="1"/>
  <c r="H154" i="3"/>
  <c r="I154" i="3" s="1"/>
  <c r="N154" i="3" s="1"/>
  <c r="O154" i="3" s="1"/>
  <c r="I163" i="3"/>
  <c r="N163" i="3" s="1"/>
  <c r="O163" i="3" s="1"/>
  <c r="L163" i="3"/>
  <c r="F164" i="3"/>
  <c r="L165" i="3"/>
  <c r="I167" i="3"/>
  <c r="N167" i="3" s="1"/>
  <c r="O167" i="3" s="1"/>
  <c r="H169" i="3"/>
  <c r="I169" i="3" s="1"/>
  <c r="N169" i="3" s="1"/>
  <c r="O169" i="3" s="1"/>
  <c r="L171" i="3"/>
  <c r="I173" i="3"/>
  <c r="L173" i="3"/>
  <c r="H175" i="3"/>
  <c r="J177" i="3"/>
  <c r="K177" i="3" s="1"/>
  <c r="I179" i="3"/>
  <c r="N179" i="3" s="1"/>
  <c r="O179" i="3" s="1"/>
  <c r="M181" i="3"/>
  <c r="M180" i="3" s="1"/>
  <c r="F180" i="3"/>
  <c r="J183" i="3"/>
  <c r="K183" i="3" s="1"/>
  <c r="I185" i="3"/>
  <c r="L185" i="3"/>
  <c r="H187" i="3"/>
  <c r="I187" i="3" s="1"/>
  <c r="N187" i="3" s="1"/>
  <c r="O187" i="3" s="1"/>
  <c r="J189" i="3"/>
  <c r="K189" i="3" s="1"/>
  <c r="I191" i="3"/>
  <c r="M193" i="3"/>
  <c r="M192" i="3" s="1"/>
  <c r="F192" i="3"/>
  <c r="J195" i="3"/>
  <c r="K195" i="3" s="1"/>
  <c r="I197" i="3"/>
  <c r="L197" i="3"/>
  <c r="H199" i="3"/>
  <c r="G202" i="3"/>
  <c r="H203" i="3"/>
  <c r="J205" i="3"/>
  <c r="K205" i="3" s="1"/>
  <c r="I207" i="3"/>
  <c r="I208" i="3"/>
  <c r="N208" i="3" s="1"/>
  <c r="O208" i="3" s="1"/>
  <c r="N211" i="3"/>
  <c r="K222" i="3"/>
  <c r="I225" i="3"/>
  <c r="N225" i="3" s="1"/>
  <c r="O225" i="3" s="1"/>
  <c r="I227" i="3"/>
  <c r="N227" i="3" s="1"/>
  <c r="O227" i="3" s="1"/>
  <c r="I228" i="3"/>
  <c r="N228" i="3" s="1"/>
  <c r="O228" i="3" s="1"/>
  <c r="I12" i="5"/>
  <c r="I11" i="5" s="1"/>
  <c r="H11" i="5"/>
  <c r="S12" i="5"/>
  <c r="S14" i="5"/>
  <c r="Q14" i="5"/>
  <c r="R14" i="5" s="1"/>
  <c r="G14" i="5"/>
  <c r="O15" i="5"/>
  <c r="U18" i="5"/>
  <c r="Q19" i="5"/>
  <c r="R19" i="5" s="1"/>
  <c r="S22" i="5"/>
  <c r="E20" i="5"/>
  <c r="Q22" i="5"/>
  <c r="R22" i="5" s="1"/>
  <c r="G22" i="5"/>
  <c r="O23" i="5"/>
  <c r="U26" i="5"/>
  <c r="Q27" i="5"/>
  <c r="R27" i="5" s="1"/>
  <c r="S30" i="5"/>
  <c r="E28" i="5"/>
  <c r="Q30" i="5"/>
  <c r="R30" i="5" s="1"/>
  <c r="G30" i="5"/>
  <c r="O31" i="5"/>
  <c r="O39" i="5"/>
  <c r="M38" i="5"/>
  <c r="O90" i="5"/>
  <c r="M89" i="5"/>
  <c r="M102" i="5"/>
  <c r="O139" i="5"/>
  <c r="M138" i="5"/>
  <c r="H166" i="3"/>
  <c r="H164" i="3" s="1"/>
  <c r="L166" i="3"/>
  <c r="H170" i="3"/>
  <c r="I170" i="3" s="1"/>
  <c r="L170" i="3"/>
  <c r="H174" i="3"/>
  <c r="I174" i="3" s="1"/>
  <c r="N174" i="3" s="1"/>
  <c r="O174" i="3" s="1"/>
  <c r="L174" i="3"/>
  <c r="H178" i="3"/>
  <c r="L178" i="3"/>
  <c r="H182" i="3"/>
  <c r="I182" i="3" s="1"/>
  <c r="L182" i="3"/>
  <c r="L180" i="3" s="1"/>
  <c r="H186" i="3"/>
  <c r="I186" i="3" s="1"/>
  <c r="N186" i="3" s="1"/>
  <c r="O186" i="3" s="1"/>
  <c r="L186" i="3"/>
  <c r="H190" i="3"/>
  <c r="I190" i="3" s="1"/>
  <c r="N190" i="3" s="1"/>
  <c r="O190" i="3" s="1"/>
  <c r="L190" i="3"/>
  <c r="H194" i="3"/>
  <c r="I194" i="3" s="1"/>
  <c r="L194" i="3"/>
  <c r="L192" i="3" s="1"/>
  <c r="H198" i="3"/>
  <c r="I198" i="3" s="1"/>
  <c r="N198" i="3" s="1"/>
  <c r="O198" i="3" s="1"/>
  <c r="L198" i="3"/>
  <c r="H202" i="3"/>
  <c r="L202" i="3"/>
  <c r="H206" i="3"/>
  <c r="I206" i="3" s="1"/>
  <c r="N206" i="3" s="1"/>
  <c r="O206" i="3" s="1"/>
  <c r="L206" i="3"/>
  <c r="L213" i="3"/>
  <c r="H213" i="3"/>
  <c r="I213" i="3" s="1"/>
  <c r="J214" i="3"/>
  <c r="K214" i="3" s="1"/>
  <c r="K210" i="3" s="1"/>
  <c r="I216" i="3"/>
  <c r="I218" i="3"/>
  <c r="N218" i="3" s="1"/>
  <c r="O218" i="3" s="1"/>
  <c r="J220" i="3"/>
  <c r="K220" i="3" s="1"/>
  <c r="J222" i="3"/>
  <c r="M222" i="3"/>
  <c r="I230" i="3"/>
  <c r="N230" i="3" s="1"/>
  <c r="O230" i="3" s="1"/>
  <c r="F11" i="5"/>
  <c r="T12" i="5"/>
  <c r="S15" i="5"/>
  <c r="T16" i="5"/>
  <c r="S19" i="5"/>
  <c r="S23" i="5"/>
  <c r="T24" i="5"/>
  <c r="U25" i="5"/>
  <c r="S27" i="5"/>
  <c r="U29" i="5"/>
  <c r="S31" i="5"/>
  <c r="I32" i="5"/>
  <c r="I28" i="5" s="1"/>
  <c r="T32" i="5"/>
  <c r="U33" i="5"/>
  <c r="G34" i="5"/>
  <c r="Q34" i="5"/>
  <c r="R34" i="5" s="1"/>
  <c r="S35" i="5"/>
  <c r="I36" i="5"/>
  <c r="T36" i="5"/>
  <c r="U37" i="5"/>
  <c r="G38" i="5"/>
  <c r="L38" i="5"/>
  <c r="T38" i="5" s="1"/>
  <c r="S39" i="5"/>
  <c r="I40" i="5"/>
  <c r="I38" i="5" s="1"/>
  <c r="T40" i="5"/>
  <c r="U41" i="5"/>
  <c r="G42" i="5"/>
  <c r="L42" i="5"/>
  <c r="T42" i="5" s="1"/>
  <c r="S43" i="5"/>
  <c r="I44" i="5"/>
  <c r="I42" i="5" s="1"/>
  <c r="T44" i="5"/>
  <c r="U45" i="5"/>
  <c r="G46" i="5"/>
  <c r="Q46" i="5"/>
  <c r="R46" i="5" s="1"/>
  <c r="S47" i="5"/>
  <c r="D48" i="5"/>
  <c r="U49" i="5"/>
  <c r="G50" i="5"/>
  <c r="Q50" i="5"/>
  <c r="R50" i="5" s="1"/>
  <c r="I52" i="5"/>
  <c r="I48" i="5" s="1"/>
  <c r="U53" i="5"/>
  <c r="G54" i="5"/>
  <c r="Q54" i="5"/>
  <c r="R54" i="5" s="1"/>
  <c r="I56" i="5"/>
  <c r="E57" i="5"/>
  <c r="K57" i="5"/>
  <c r="G58" i="5"/>
  <c r="N57" i="5"/>
  <c r="Q58" i="5"/>
  <c r="R58" i="5" s="1"/>
  <c r="I60" i="5"/>
  <c r="I57" i="5" s="1"/>
  <c r="U61" i="5"/>
  <c r="G62" i="5"/>
  <c r="Q62" i="5"/>
  <c r="R62" i="5" s="1"/>
  <c r="I64" i="5"/>
  <c r="E65" i="5"/>
  <c r="G65" i="5" s="1"/>
  <c r="K65" i="5"/>
  <c r="G66" i="5"/>
  <c r="N65" i="5"/>
  <c r="Q66" i="5"/>
  <c r="I68" i="5"/>
  <c r="I65" i="5" s="1"/>
  <c r="U69" i="5"/>
  <c r="G70" i="5"/>
  <c r="Q70" i="5"/>
  <c r="R70" i="5" s="1"/>
  <c r="I72" i="5"/>
  <c r="U73" i="5"/>
  <c r="L74" i="5"/>
  <c r="T74" i="5" s="1"/>
  <c r="I76" i="5"/>
  <c r="I74" i="5" s="1"/>
  <c r="O76" i="5"/>
  <c r="U77" i="5"/>
  <c r="G78" i="5"/>
  <c r="Q78" i="5"/>
  <c r="R78" i="5" s="1"/>
  <c r="I80" i="5"/>
  <c r="U81" i="5"/>
  <c r="L82" i="5"/>
  <c r="T82" i="5" s="1"/>
  <c r="S83" i="5"/>
  <c r="I84" i="5"/>
  <c r="I82" i="5" s="1"/>
  <c r="T84" i="5"/>
  <c r="U85" i="5"/>
  <c r="G86" i="5"/>
  <c r="Q86" i="5"/>
  <c r="R86" i="5" s="1"/>
  <c r="S87" i="5"/>
  <c r="I88" i="5"/>
  <c r="T88" i="5"/>
  <c r="E89" i="5"/>
  <c r="G89" i="5" s="1"/>
  <c r="K89" i="5"/>
  <c r="G90" i="5"/>
  <c r="N89" i="5"/>
  <c r="Q90" i="5"/>
  <c r="S91" i="5"/>
  <c r="I92" i="5"/>
  <c r="I89" i="5" s="1"/>
  <c r="U93" i="5"/>
  <c r="G94" i="5"/>
  <c r="Q94" i="5"/>
  <c r="R94" i="5" s="1"/>
  <c r="S95" i="5"/>
  <c r="I96" i="5"/>
  <c r="U97" i="5"/>
  <c r="G98" i="5"/>
  <c r="Q98" i="5"/>
  <c r="R98" i="5" s="1"/>
  <c r="S99" i="5"/>
  <c r="I100" i="5"/>
  <c r="U101" i="5"/>
  <c r="L102" i="5"/>
  <c r="T102" i="5" s="1"/>
  <c r="S103" i="5"/>
  <c r="I104" i="5"/>
  <c r="I102" i="5" s="1"/>
  <c r="O104" i="5"/>
  <c r="U105" i="5"/>
  <c r="G106" i="5"/>
  <c r="Q106" i="5"/>
  <c r="R106" i="5" s="1"/>
  <c r="S107" i="5"/>
  <c r="I108" i="5"/>
  <c r="T108" i="5"/>
  <c r="U109" i="5"/>
  <c r="G110" i="5"/>
  <c r="Q110" i="5"/>
  <c r="R110" i="5" s="1"/>
  <c r="S111" i="5"/>
  <c r="I112" i="5"/>
  <c r="T112" i="5"/>
  <c r="E113" i="5"/>
  <c r="G113" i="5" s="1"/>
  <c r="K113" i="5"/>
  <c r="G114" i="5"/>
  <c r="N113" i="5"/>
  <c r="Q114" i="5"/>
  <c r="S115" i="5"/>
  <c r="I116" i="5"/>
  <c r="I113" i="5" s="1"/>
  <c r="U117" i="5"/>
  <c r="G118" i="5"/>
  <c r="Q118" i="5"/>
  <c r="R118" i="5" s="1"/>
  <c r="S119" i="5"/>
  <c r="I120" i="5"/>
  <c r="U121" i="5"/>
  <c r="L122" i="5"/>
  <c r="T122" i="5" s="1"/>
  <c r="S123" i="5"/>
  <c r="I124" i="5"/>
  <c r="I122" i="5" s="1"/>
  <c r="T124" i="5"/>
  <c r="U125" i="5"/>
  <c r="G126" i="5"/>
  <c r="Q126" i="5"/>
  <c r="R126" i="5" s="1"/>
  <c r="S127" i="5"/>
  <c r="I128" i="5"/>
  <c r="T128" i="5"/>
  <c r="U129" i="5"/>
  <c r="L130" i="5"/>
  <c r="T130" i="5" s="1"/>
  <c r="S131" i="5"/>
  <c r="I132" i="5"/>
  <c r="I130" i="5" s="1"/>
  <c r="T132" i="5"/>
  <c r="G134" i="5"/>
  <c r="Q134" i="5"/>
  <c r="R134" i="5" s="1"/>
  <c r="S135" i="5"/>
  <c r="I136" i="5"/>
  <c r="T136" i="5"/>
  <c r="L138" i="5"/>
  <c r="T138" i="5" s="1"/>
  <c r="S139" i="5"/>
  <c r="I140" i="5"/>
  <c r="I138" i="5" s="1"/>
  <c r="T140" i="5"/>
  <c r="G142" i="5"/>
  <c r="Q142" i="5"/>
  <c r="R142" i="5" s="1"/>
  <c r="S143" i="5"/>
  <c r="D144" i="5"/>
  <c r="O144" i="5"/>
  <c r="U145" i="5"/>
  <c r="G146" i="5"/>
  <c r="Q146" i="5"/>
  <c r="R146" i="5" s="1"/>
  <c r="S147" i="5"/>
  <c r="I148" i="5"/>
  <c r="I144" i="5" s="1"/>
  <c r="T148" i="5"/>
  <c r="U149" i="5"/>
  <c r="G150" i="5"/>
  <c r="Q150" i="5"/>
  <c r="R150" i="5" s="1"/>
  <c r="S151" i="5"/>
  <c r="I152" i="5"/>
  <c r="T152" i="5"/>
  <c r="E153" i="5"/>
  <c r="G153" i="5" s="1"/>
  <c r="K153" i="5"/>
  <c r="G154" i="5"/>
  <c r="N153" i="5"/>
  <c r="Q154" i="5"/>
  <c r="S155" i="5"/>
  <c r="I156" i="5"/>
  <c r="I153" i="5" s="1"/>
  <c r="T156" i="5"/>
  <c r="U157" i="5"/>
  <c r="G158" i="5"/>
  <c r="Q158" i="5"/>
  <c r="R158" i="5" s="1"/>
  <c r="S159" i="5"/>
  <c r="I160" i="5"/>
  <c r="T160" i="5"/>
  <c r="U161" i="5"/>
  <c r="G162" i="5"/>
  <c r="Q162" i="5"/>
  <c r="R162" i="5" s="1"/>
  <c r="S163" i="5"/>
  <c r="D164" i="5"/>
  <c r="O164" i="5"/>
  <c r="U165" i="5"/>
  <c r="G166" i="5"/>
  <c r="Q166" i="5"/>
  <c r="R166" i="5" s="1"/>
  <c r="S167" i="5"/>
  <c r="I168" i="5"/>
  <c r="I164" i="5" s="1"/>
  <c r="I202" i="5" s="1"/>
  <c r="T168" i="5"/>
  <c r="U169" i="5"/>
  <c r="G170" i="5"/>
  <c r="Q170" i="5"/>
  <c r="R170" i="5" s="1"/>
  <c r="S171" i="5"/>
  <c r="D172" i="5"/>
  <c r="U173" i="5"/>
  <c r="G174" i="5"/>
  <c r="Q174" i="5"/>
  <c r="R174" i="5" s="1"/>
  <c r="S175" i="5"/>
  <c r="S178" i="5"/>
  <c r="G178" i="5"/>
  <c r="T178" i="5"/>
  <c r="O179" i="5"/>
  <c r="U179" i="5"/>
  <c r="D181" i="5"/>
  <c r="Q181" i="5"/>
  <c r="S182" i="5"/>
  <c r="G182" i="5"/>
  <c r="N181" i="5"/>
  <c r="T182" i="5"/>
  <c r="O183" i="5"/>
  <c r="U183" i="5"/>
  <c r="U181" i="5" s="1"/>
  <c r="S186" i="5"/>
  <c r="G186" i="5"/>
  <c r="T186" i="5"/>
  <c r="O187" i="5"/>
  <c r="U187" i="5"/>
  <c r="D189" i="5"/>
  <c r="O190" i="5"/>
  <c r="O191" i="5"/>
  <c r="O193" i="5"/>
  <c r="O194" i="5"/>
  <c r="O195" i="5"/>
  <c r="O196" i="5"/>
  <c r="O197" i="5"/>
  <c r="O198" i="5"/>
  <c r="O199" i="5"/>
  <c r="O200" i="5"/>
  <c r="O201" i="5"/>
  <c r="U15" i="7"/>
  <c r="W17" i="7"/>
  <c r="M31" i="7"/>
  <c r="AE12" i="8"/>
  <c r="AM12" i="8"/>
  <c r="O11" i="8"/>
  <c r="AI11" i="8"/>
  <c r="I20" i="8"/>
  <c r="O20" i="8"/>
  <c r="M28" i="8"/>
  <c r="AG28" i="8"/>
  <c r="AE31" i="8"/>
  <c r="AM31" i="8"/>
  <c r="AE37" i="8"/>
  <c r="AM37" i="8"/>
  <c r="T38" i="8"/>
  <c r="AE44" i="8"/>
  <c r="AM44" i="8"/>
  <c r="AE48" i="8"/>
  <c r="AM48" i="8"/>
  <c r="AG58" i="8"/>
  <c r="AE61" i="8"/>
  <c r="AM61" i="8"/>
  <c r="AE65" i="8"/>
  <c r="AM65" i="8"/>
  <c r="O66" i="8"/>
  <c r="AG66" i="8"/>
  <c r="AE91" i="8"/>
  <c r="AM91" i="8"/>
  <c r="K216" i="3"/>
  <c r="K215" i="3" s="1"/>
  <c r="J215" i="3"/>
  <c r="L220" i="3"/>
  <c r="L221" i="3"/>
  <c r="H221" i="3"/>
  <c r="I221" i="3" s="1"/>
  <c r="U12" i="5"/>
  <c r="Q13" i="5"/>
  <c r="R13" i="5" s="1"/>
  <c r="V13" i="5" s="1"/>
  <c r="W13" i="5" s="1"/>
  <c r="J15" i="5"/>
  <c r="U16" i="5"/>
  <c r="Q17" i="5"/>
  <c r="R17" i="5" s="1"/>
  <c r="V17" i="5" s="1"/>
  <c r="W17" i="5" s="1"/>
  <c r="J19" i="5"/>
  <c r="N20" i="5"/>
  <c r="Q21" i="5"/>
  <c r="R21" i="5" s="1"/>
  <c r="J23" i="5"/>
  <c r="U24" i="5"/>
  <c r="Q25" i="5"/>
  <c r="R25" i="5" s="1"/>
  <c r="V25" i="5" s="1"/>
  <c r="W25" i="5" s="1"/>
  <c r="J27" i="5"/>
  <c r="N28" i="5"/>
  <c r="Q29" i="5"/>
  <c r="R29" i="5" s="1"/>
  <c r="J31" i="5"/>
  <c r="U32" i="5"/>
  <c r="Q33" i="5"/>
  <c r="R33" i="5" s="1"/>
  <c r="V33" i="5" s="1"/>
  <c r="W33" i="5" s="1"/>
  <c r="S34" i="5"/>
  <c r="J35" i="5"/>
  <c r="P35" i="5" s="1"/>
  <c r="T35" i="5"/>
  <c r="U36" i="5"/>
  <c r="Q37" i="5"/>
  <c r="R37" i="5" s="1"/>
  <c r="V37" i="5" s="1"/>
  <c r="W37" i="5" s="1"/>
  <c r="H38" i="5"/>
  <c r="S38" i="5" s="1"/>
  <c r="J39" i="5"/>
  <c r="F38" i="5"/>
  <c r="T39" i="5"/>
  <c r="U40" i="5"/>
  <c r="Q41" i="5"/>
  <c r="R41" i="5" s="1"/>
  <c r="V41" i="5" s="1"/>
  <c r="W41" i="5" s="1"/>
  <c r="H42" i="5"/>
  <c r="S42" i="5"/>
  <c r="J43" i="5"/>
  <c r="F42" i="5"/>
  <c r="T43" i="5"/>
  <c r="U44" i="5"/>
  <c r="Q45" i="5"/>
  <c r="R45" i="5" s="1"/>
  <c r="V45" i="5" s="1"/>
  <c r="W45" i="5" s="1"/>
  <c r="S46" i="5"/>
  <c r="J47" i="5"/>
  <c r="P47" i="5" s="1"/>
  <c r="T47" i="5"/>
  <c r="E48" i="5"/>
  <c r="K48" i="5"/>
  <c r="N48" i="5"/>
  <c r="Q49" i="5"/>
  <c r="R49" i="5" s="1"/>
  <c r="S50" i="5"/>
  <c r="J51" i="5"/>
  <c r="P51" i="5" s="1"/>
  <c r="T51" i="5"/>
  <c r="U52" i="5"/>
  <c r="Q53" i="5"/>
  <c r="R53" i="5" s="1"/>
  <c r="V53" i="5" s="1"/>
  <c r="W53" i="5" s="1"/>
  <c r="S54" i="5"/>
  <c r="J55" i="5"/>
  <c r="P55" i="5" s="1"/>
  <c r="T55" i="5"/>
  <c r="U56" i="5"/>
  <c r="L57" i="5"/>
  <c r="T57" i="5" s="1"/>
  <c r="S58" i="5"/>
  <c r="J59" i="5"/>
  <c r="P59" i="5" s="1"/>
  <c r="T59" i="5"/>
  <c r="U60" i="5"/>
  <c r="Q61" i="5"/>
  <c r="R61" i="5" s="1"/>
  <c r="V61" i="5" s="1"/>
  <c r="W61" i="5" s="1"/>
  <c r="S62" i="5"/>
  <c r="J63" i="5"/>
  <c r="P63" i="5" s="1"/>
  <c r="T63" i="5"/>
  <c r="U64" i="5"/>
  <c r="L65" i="5"/>
  <c r="T65" i="5" s="1"/>
  <c r="S66" i="5"/>
  <c r="J67" i="5"/>
  <c r="P67" i="5" s="1"/>
  <c r="T67" i="5"/>
  <c r="U68" i="5"/>
  <c r="U65" i="5" s="1"/>
  <c r="Q69" i="5"/>
  <c r="R69" i="5" s="1"/>
  <c r="V69" i="5" s="1"/>
  <c r="W69" i="5" s="1"/>
  <c r="S70" i="5"/>
  <c r="J71" i="5"/>
  <c r="P71" i="5" s="1"/>
  <c r="T71" i="5"/>
  <c r="U72" i="5"/>
  <c r="Q73" i="5"/>
  <c r="R73" i="5" s="1"/>
  <c r="V73" i="5" s="1"/>
  <c r="W73" i="5" s="1"/>
  <c r="H74" i="5"/>
  <c r="J75" i="5"/>
  <c r="F74" i="5"/>
  <c r="O75" i="5"/>
  <c r="T75" i="5"/>
  <c r="U76" i="5"/>
  <c r="U74" i="5" s="1"/>
  <c r="Q77" i="5"/>
  <c r="R77" i="5" s="1"/>
  <c r="V77" i="5" s="1"/>
  <c r="W77" i="5" s="1"/>
  <c r="S78" i="5"/>
  <c r="S74" i="5" s="1"/>
  <c r="J79" i="5"/>
  <c r="P79" i="5" s="1"/>
  <c r="T79" i="5"/>
  <c r="U80" i="5"/>
  <c r="Q81" i="5"/>
  <c r="R81" i="5" s="1"/>
  <c r="V81" i="5" s="1"/>
  <c r="W81" i="5" s="1"/>
  <c r="H82" i="5"/>
  <c r="J83" i="5"/>
  <c r="F82" i="5"/>
  <c r="T83" i="5"/>
  <c r="U84" i="5"/>
  <c r="U82" i="5" s="1"/>
  <c r="Q85" i="5"/>
  <c r="R85" i="5" s="1"/>
  <c r="V85" i="5" s="1"/>
  <c r="W85" i="5" s="1"/>
  <c r="S86" i="5"/>
  <c r="J87" i="5"/>
  <c r="P87" i="5" s="1"/>
  <c r="T87" i="5"/>
  <c r="U88" i="5"/>
  <c r="L89" i="5"/>
  <c r="T89" i="5" s="1"/>
  <c r="S90" i="5"/>
  <c r="J91" i="5"/>
  <c r="P91" i="5" s="1"/>
  <c r="T91" i="5"/>
  <c r="U92" i="5"/>
  <c r="U89" i="5" s="1"/>
  <c r="Q93" i="5"/>
  <c r="R93" i="5" s="1"/>
  <c r="V93" i="5" s="1"/>
  <c r="W93" i="5" s="1"/>
  <c r="S94" i="5"/>
  <c r="J95" i="5"/>
  <c r="P95" i="5" s="1"/>
  <c r="T95" i="5"/>
  <c r="U96" i="5"/>
  <c r="Q97" i="5"/>
  <c r="R97" i="5" s="1"/>
  <c r="V97" i="5" s="1"/>
  <c r="W97" i="5" s="1"/>
  <c r="S98" i="5"/>
  <c r="J99" i="5"/>
  <c r="P99" i="5" s="1"/>
  <c r="T99" i="5"/>
  <c r="U100" i="5"/>
  <c r="Q101" i="5"/>
  <c r="R101" i="5" s="1"/>
  <c r="V101" i="5" s="1"/>
  <c r="W101" i="5" s="1"/>
  <c r="H102" i="5"/>
  <c r="J103" i="5"/>
  <c r="F102" i="5"/>
  <c r="O103" i="5"/>
  <c r="T103" i="5"/>
  <c r="U104" i="5"/>
  <c r="U102" i="5" s="1"/>
  <c r="Q105" i="5"/>
  <c r="R105" i="5" s="1"/>
  <c r="V105" i="5" s="1"/>
  <c r="W105" i="5" s="1"/>
  <c r="S106" i="5"/>
  <c r="J107" i="5"/>
  <c r="P107" i="5" s="1"/>
  <c r="T107" i="5"/>
  <c r="U108" i="5"/>
  <c r="Q109" i="5"/>
  <c r="R109" i="5" s="1"/>
  <c r="V109" i="5" s="1"/>
  <c r="W109" i="5" s="1"/>
  <c r="S110" i="5"/>
  <c r="J111" i="5"/>
  <c r="P111" i="5" s="1"/>
  <c r="T111" i="5"/>
  <c r="U112" i="5"/>
  <c r="L113" i="5"/>
  <c r="T113" i="5" s="1"/>
  <c r="S114" i="5"/>
  <c r="S113" i="5" s="1"/>
  <c r="J115" i="5"/>
  <c r="P115" i="5" s="1"/>
  <c r="T115" i="5"/>
  <c r="U116" i="5"/>
  <c r="U113" i="5" s="1"/>
  <c r="Q117" i="5"/>
  <c r="R117" i="5" s="1"/>
  <c r="V117" i="5" s="1"/>
  <c r="W117" i="5" s="1"/>
  <c r="S118" i="5"/>
  <c r="J119" i="5"/>
  <c r="P119" i="5" s="1"/>
  <c r="T119" i="5"/>
  <c r="U120" i="5"/>
  <c r="Q121" i="5"/>
  <c r="R121" i="5" s="1"/>
  <c r="V121" i="5" s="1"/>
  <c r="W121" i="5" s="1"/>
  <c r="H122" i="5"/>
  <c r="J123" i="5"/>
  <c r="F122" i="5"/>
  <c r="T123" i="5"/>
  <c r="U124" i="5"/>
  <c r="U122" i="5" s="1"/>
  <c r="Q125" i="5"/>
  <c r="R125" i="5" s="1"/>
  <c r="V125" i="5" s="1"/>
  <c r="W125" i="5" s="1"/>
  <c r="S126" i="5"/>
  <c r="J127" i="5"/>
  <c r="P127" i="5" s="1"/>
  <c r="T127" i="5"/>
  <c r="U128" i="5"/>
  <c r="Q129" i="5"/>
  <c r="R129" i="5" s="1"/>
  <c r="V129" i="5" s="1"/>
  <c r="W129" i="5" s="1"/>
  <c r="H130" i="5"/>
  <c r="J131" i="5"/>
  <c r="F130" i="5"/>
  <c r="T131" i="5"/>
  <c r="U132" i="5"/>
  <c r="U130" i="5" s="1"/>
  <c r="Q133" i="5"/>
  <c r="R133" i="5" s="1"/>
  <c r="V133" i="5" s="1"/>
  <c r="W133" i="5" s="1"/>
  <c r="S134" i="5"/>
  <c r="J135" i="5"/>
  <c r="P135" i="5" s="1"/>
  <c r="T135" i="5"/>
  <c r="U136" i="5"/>
  <c r="Q137" i="5"/>
  <c r="R137" i="5" s="1"/>
  <c r="V137" i="5" s="1"/>
  <c r="W137" i="5" s="1"/>
  <c r="H138" i="5"/>
  <c r="J139" i="5"/>
  <c r="F138" i="5"/>
  <c r="T139" i="5"/>
  <c r="U140" i="5"/>
  <c r="U138" i="5" s="1"/>
  <c r="Q141" i="5"/>
  <c r="R141" i="5" s="1"/>
  <c r="V141" i="5" s="1"/>
  <c r="W141" i="5" s="1"/>
  <c r="S142" i="5"/>
  <c r="J143" i="5"/>
  <c r="P143" i="5" s="1"/>
  <c r="T143" i="5"/>
  <c r="E144" i="5"/>
  <c r="G144" i="5" s="1"/>
  <c r="K144" i="5"/>
  <c r="N144" i="5"/>
  <c r="Q145" i="5"/>
  <c r="S146" i="5"/>
  <c r="S144" i="5" s="1"/>
  <c r="J147" i="5"/>
  <c r="P147" i="5" s="1"/>
  <c r="T147" i="5"/>
  <c r="U148" i="5"/>
  <c r="Q149" i="5"/>
  <c r="R149" i="5" s="1"/>
  <c r="V149" i="5" s="1"/>
  <c r="W149" i="5" s="1"/>
  <c r="S150" i="5"/>
  <c r="J151" i="5"/>
  <c r="P151" i="5" s="1"/>
  <c r="T151" i="5"/>
  <c r="U152" i="5"/>
  <c r="L153" i="5"/>
  <c r="T153" i="5" s="1"/>
  <c r="S154" i="5"/>
  <c r="J155" i="5"/>
  <c r="P155" i="5" s="1"/>
  <c r="T155" i="5"/>
  <c r="U156" i="5"/>
  <c r="U153" i="5" s="1"/>
  <c r="Q157" i="5"/>
  <c r="R157" i="5" s="1"/>
  <c r="V157" i="5" s="1"/>
  <c r="W157" i="5" s="1"/>
  <c r="S158" i="5"/>
  <c r="J159" i="5"/>
  <c r="P159" i="5" s="1"/>
  <c r="T159" i="5"/>
  <c r="U160" i="5"/>
  <c r="Q161" i="5"/>
  <c r="R161" i="5" s="1"/>
  <c r="V161" i="5" s="1"/>
  <c r="W161" i="5" s="1"/>
  <c r="S162" i="5"/>
  <c r="J163" i="5"/>
  <c r="P163" i="5" s="1"/>
  <c r="T163" i="5"/>
  <c r="E164" i="5"/>
  <c r="G164" i="5" s="1"/>
  <c r="K164" i="5"/>
  <c r="N164" i="5"/>
  <c r="Q165" i="5"/>
  <c r="S166" i="5"/>
  <c r="S164" i="5" s="1"/>
  <c r="J167" i="5"/>
  <c r="P167" i="5" s="1"/>
  <c r="T167" i="5"/>
  <c r="U168" i="5"/>
  <c r="Q169" i="5"/>
  <c r="R169" i="5" s="1"/>
  <c r="V169" i="5" s="1"/>
  <c r="W169" i="5" s="1"/>
  <c r="S170" i="5"/>
  <c r="J171" i="5"/>
  <c r="P171" i="5" s="1"/>
  <c r="T171" i="5"/>
  <c r="E172" i="5"/>
  <c r="G172" i="5" s="1"/>
  <c r="K172" i="5"/>
  <c r="N172" i="5"/>
  <c r="Q173" i="5"/>
  <c r="S174" i="5"/>
  <c r="S172" i="5" s="1"/>
  <c r="J175" i="5"/>
  <c r="P175" i="5" s="1"/>
  <c r="T175" i="5"/>
  <c r="S176" i="5"/>
  <c r="Q176" i="5"/>
  <c r="R176" i="5" s="1"/>
  <c r="S177" i="5"/>
  <c r="G177" i="5"/>
  <c r="J177" i="5" s="1"/>
  <c r="T177" i="5"/>
  <c r="E181" i="5"/>
  <c r="G181" i="5" s="1"/>
  <c r="L181" i="5"/>
  <c r="T181" i="5" s="1"/>
  <c r="S185" i="5"/>
  <c r="G185" i="5"/>
  <c r="J185" i="5" s="1"/>
  <c r="T185" i="5"/>
  <c r="L189" i="5"/>
  <c r="T189" i="5" s="1"/>
  <c r="T202" i="5" s="1"/>
  <c r="AF17" i="7"/>
  <c r="AE18" i="8"/>
  <c r="AM18" i="8"/>
  <c r="AI20" i="8"/>
  <c r="AE29" i="8"/>
  <c r="AM29" i="8"/>
  <c r="L209" i="3"/>
  <c r="H209" i="3"/>
  <c r="I209" i="3" s="1"/>
  <c r="N209" i="3" s="1"/>
  <c r="O209" i="3" s="1"/>
  <c r="F210" i="3"/>
  <c r="E210" i="3"/>
  <c r="I214" i="3"/>
  <c r="N214" i="3" s="1"/>
  <c r="O214" i="3" s="1"/>
  <c r="L214" i="3"/>
  <c r="F215" i="3"/>
  <c r="L216" i="3"/>
  <c r="L217" i="3"/>
  <c r="H217" i="3"/>
  <c r="H220" i="3"/>
  <c r="I220" i="3" s="1"/>
  <c r="N220" i="3" s="1"/>
  <c r="O220" i="3" s="1"/>
  <c r="M221" i="3"/>
  <c r="L229" i="3"/>
  <c r="L222" i="3" s="1"/>
  <c r="H229" i="3"/>
  <c r="I229" i="3" s="1"/>
  <c r="N229" i="3" s="1"/>
  <c r="O229" i="3" s="1"/>
  <c r="H9" i="5"/>
  <c r="J10" i="5"/>
  <c r="J9" i="5" s="1"/>
  <c r="F9" i="5"/>
  <c r="E11" i="5"/>
  <c r="G12" i="5"/>
  <c r="J12" i="5" s="1"/>
  <c r="J11" i="5" s="1"/>
  <c r="N11" i="5"/>
  <c r="J14" i="5"/>
  <c r="P14" i="5" s="1"/>
  <c r="G16" i="5"/>
  <c r="J16" i="5" s="1"/>
  <c r="P16" i="5" s="1"/>
  <c r="V16" i="5" s="1"/>
  <c r="W16" i="5" s="1"/>
  <c r="J18" i="5"/>
  <c r="P18" i="5" s="1"/>
  <c r="L20" i="5"/>
  <c r="T20" i="5" s="1"/>
  <c r="J22" i="5"/>
  <c r="G24" i="5"/>
  <c r="J24" i="5" s="1"/>
  <c r="P24" i="5" s="1"/>
  <c r="V24" i="5" s="1"/>
  <c r="W24" i="5" s="1"/>
  <c r="J26" i="5"/>
  <c r="P26" i="5" s="1"/>
  <c r="L28" i="5"/>
  <c r="T28" i="5" s="1"/>
  <c r="J30" i="5"/>
  <c r="G32" i="5"/>
  <c r="J32" i="5" s="1"/>
  <c r="P32" i="5" s="1"/>
  <c r="V32" i="5" s="1"/>
  <c r="W32" i="5" s="1"/>
  <c r="J34" i="5"/>
  <c r="P34" i="5" s="1"/>
  <c r="G36" i="5"/>
  <c r="J36" i="5" s="1"/>
  <c r="P36" i="5" s="1"/>
  <c r="V36" i="5" s="1"/>
  <c r="W36" i="5" s="1"/>
  <c r="D38" i="5"/>
  <c r="G40" i="5"/>
  <c r="J40" i="5" s="1"/>
  <c r="P40" i="5" s="1"/>
  <c r="V40" i="5" s="1"/>
  <c r="W40" i="5" s="1"/>
  <c r="D42" i="5"/>
  <c r="G44" i="5"/>
  <c r="J44" i="5" s="1"/>
  <c r="P44" i="5" s="1"/>
  <c r="V44" i="5" s="1"/>
  <c r="W44" i="5" s="1"/>
  <c r="J46" i="5"/>
  <c r="P46" i="5" s="1"/>
  <c r="L48" i="5"/>
  <c r="T48" i="5" s="1"/>
  <c r="J50" i="5"/>
  <c r="P50" i="5" s="1"/>
  <c r="T50" i="5"/>
  <c r="G52" i="5"/>
  <c r="J52" i="5" s="1"/>
  <c r="P52" i="5" s="1"/>
  <c r="V52" i="5" s="1"/>
  <c r="W52" i="5" s="1"/>
  <c r="J54" i="5"/>
  <c r="P54" i="5" s="1"/>
  <c r="T54" i="5"/>
  <c r="G56" i="5"/>
  <c r="J56" i="5" s="1"/>
  <c r="P56" i="5" s="1"/>
  <c r="V56" i="5" s="1"/>
  <c r="W56" i="5" s="1"/>
  <c r="H57" i="5"/>
  <c r="J58" i="5"/>
  <c r="F57" i="5"/>
  <c r="T58" i="5"/>
  <c r="G60" i="5"/>
  <c r="J60" i="5" s="1"/>
  <c r="P60" i="5" s="1"/>
  <c r="V60" i="5" s="1"/>
  <c r="W60" i="5" s="1"/>
  <c r="J62" i="5"/>
  <c r="P62" i="5" s="1"/>
  <c r="T62" i="5"/>
  <c r="G64" i="5"/>
  <c r="J64" i="5" s="1"/>
  <c r="P64" i="5" s="1"/>
  <c r="V64" i="5" s="1"/>
  <c r="W64" i="5" s="1"/>
  <c r="H65" i="5"/>
  <c r="J66" i="5"/>
  <c r="F65" i="5"/>
  <c r="T66" i="5"/>
  <c r="G68" i="5"/>
  <c r="J68" i="5" s="1"/>
  <c r="P68" i="5" s="1"/>
  <c r="V68" i="5" s="1"/>
  <c r="W68" i="5" s="1"/>
  <c r="J70" i="5"/>
  <c r="P70" i="5" s="1"/>
  <c r="T70" i="5"/>
  <c r="G72" i="5"/>
  <c r="J72" i="5" s="1"/>
  <c r="P72" i="5" s="1"/>
  <c r="V72" i="5" s="1"/>
  <c r="W72" i="5" s="1"/>
  <c r="D74" i="5"/>
  <c r="G76" i="5"/>
  <c r="J76" i="5" s="1"/>
  <c r="J78" i="5"/>
  <c r="P78" i="5" s="1"/>
  <c r="T78" i="5"/>
  <c r="G80" i="5"/>
  <c r="J80" i="5" s="1"/>
  <c r="P80" i="5" s="1"/>
  <c r="V80" i="5" s="1"/>
  <c r="W80" i="5" s="1"/>
  <c r="D82" i="5"/>
  <c r="G84" i="5"/>
  <c r="J84" i="5" s="1"/>
  <c r="P84" i="5" s="1"/>
  <c r="V84" i="5" s="1"/>
  <c r="W84" i="5" s="1"/>
  <c r="J86" i="5"/>
  <c r="P86" i="5" s="1"/>
  <c r="G88" i="5"/>
  <c r="J88" i="5" s="1"/>
  <c r="P88" i="5" s="1"/>
  <c r="V88" i="5" s="1"/>
  <c r="W88" i="5" s="1"/>
  <c r="H89" i="5"/>
  <c r="J90" i="5"/>
  <c r="F89" i="5"/>
  <c r="T90" i="5"/>
  <c r="G92" i="5"/>
  <c r="J92" i="5" s="1"/>
  <c r="P92" i="5" s="1"/>
  <c r="V92" i="5" s="1"/>
  <c r="W92" i="5" s="1"/>
  <c r="J94" i="5"/>
  <c r="P94" i="5" s="1"/>
  <c r="T94" i="5"/>
  <c r="G96" i="5"/>
  <c r="J96" i="5" s="1"/>
  <c r="P96" i="5" s="1"/>
  <c r="V96" i="5" s="1"/>
  <c r="W96" i="5" s="1"/>
  <c r="J98" i="5"/>
  <c r="P98" i="5" s="1"/>
  <c r="T98" i="5"/>
  <c r="G100" i="5"/>
  <c r="J100" i="5" s="1"/>
  <c r="P100" i="5" s="1"/>
  <c r="V100" i="5" s="1"/>
  <c r="W100" i="5" s="1"/>
  <c r="D102" i="5"/>
  <c r="G104" i="5"/>
  <c r="J104" i="5" s="1"/>
  <c r="J106" i="5"/>
  <c r="P106" i="5" s="1"/>
  <c r="T106" i="5"/>
  <c r="G108" i="5"/>
  <c r="J108" i="5" s="1"/>
  <c r="P108" i="5" s="1"/>
  <c r="V108" i="5" s="1"/>
  <c r="W108" i="5" s="1"/>
  <c r="J110" i="5"/>
  <c r="P110" i="5" s="1"/>
  <c r="T110" i="5"/>
  <c r="G112" i="5"/>
  <c r="J112" i="5" s="1"/>
  <c r="P112" i="5" s="1"/>
  <c r="V112" i="5" s="1"/>
  <c r="W112" i="5" s="1"/>
  <c r="H113" i="5"/>
  <c r="J114" i="5"/>
  <c r="F113" i="5"/>
  <c r="T114" i="5"/>
  <c r="G116" i="5"/>
  <c r="J116" i="5" s="1"/>
  <c r="P116" i="5" s="1"/>
  <c r="V116" i="5" s="1"/>
  <c r="W116" i="5" s="1"/>
  <c r="J118" i="5"/>
  <c r="P118" i="5" s="1"/>
  <c r="T118" i="5"/>
  <c r="G120" i="5"/>
  <c r="J120" i="5" s="1"/>
  <c r="P120" i="5" s="1"/>
  <c r="V120" i="5" s="1"/>
  <c r="W120" i="5" s="1"/>
  <c r="D122" i="5"/>
  <c r="G124" i="5"/>
  <c r="J124" i="5" s="1"/>
  <c r="P124" i="5" s="1"/>
  <c r="V124" i="5" s="1"/>
  <c r="W124" i="5" s="1"/>
  <c r="J126" i="5"/>
  <c r="P126" i="5" s="1"/>
  <c r="T126" i="5"/>
  <c r="G128" i="5"/>
  <c r="J128" i="5" s="1"/>
  <c r="P128" i="5" s="1"/>
  <c r="V128" i="5" s="1"/>
  <c r="W128" i="5" s="1"/>
  <c r="D130" i="5"/>
  <c r="G132" i="5"/>
  <c r="J132" i="5" s="1"/>
  <c r="P132" i="5" s="1"/>
  <c r="V132" i="5" s="1"/>
  <c r="W132" i="5" s="1"/>
  <c r="J134" i="5"/>
  <c r="P134" i="5" s="1"/>
  <c r="G136" i="5"/>
  <c r="J136" i="5" s="1"/>
  <c r="P136" i="5" s="1"/>
  <c r="V136" i="5" s="1"/>
  <c r="W136" i="5" s="1"/>
  <c r="D138" i="5"/>
  <c r="G140" i="5"/>
  <c r="J140" i="5" s="1"/>
  <c r="P140" i="5" s="1"/>
  <c r="V140" i="5" s="1"/>
  <c r="W140" i="5" s="1"/>
  <c r="J142" i="5"/>
  <c r="P142" i="5" s="1"/>
  <c r="L144" i="5"/>
  <c r="T144" i="5" s="1"/>
  <c r="J146" i="5"/>
  <c r="T146" i="5"/>
  <c r="G148" i="5"/>
  <c r="J148" i="5" s="1"/>
  <c r="P148" i="5" s="1"/>
  <c r="V148" i="5" s="1"/>
  <c r="W148" i="5" s="1"/>
  <c r="J150" i="5"/>
  <c r="P150" i="5" s="1"/>
  <c r="G152" i="5"/>
  <c r="J152" i="5" s="1"/>
  <c r="P152" i="5" s="1"/>
  <c r="V152" i="5" s="1"/>
  <c r="W152" i="5" s="1"/>
  <c r="H153" i="5"/>
  <c r="J154" i="5"/>
  <c r="F153" i="5"/>
  <c r="T154" i="5"/>
  <c r="G156" i="5"/>
  <c r="J156" i="5" s="1"/>
  <c r="P156" i="5" s="1"/>
  <c r="V156" i="5" s="1"/>
  <c r="W156" i="5" s="1"/>
  <c r="J158" i="5"/>
  <c r="P158" i="5" s="1"/>
  <c r="T158" i="5"/>
  <c r="G160" i="5"/>
  <c r="J160" i="5" s="1"/>
  <c r="P160" i="5" s="1"/>
  <c r="V160" i="5" s="1"/>
  <c r="W160" i="5" s="1"/>
  <c r="J162" i="5"/>
  <c r="P162" i="5" s="1"/>
  <c r="T162" i="5"/>
  <c r="L164" i="5"/>
  <c r="T164" i="5" s="1"/>
  <c r="J166" i="5"/>
  <c r="T166" i="5"/>
  <c r="G168" i="5"/>
  <c r="J168" i="5" s="1"/>
  <c r="P168" i="5" s="1"/>
  <c r="V168" i="5" s="1"/>
  <c r="W168" i="5" s="1"/>
  <c r="J170" i="5"/>
  <c r="P170" i="5" s="1"/>
  <c r="L172" i="5"/>
  <c r="T172" i="5" s="1"/>
  <c r="J174" i="5"/>
  <c r="T174" i="5"/>
  <c r="G176" i="5"/>
  <c r="J176" i="5" s="1"/>
  <c r="P176" i="5" s="1"/>
  <c r="T176" i="5"/>
  <c r="O177" i="5"/>
  <c r="O172" i="5" s="1"/>
  <c r="U177" i="5"/>
  <c r="S180" i="5"/>
  <c r="G180" i="5"/>
  <c r="J180" i="5" s="1"/>
  <c r="P180" i="5" s="1"/>
  <c r="V180" i="5" s="1"/>
  <c r="W180" i="5" s="1"/>
  <c r="T180" i="5"/>
  <c r="H181" i="5"/>
  <c r="M181" i="5"/>
  <c r="S184" i="5"/>
  <c r="G184" i="5"/>
  <c r="J184" i="5" s="1"/>
  <c r="P184" i="5" s="1"/>
  <c r="V184" i="5" s="1"/>
  <c r="W184" i="5" s="1"/>
  <c r="T184" i="5"/>
  <c r="O185" i="5"/>
  <c r="U185" i="5"/>
  <c r="S188" i="5"/>
  <c r="G188" i="5"/>
  <c r="J188" i="5" s="1"/>
  <c r="P188" i="5" s="1"/>
  <c r="V188" i="5" s="1"/>
  <c r="W188" i="5" s="1"/>
  <c r="T188" i="5"/>
  <c r="H189" i="5"/>
  <c r="H202" i="5" s="1"/>
  <c r="T190" i="5"/>
  <c r="T191" i="5"/>
  <c r="K202" i="5"/>
  <c r="T193" i="5"/>
  <c r="T194" i="5"/>
  <c r="T195" i="5"/>
  <c r="T196" i="5"/>
  <c r="T197" i="5"/>
  <c r="T198" i="5"/>
  <c r="T199" i="5"/>
  <c r="T200" i="5"/>
  <c r="V17" i="7"/>
  <c r="G9" i="8"/>
  <c r="K11" i="8"/>
  <c r="S11" i="8"/>
  <c r="AK11" i="8"/>
  <c r="AE16" i="8"/>
  <c r="AM16" i="8"/>
  <c r="G20" i="8"/>
  <c r="Q20" i="8"/>
  <c r="I28" i="8"/>
  <c r="Q28" i="8"/>
  <c r="I38" i="8"/>
  <c r="S38" i="8"/>
  <c r="AK38" i="8"/>
  <c r="I42" i="8"/>
  <c r="O42" i="8"/>
  <c r="AG42" i="8"/>
  <c r="AE46" i="8"/>
  <c r="AM46" i="8"/>
  <c r="O49" i="8"/>
  <c r="AG49" i="8"/>
  <c r="AE63" i="8"/>
  <c r="AM63" i="8"/>
  <c r="M66" i="8"/>
  <c r="AK66" i="8"/>
  <c r="AE74" i="8"/>
  <c r="AM74" i="8"/>
  <c r="Q35" i="5"/>
  <c r="R35" i="5" s="1"/>
  <c r="Q39" i="5"/>
  <c r="R39" i="5" s="1"/>
  <c r="Q43" i="5"/>
  <c r="R43" i="5" s="1"/>
  <c r="Q47" i="5"/>
  <c r="R47" i="5" s="1"/>
  <c r="J49" i="5"/>
  <c r="F48" i="5"/>
  <c r="Q51" i="5"/>
  <c r="R51" i="5" s="1"/>
  <c r="Q55" i="5"/>
  <c r="R55" i="5" s="1"/>
  <c r="Q59" i="5"/>
  <c r="R59" i="5" s="1"/>
  <c r="Q63" i="5"/>
  <c r="R63" i="5" s="1"/>
  <c r="Q67" i="5"/>
  <c r="R67" i="5" s="1"/>
  <c r="Q71" i="5"/>
  <c r="R71" i="5" s="1"/>
  <c r="Q75" i="5"/>
  <c r="Q79" i="5"/>
  <c r="R79" i="5" s="1"/>
  <c r="Q83" i="5"/>
  <c r="Q87" i="5"/>
  <c r="R87" i="5" s="1"/>
  <c r="Q91" i="5"/>
  <c r="R91" i="5" s="1"/>
  <c r="Q95" i="5"/>
  <c r="R95" i="5" s="1"/>
  <c r="Q99" i="5"/>
  <c r="R99" i="5" s="1"/>
  <c r="Q103" i="5"/>
  <c r="Q107" i="5"/>
  <c r="R107" i="5" s="1"/>
  <c r="Q111" i="5"/>
  <c r="R111" i="5" s="1"/>
  <c r="Q115" i="5"/>
  <c r="R115" i="5" s="1"/>
  <c r="Q119" i="5"/>
  <c r="R119" i="5" s="1"/>
  <c r="Q123" i="5"/>
  <c r="Q127" i="5"/>
  <c r="R127" i="5" s="1"/>
  <c r="Q131" i="5"/>
  <c r="Q135" i="5"/>
  <c r="R135" i="5" s="1"/>
  <c r="Q139" i="5"/>
  <c r="Q143" i="5"/>
  <c r="R143" i="5" s="1"/>
  <c r="J145" i="5"/>
  <c r="F144" i="5"/>
  <c r="Q147" i="5"/>
  <c r="R147" i="5" s="1"/>
  <c r="Q151" i="5"/>
  <c r="R151" i="5" s="1"/>
  <c r="Q155" i="5"/>
  <c r="R155" i="5" s="1"/>
  <c r="Q159" i="5"/>
  <c r="R159" i="5" s="1"/>
  <c r="Q163" i="5"/>
  <c r="R163" i="5" s="1"/>
  <c r="J165" i="5"/>
  <c r="F164" i="5"/>
  <c r="Q167" i="5"/>
  <c r="R167" i="5" s="1"/>
  <c r="Q171" i="5"/>
  <c r="R171" i="5" s="1"/>
  <c r="J173" i="5"/>
  <c r="P173" i="5" s="1"/>
  <c r="F172" i="5"/>
  <c r="Q175" i="5"/>
  <c r="R175" i="5" s="1"/>
  <c r="J178" i="5"/>
  <c r="P178" i="5" s="1"/>
  <c r="V178" i="5" s="1"/>
  <c r="W178" i="5" s="1"/>
  <c r="S179" i="5"/>
  <c r="G179" i="5"/>
  <c r="J179" i="5" s="1"/>
  <c r="T179" i="5"/>
  <c r="J182" i="5"/>
  <c r="F181" i="5"/>
  <c r="R181" i="5"/>
  <c r="S183" i="5"/>
  <c r="G183" i="5"/>
  <c r="J183" i="5" s="1"/>
  <c r="T183" i="5"/>
  <c r="J186" i="5"/>
  <c r="P186" i="5" s="1"/>
  <c r="V186" i="5" s="1"/>
  <c r="W186" i="5" s="1"/>
  <c r="S187" i="5"/>
  <c r="G187" i="5"/>
  <c r="J187" i="5" s="1"/>
  <c r="T187" i="5"/>
  <c r="F189" i="5"/>
  <c r="D202" i="5"/>
  <c r="L202" i="5"/>
  <c r="F192" i="5"/>
  <c r="N202" i="5"/>
  <c r="J194" i="5"/>
  <c r="J198" i="5"/>
  <c r="Z17" i="7"/>
  <c r="M17" i="7"/>
  <c r="T17" i="7"/>
  <c r="AE14" i="8"/>
  <c r="AM14" i="8"/>
  <c r="AE33" i="8"/>
  <c r="AM33" i="8"/>
  <c r="AE35" i="8"/>
  <c r="AM35" i="8"/>
  <c r="AE59" i="8"/>
  <c r="AM59" i="8"/>
  <c r="AD74" i="8"/>
  <c r="G190" i="5"/>
  <c r="J190" i="5" s="1"/>
  <c r="J189" i="5" s="1"/>
  <c r="S190" i="5"/>
  <c r="G191" i="5"/>
  <c r="J191" i="5" s="1"/>
  <c r="S191" i="5"/>
  <c r="G192" i="5"/>
  <c r="G193" i="5"/>
  <c r="J193" i="5" s="1"/>
  <c r="S193" i="5"/>
  <c r="G194" i="5"/>
  <c r="S194" i="5"/>
  <c r="G195" i="5"/>
  <c r="J195" i="5" s="1"/>
  <c r="S195" i="5"/>
  <c r="G196" i="5"/>
  <c r="J196" i="5" s="1"/>
  <c r="S196" i="5"/>
  <c r="G197" i="5"/>
  <c r="J197" i="5" s="1"/>
  <c r="S197" i="5"/>
  <c r="G198" i="5"/>
  <c r="S198" i="5"/>
  <c r="G199" i="5"/>
  <c r="J199" i="5" s="1"/>
  <c r="S199" i="5"/>
  <c r="G200" i="5"/>
  <c r="J200" i="5" s="1"/>
  <c r="S200" i="5"/>
  <c r="G201" i="5"/>
  <c r="J201" i="5" s="1"/>
  <c r="S201" i="5"/>
  <c r="S11" i="7"/>
  <c r="AE11" i="7"/>
  <c r="X12" i="7"/>
  <c r="X11" i="7" s="1"/>
  <c r="AE13" i="7"/>
  <c r="AE17" i="7" s="1"/>
  <c r="X14" i="7"/>
  <c r="X13" i="7" s="1"/>
  <c r="X17" i="7" s="1"/>
  <c r="P15" i="7"/>
  <c r="P17" i="7" s="1"/>
  <c r="Y16" i="7"/>
  <c r="Y15" i="7" s="1"/>
  <c r="Y17" i="7" s="1"/>
  <c r="T10" i="8"/>
  <c r="F11" i="8"/>
  <c r="J11" i="8"/>
  <c r="N11" i="8"/>
  <c r="R11" i="8"/>
  <c r="AH11" i="8"/>
  <c r="T21" i="8"/>
  <c r="T23" i="8"/>
  <c r="T25" i="8"/>
  <c r="T27" i="8"/>
  <c r="F28" i="8"/>
  <c r="J28" i="8"/>
  <c r="N28" i="8"/>
  <c r="R28" i="8"/>
  <c r="AH28" i="8"/>
  <c r="G38" i="8"/>
  <c r="T40" i="8"/>
  <c r="H42" i="8"/>
  <c r="L42" i="8"/>
  <c r="P42" i="8"/>
  <c r="AF42" i="8"/>
  <c r="AJ42" i="8"/>
  <c r="G49" i="8"/>
  <c r="T51" i="8"/>
  <c r="T53" i="8"/>
  <c r="T55" i="8"/>
  <c r="T57" i="8"/>
  <c r="F58" i="8"/>
  <c r="J58" i="8"/>
  <c r="N58" i="8"/>
  <c r="R58" i="8"/>
  <c r="AH58" i="8"/>
  <c r="G66" i="8"/>
  <c r="T68" i="8"/>
  <c r="T70" i="8"/>
  <c r="T72" i="8"/>
  <c r="J75" i="8"/>
  <c r="K76" i="8"/>
  <c r="K75" i="8" s="1"/>
  <c r="R75" i="8"/>
  <c r="S76" i="8"/>
  <c r="S75" i="8" s="1"/>
  <c r="AF83" i="8"/>
  <c r="AM84" i="8"/>
  <c r="AM85" i="8"/>
  <c r="AD85" i="8" s="1"/>
  <c r="AO85" i="8" s="1"/>
  <c r="AP85" i="8" s="1"/>
  <c r="AM86" i="8"/>
  <c r="AD86" i="8" s="1"/>
  <c r="AO86" i="8" s="1"/>
  <c r="AP86" i="8" s="1"/>
  <c r="AM87" i="8"/>
  <c r="AD87" i="8" s="1"/>
  <c r="AO87" i="8" s="1"/>
  <c r="AP87" i="8" s="1"/>
  <c r="AM88" i="8"/>
  <c r="AD88" i="8" s="1"/>
  <c r="AO88" i="8" s="1"/>
  <c r="AP88" i="8" s="1"/>
  <c r="AM89" i="8"/>
  <c r="AD89" i="8" s="1"/>
  <c r="AO89" i="8" s="1"/>
  <c r="AP89" i="8" s="1"/>
  <c r="M91" i="8"/>
  <c r="M90" i="8" s="1"/>
  <c r="L90" i="8"/>
  <c r="T94" i="8"/>
  <c r="G94" i="8"/>
  <c r="AM104" i="8"/>
  <c r="AE104" i="8"/>
  <c r="AK103" i="8"/>
  <c r="AM108" i="8"/>
  <c r="AE108" i="8"/>
  <c r="AM112" i="8"/>
  <c r="AE112" i="8"/>
  <c r="AD113" i="8"/>
  <c r="AO113" i="8" s="1"/>
  <c r="AP113" i="8" s="1"/>
  <c r="AE124" i="8"/>
  <c r="AM124" i="8"/>
  <c r="AE128" i="8"/>
  <c r="AM128" i="8"/>
  <c r="AD128" i="8" s="1"/>
  <c r="AO128" i="8" s="1"/>
  <c r="AP128" i="8" s="1"/>
  <c r="AE130" i="8"/>
  <c r="AM130" i="8"/>
  <c r="K131" i="8"/>
  <c r="S131" i="8"/>
  <c r="AE134" i="8"/>
  <c r="AM134" i="8"/>
  <c r="T201" i="5"/>
  <c r="H17" i="7"/>
  <c r="T13" i="8"/>
  <c r="T15" i="8"/>
  <c r="T17" i="8"/>
  <c r="T19" i="8"/>
  <c r="T30" i="8"/>
  <c r="T32" i="8"/>
  <c r="T34" i="8"/>
  <c r="T36" i="8"/>
  <c r="T43" i="8"/>
  <c r="T45" i="8"/>
  <c r="T47" i="8"/>
  <c r="H49" i="8"/>
  <c r="L49" i="8"/>
  <c r="T49" i="8" s="1"/>
  <c r="P49" i="8"/>
  <c r="T60" i="8"/>
  <c r="T62" i="8"/>
  <c r="T64" i="8"/>
  <c r="H66" i="8"/>
  <c r="T66" i="8" s="1"/>
  <c r="L66" i="8"/>
  <c r="M76" i="8"/>
  <c r="M75" i="8" s="1"/>
  <c r="L75" i="8"/>
  <c r="T76" i="8"/>
  <c r="T77" i="8"/>
  <c r="T78" i="8"/>
  <c r="T79" i="8"/>
  <c r="T80" i="8"/>
  <c r="T81" i="8"/>
  <c r="T82" i="8"/>
  <c r="F90" i="8"/>
  <c r="G91" i="8"/>
  <c r="T93" i="8"/>
  <c r="T96" i="8"/>
  <c r="G96" i="8"/>
  <c r="AE100" i="8"/>
  <c r="AM100" i="8"/>
  <c r="AD104" i="8"/>
  <c r="AE105" i="8"/>
  <c r="AM105" i="8"/>
  <c r="AD105" i="8" s="1"/>
  <c r="AO105" i="8" s="1"/>
  <c r="AP105" i="8" s="1"/>
  <c r="AD108" i="8"/>
  <c r="AE109" i="8"/>
  <c r="AM109" i="8"/>
  <c r="AD109" i="8" s="1"/>
  <c r="AO109" i="8" s="1"/>
  <c r="AP109" i="8" s="1"/>
  <c r="AD112" i="8"/>
  <c r="AO112" i="8" s="1"/>
  <c r="AP112" i="8" s="1"/>
  <c r="AE113" i="8"/>
  <c r="AM113" i="8"/>
  <c r="AE117" i="8"/>
  <c r="AM117" i="8"/>
  <c r="AE121" i="8"/>
  <c r="AM121" i="8"/>
  <c r="AD124" i="8"/>
  <c r="AM127" i="8"/>
  <c r="AE127" i="8"/>
  <c r="AE144" i="8"/>
  <c r="AM144" i="8"/>
  <c r="Q190" i="5"/>
  <c r="Q191" i="5"/>
  <c r="R191" i="5" s="1"/>
  <c r="Q193" i="5"/>
  <c r="Q194" i="5"/>
  <c r="R194" i="5" s="1"/>
  <c r="Q195" i="5"/>
  <c r="R195" i="5" s="1"/>
  <c r="Q196" i="5"/>
  <c r="R196" i="5" s="1"/>
  <c r="Q197" i="5"/>
  <c r="R197" i="5" s="1"/>
  <c r="Q198" i="5"/>
  <c r="R198" i="5" s="1"/>
  <c r="Q199" i="5"/>
  <c r="R199" i="5" s="1"/>
  <c r="Q200" i="5"/>
  <c r="R200" i="5" s="1"/>
  <c r="Q201" i="5"/>
  <c r="R201" i="5" s="1"/>
  <c r="U11" i="7"/>
  <c r="U13" i="7"/>
  <c r="H11" i="8"/>
  <c r="L11" i="8"/>
  <c r="P11" i="8"/>
  <c r="G12" i="8"/>
  <c r="G14" i="8"/>
  <c r="AD14" i="8" s="1"/>
  <c r="AO14" i="8" s="1"/>
  <c r="AP14" i="8" s="1"/>
  <c r="G16" i="8"/>
  <c r="AD16" i="8" s="1"/>
  <c r="AO16" i="8" s="1"/>
  <c r="AP16" i="8" s="1"/>
  <c r="G18" i="8"/>
  <c r="AD18" i="8" s="1"/>
  <c r="AO18" i="8" s="1"/>
  <c r="AP18" i="8" s="1"/>
  <c r="T22" i="8"/>
  <c r="AG22" i="8"/>
  <c r="AG20" i="8" s="1"/>
  <c r="AK22" i="8"/>
  <c r="AK20" i="8" s="1"/>
  <c r="T24" i="8"/>
  <c r="T26" i="8"/>
  <c r="H28" i="8"/>
  <c r="L28" i="8"/>
  <c r="P28" i="8"/>
  <c r="G29" i="8"/>
  <c r="G31" i="8"/>
  <c r="AD31" i="8" s="1"/>
  <c r="AO31" i="8" s="1"/>
  <c r="AP31" i="8" s="1"/>
  <c r="G33" i="8"/>
  <c r="AD33" i="8" s="1"/>
  <c r="AO33" i="8" s="1"/>
  <c r="AP33" i="8" s="1"/>
  <c r="G35" i="8"/>
  <c r="AD35" i="8" s="1"/>
  <c r="AO35" i="8" s="1"/>
  <c r="AP35" i="8" s="1"/>
  <c r="G37" i="8"/>
  <c r="AD37" i="8" s="1"/>
  <c r="AO37" i="8" s="1"/>
  <c r="AP37" i="8" s="1"/>
  <c r="T39" i="8"/>
  <c r="AI40" i="8"/>
  <c r="AI38" i="8" s="1"/>
  <c r="T41" i="8"/>
  <c r="F42" i="8"/>
  <c r="T42" i="8" s="1"/>
  <c r="J42" i="8"/>
  <c r="N42" i="8"/>
  <c r="R42" i="8"/>
  <c r="G44" i="8"/>
  <c r="AD44" i="8" s="1"/>
  <c r="AO44" i="8" s="1"/>
  <c r="AP44" i="8" s="1"/>
  <c r="G46" i="8"/>
  <c r="AD46" i="8" s="1"/>
  <c r="AO46" i="8" s="1"/>
  <c r="AP46" i="8" s="1"/>
  <c r="G48" i="8"/>
  <c r="AD48" i="8" s="1"/>
  <c r="AO48" i="8" s="1"/>
  <c r="AP48" i="8" s="1"/>
  <c r="T50" i="8"/>
  <c r="AI51" i="8"/>
  <c r="AI49" i="8" s="1"/>
  <c r="T52" i="8"/>
  <c r="T54" i="8"/>
  <c r="T56" i="8"/>
  <c r="H58" i="8"/>
  <c r="L58" i="8"/>
  <c r="P58" i="8"/>
  <c r="G59" i="8"/>
  <c r="G61" i="8"/>
  <c r="AD61" i="8" s="1"/>
  <c r="AO61" i="8" s="1"/>
  <c r="AP61" i="8" s="1"/>
  <c r="G63" i="8"/>
  <c r="AD63" i="8" s="1"/>
  <c r="AO63" i="8" s="1"/>
  <c r="AP63" i="8" s="1"/>
  <c r="G65" i="8"/>
  <c r="AD65" i="8" s="1"/>
  <c r="AO65" i="8" s="1"/>
  <c r="AP65" i="8" s="1"/>
  <c r="T67" i="8"/>
  <c r="AI68" i="8"/>
  <c r="AI66" i="8" s="1"/>
  <c r="T69" i="8"/>
  <c r="T71" i="8"/>
  <c r="T73" i="8"/>
  <c r="F75" i="8"/>
  <c r="G76" i="8"/>
  <c r="N75" i="8"/>
  <c r="O76" i="8"/>
  <c r="O75" i="8" s="1"/>
  <c r="I91" i="8"/>
  <c r="I90" i="8" s="1"/>
  <c r="H90" i="8"/>
  <c r="Q91" i="8"/>
  <c r="Q90" i="8" s="1"/>
  <c r="P90" i="8"/>
  <c r="T95" i="8"/>
  <c r="AG103" i="8"/>
  <c r="AM106" i="8"/>
  <c r="AE106" i="8"/>
  <c r="AD107" i="8"/>
  <c r="AO107" i="8" s="1"/>
  <c r="AP107" i="8" s="1"/>
  <c r="AM110" i="8"/>
  <c r="AE110" i="8"/>
  <c r="AD111" i="8"/>
  <c r="AO111" i="8" s="1"/>
  <c r="AP111" i="8" s="1"/>
  <c r="AE126" i="8"/>
  <c r="AM126" i="8"/>
  <c r="AD126" i="8" s="1"/>
  <c r="AO126" i="8" s="1"/>
  <c r="AP126" i="8" s="1"/>
  <c r="AD127" i="8"/>
  <c r="AO127" i="8" s="1"/>
  <c r="AP127" i="8" s="1"/>
  <c r="AE132" i="8"/>
  <c r="AM132" i="8"/>
  <c r="O131" i="8"/>
  <c r="AE136" i="8"/>
  <c r="AM136" i="8"/>
  <c r="AM138" i="8"/>
  <c r="AE138" i="8"/>
  <c r="S15" i="7"/>
  <c r="S17" i="7" s="1"/>
  <c r="H20" i="8"/>
  <c r="T20" i="8" s="1"/>
  <c r="L20" i="8"/>
  <c r="P20" i="8"/>
  <c r="I76" i="8"/>
  <c r="I75" i="8" s="1"/>
  <c r="H75" i="8"/>
  <c r="Q76" i="8"/>
  <c r="Q75" i="8" s="1"/>
  <c r="P75" i="8"/>
  <c r="J90" i="8"/>
  <c r="R90" i="8"/>
  <c r="T92" i="8"/>
  <c r="G92" i="8"/>
  <c r="AE98" i="8"/>
  <c r="AM98" i="8"/>
  <c r="AE102" i="8"/>
  <c r="AM102" i="8"/>
  <c r="AD106" i="8"/>
  <c r="AE107" i="8"/>
  <c r="AM107" i="8"/>
  <c r="AD110" i="8"/>
  <c r="AO110" i="8" s="1"/>
  <c r="AP110" i="8" s="1"/>
  <c r="AE111" i="8"/>
  <c r="AM111" i="8"/>
  <c r="AE115" i="8"/>
  <c r="AM115" i="8"/>
  <c r="O114" i="8"/>
  <c r="AE119" i="8"/>
  <c r="AM119" i="8"/>
  <c r="AM125" i="8"/>
  <c r="AD125" i="8" s="1"/>
  <c r="AO125" i="8" s="1"/>
  <c r="AP125" i="8" s="1"/>
  <c r="AE125" i="8"/>
  <c r="AM129" i="8"/>
  <c r="AD129" i="8" s="1"/>
  <c r="AO129" i="8" s="1"/>
  <c r="AP129" i="8" s="1"/>
  <c r="AE129" i="8"/>
  <c r="AD130" i="8"/>
  <c r="AO130" i="8" s="1"/>
  <c r="AP130" i="8" s="1"/>
  <c r="I139" i="8"/>
  <c r="K91" i="8"/>
  <c r="K90" i="8" s="1"/>
  <c r="O91" i="8"/>
  <c r="O90" i="8" s="1"/>
  <c r="S91" i="8"/>
  <c r="S90" i="8" s="1"/>
  <c r="G103" i="8"/>
  <c r="F114" i="8"/>
  <c r="J114" i="8"/>
  <c r="N114" i="8"/>
  <c r="R114" i="8"/>
  <c r="I115" i="8"/>
  <c r="I114" i="8" s="1"/>
  <c r="M115" i="8"/>
  <c r="M114" i="8" s="1"/>
  <c r="Q115" i="8"/>
  <c r="Q114" i="8" s="1"/>
  <c r="I123" i="8"/>
  <c r="F131" i="8"/>
  <c r="J131" i="8"/>
  <c r="N131" i="8"/>
  <c r="R131" i="8"/>
  <c r="I132" i="8"/>
  <c r="I131" i="8" s="1"/>
  <c r="M132" i="8"/>
  <c r="M131" i="8" s="1"/>
  <c r="Q132" i="8"/>
  <c r="Q131" i="8" s="1"/>
  <c r="P139" i="8"/>
  <c r="K139" i="8"/>
  <c r="O139" i="8"/>
  <c r="S139" i="8"/>
  <c r="T142" i="8"/>
  <c r="I144" i="8"/>
  <c r="AD144" i="8" s="1"/>
  <c r="AO144" i="8" s="1"/>
  <c r="AP144" i="8" s="1"/>
  <c r="G145" i="8"/>
  <c r="M147" i="8"/>
  <c r="M146" i="8" s="1"/>
  <c r="L146" i="8"/>
  <c r="R146" i="8"/>
  <c r="G155" i="8"/>
  <c r="AK155" i="8"/>
  <c r="AE160" i="8"/>
  <c r="AM160" i="8"/>
  <c r="AD160" i="8" s="1"/>
  <c r="AO160" i="8" s="1"/>
  <c r="AP160" i="8" s="1"/>
  <c r="AE161" i="8"/>
  <c r="AM161" i="8"/>
  <c r="AD161" i="8" s="1"/>
  <c r="AO161" i="8" s="1"/>
  <c r="AP161" i="8" s="1"/>
  <c r="AE162" i="8"/>
  <c r="AM162" i="8"/>
  <c r="AI175" i="8"/>
  <c r="AE179" i="8"/>
  <c r="AM179" i="8"/>
  <c r="AD179" i="8" s="1"/>
  <c r="AO179" i="8" s="1"/>
  <c r="AP179" i="8" s="1"/>
  <c r="AE183" i="8"/>
  <c r="AM183" i="8"/>
  <c r="M184" i="8"/>
  <c r="AE194" i="8"/>
  <c r="AM194" i="8"/>
  <c r="AD194" i="8" s="1"/>
  <c r="AO194" i="8" s="1"/>
  <c r="AP194" i="8" s="1"/>
  <c r="AA205" i="8"/>
  <c r="AN205" i="8"/>
  <c r="M195" i="8"/>
  <c r="AI195" i="8"/>
  <c r="J10" i="23"/>
  <c r="K26" i="23"/>
  <c r="K42" i="23"/>
  <c r="K46" i="23"/>
  <c r="K50" i="23"/>
  <c r="K54" i="23"/>
  <c r="K69" i="23"/>
  <c r="K68" i="23" s="1"/>
  <c r="K73" i="23"/>
  <c r="K77" i="23"/>
  <c r="K82" i="23"/>
  <c r="K86" i="23"/>
  <c r="K90" i="23"/>
  <c r="K94" i="23"/>
  <c r="J97" i="23"/>
  <c r="J165" i="23"/>
  <c r="K169" i="23"/>
  <c r="K173" i="23"/>
  <c r="K177" i="23"/>
  <c r="K181" i="23"/>
  <c r="J249" i="23"/>
  <c r="J276" i="23"/>
  <c r="K356" i="23"/>
  <c r="J363" i="23"/>
  <c r="K376" i="23"/>
  <c r="H375" i="23"/>
  <c r="K377" i="23"/>
  <c r="K381" i="23"/>
  <c r="K386" i="23"/>
  <c r="K389" i="23"/>
  <c r="T97" i="8"/>
  <c r="T99" i="8"/>
  <c r="T101" i="8"/>
  <c r="T116" i="8"/>
  <c r="T118" i="8"/>
  <c r="T120" i="8"/>
  <c r="T122" i="8"/>
  <c r="T133" i="8"/>
  <c r="T135" i="8"/>
  <c r="T137" i="8"/>
  <c r="T140" i="8"/>
  <c r="G143" i="8"/>
  <c r="AD143" i="8" s="1"/>
  <c r="AO143" i="8" s="1"/>
  <c r="AP143" i="8" s="1"/>
  <c r="I147" i="8"/>
  <c r="I146" i="8" s="1"/>
  <c r="H146" i="8"/>
  <c r="G148" i="8"/>
  <c r="T148" i="8"/>
  <c r="G150" i="8"/>
  <c r="T150" i="8"/>
  <c r="G152" i="8"/>
  <c r="T152" i="8"/>
  <c r="G154" i="8"/>
  <c r="T154" i="8"/>
  <c r="AD162" i="8"/>
  <c r="AO162" i="8" s="1"/>
  <c r="AP162" i="8" s="1"/>
  <c r="AE165" i="8"/>
  <c r="AM165" i="8"/>
  <c r="G166" i="8"/>
  <c r="O166" i="8"/>
  <c r="AK175" i="8"/>
  <c r="AE178" i="8"/>
  <c r="AM178" i="8"/>
  <c r="AD178" i="8" s="1"/>
  <c r="AO178" i="8" s="1"/>
  <c r="AP178" i="8" s="1"/>
  <c r="AE182" i="8"/>
  <c r="AM182" i="8"/>
  <c r="AD182" i="8" s="1"/>
  <c r="AO182" i="8" s="1"/>
  <c r="AP182" i="8" s="1"/>
  <c r="AD183" i="8"/>
  <c r="AO183" i="8" s="1"/>
  <c r="AP183" i="8" s="1"/>
  <c r="AE193" i="8"/>
  <c r="AE192" i="8" s="1"/>
  <c r="AM193" i="8"/>
  <c r="AM192" i="8" s="1"/>
  <c r="AG192" i="8"/>
  <c r="V205" i="8"/>
  <c r="AB205" i="8"/>
  <c r="K8" i="23"/>
  <c r="K7" i="23" s="1"/>
  <c r="K25" i="23"/>
  <c r="J41" i="23"/>
  <c r="K45" i="23"/>
  <c r="K49" i="23"/>
  <c r="K53" i="23"/>
  <c r="K81" i="23"/>
  <c r="K85" i="23"/>
  <c r="K89" i="23"/>
  <c r="K93" i="23"/>
  <c r="K101" i="23"/>
  <c r="K109" i="23"/>
  <c r="K121" i="23"/>
  <c r="K113" i="23" s="1"/>
  <c r="K129" i="23"/>
  <c r="J135" i="23"/>
  <c r="K141" i="23"/>
  <c r="K149" i="23"/>
  <c r="J150" i="23"/>
  <c r="K154" i="23"/>
  <c r="K158" i="23"/>
  <c r="K162" i="23"/>
  <c r="K185" i="23"/>
  <c r="K193" i="23"/>
  <c r="K205" i="23"/>
  <c r="K197" i="23" s="1"/>
  <c r="K213" i="23"/>
  <c r="K221" i="23"/>
  <c r="J227" i="23"/>
  <c r="K233" i="23"/>
  <c r="K241" i="23"/>
  <c r="K253" i="23"/>
  <c r="K249" i="23" s="1"/>
  <c r="K261" i="23"/>
  <c r="K265" i="23"/>
  <c r="K263" i="23" s="1"/>
  <c r="K273" i="23"/>
  <c r="K281" i="23"/>
  <c r="K289" i="23"/>
  <c r="J290" i="23"/>
  <c r="K297" i="23"/>
  <c r="K305" i="23"/>
  <c r="J306" i="23"/>
  <c r="K310" i="23"/>
  <c r="K314" i="23"/>
  <c r="K318" i="23"/>
  <c r="K322" i="23"/>
  <c r="K326" i="23"/>
  <c r="K347" i="23"/>
  <c r="H346" i="23"/>
  <c r="K350" i="23"/>
  <c r="K353" i="23"/>
  <c r="K358" i="23"/>
  <c r="K361" i="23"/>
  <c r="K366" i="23"/>
  <c r="K370" i="23"/>
  <c r="K374" i="23"/>
  <c r="K385" i="23"/>
  <c r="K388" i="23"/>
  <c r="K394" i="23"/>
  <c r="K398" i="23"/>
  <c r="K402" i="23"/>
  <c r="G98" i="8"/>
  <c r="AD98" i="8" s="1"/>
  <c r="AO98" i="8" s="1"/>
  <c r="AP98" i="8" s="1"/>
  <c r="G100" i="8"/>
  <c r="AD100" i="8" s="1"/>
  <c r="AO100" i="8" s="1"/>
  <c r="AP100" i="8" s="1"/>
  <c r="G102" i="8"/>
  <c r="AD102" i="8" s="1"/>
  <c r="AO102" i="8" s="1"/>
  <c r="AP102" i="8" s="1"/>
  <c r="AI105" i="8"/>
  <c r="AI103" i="8" s="1"/>
  <c r="G115" i="8"/>
  <c r="G117" i="8"/>
  <c r="AD117" i="8" s="1"/>
  <c r="AO117" i="8" s="1"/>
  <c r="AP117" i="8" s="1"/>
  <c r="G119" i="8"/>
  <c r="AD119" i="8" s="1"/>
  <c r="AO119" i="8" s="1"/>
  <c r="AP119" i="8" s="1"/>
  <c r="G121" i="8"/>
  <c r="AD121" i="8" s="1"/>
  <c r="AO121" i="8" s="1"/>
  <c r="AP121" i="8" s="1"/>
  <c r="AG125" i="8"/>
  <c r="AG123" i="8" s="1"/>
  <c r="AK125" i="8"/>
  <c r="AK123" i="8" s="1"/>
  <c r="AK205" i="8" s="1"/>
  <c r="G132" i="8"/>
  <c r="G134" i="8"/>
  <c r="AD134" i="8" s="1"/>
  <c r="AO134" i="8" s="1"/>
  <c r="AP134" i="8" s="1"/>
  <c r="G136" i="8"/>
  <c r="AD136" i="8" s="1"/>
  <c r="AO136" i="8" s="1"/>
  <c r="AP136" i="8" s="1"/>
  <c r="G138" i="8"/>
  <c r="AD138" i="8" s="1"/>
  <c r="AO138" i="8" s="1"/>
  <c r="AP138" i="8" s="1"/>
  <c r="H139" i="8"/>
  <c r="T139" i="8" s="1"/>
  <c r="R139" i="8"/>
  <c r="AF139" i="8"/>
  <c r="G141" i="8"/>
  <c r="AD141" i="8" s="1"/>
  <c r="AE143" i="8"/>
  <c r="T147" i="8"/>
  <c r="T149" i="8"/>
  <c r="T151" i="8"/>
  <c r="T153" i="8"/>
  <c r="AE164" i="8"/>
  <c r="AM164" i="8"/>
  <c r="AD164" i="8" s="1"/>
  <c r="AO164" i="8" s="1"/>
  <c r="AP164" i="8" s="1"/>
  <c r="AD165" i="8"/>
  <c r="AE177" i="8"/>
  <c r="AM177" i="8"/>
  <c r="AE181" i="8"/>
  <c r="AM181" i="8"/>
  <c r="AD181" i="8" s="1"/>
  <c r="AO181" i="8" s="1"/>
  <c r="AP181" i="8" s="1"/>
  <c r="AD193" i="8"/>
  <c r="X205" i="8"/>
  <c r="AC205" i="8"/>
  <c r="K97" i="23"/>
  <c r="K364" i="23"/>
  <c r="K363" i="23" s="1"/>
  <c r="H363" i="23"/>
  <c r="V18" i="16"/>
  <c r="U17" i="16"/>
  <c r="AE141" i="8"/>
  <c r="AE145" i="8"/>
  <c r="AM145" i="8"/>
  <c r="F146" i="8"/>
  <c r="Q147" i="8"/>
  <c r="Q146" i="8" s="1"/>
  <c r="P146" i="8"/>
  <c r="AF155" i="8"/>
  <c r="AE156" i="8"/>
  <c r="AM156" i="8"/>
  <c r="AD156" i="8" s="1"/>
  <c r="AI157" i="8"/>
  <c r="AI155" i="8" s="1"/>
  <c r="AH155" i="8"/>
  <c r="AH205" i="8" s="1"/>
  <c r="AE158" i="8"/>
  <c r="AM158" i="8"/>
  <c r="AD158" i="8" s="1"/>
  <c r="AO158" i="8" s="1"/>
  <c r="AP158" i="8" s="1"/>
  <c r="AM159" i="8"/>
  <c r="AD159" i="8" s="1"/>
  <c r="AO159" i="8" s="1"/>
  <c r="AP159" i="8" s="1"/>
  <c r="AE163" i="8"/>
  <c r="AM163" i="8"/>
  <c r="AD163" i="8" s="1"/>
  <c r="AO163" i="8" s="1"/>
  <c r="AP163" i="8" s="1"/>
  <c r="K166" i="8"/>
  <c r="S166" i="8"/>
  <c r="AE176" i="8"/>
  <c r="AM176" i="8"/>
  <c r="AG175" i="8"/>
  <c r="AD177" i="8"/>
  <c r="AE180" i="8"/>
  <c r="AM180" i="8"/>
  <c r="AD180" i="8" s="1"/>
  <c r="AO180" i="8" s="1"/>
  <c r="AP180" i="8" s="1"/>
  <c r="Z205" i="8"/>
  <c r="AL205" i="8"/>
  <c r="J205" i="8"/>
  <c r="K10" i="23"/>
  <c r="K28" i="23"/>
  <c r="K27" i="23" s="1"/>
  <c r="H27" i="23"/>
  <c r="K135" i="23"/>
  <c r="K151" i="23"/>
  <c r="K150" i="23" s="1"/>
  <c r="H150" i="23"/>
  <c r="K165" i="23"/>
  <c r="K227" i="23"/>
  <c r="J263" i="23"/>
  <c r="K276" i="23"/>
  <c r="K291" i="23"/>
  <c r="K290" i="23" s="1"/>
  <c r="H290" i="23"/>
  <c r="K307" i="23"/>
  <c r="K306" i="23" s="1"/>
  <c r="H306" i="23"/>
  <c r="G146" i="8"/>
  <c r="F155" i="8"/>
  <c r="T155" i="8" s="1"/>
  <c r="T167" i="8"/>
  <c r="T169" i="8"/>
  <c r="T171" i="8"/>
  <c r="T173" i="8"/>
  <c r="H175" i="8"/>
  <c r="T175" i="8" s="1"/>
  <c r="AF175" i="8"/>
  <c r="AJ175" i="8"/>
  <c r="T186" i="8"/>
  <c r="T188" i="8"/>
  <c r="T190" i="8"/>
  <c r="AF192" i="8"/>
  <c r="AF205" i="8" s="1"/>
  <c r="AJ192" i="8"/>
  <c r="AJ205" i="8" s="1"/>
  <c r="T197" i="8"/>
  <c r="T199" i="8"/>
  <c r="T201" i="8"/>
  <c r="T203" i="8"/>
  <c r="W205" i="8"/>
  <c r="H10" i="23"/>
  <c r="H68" i="23"/>
  <c r="H80" i="23"/>
  <c r="H276" i="23"/>
  <c r="H384" i="23"/>
  <c r="BD6" i="16"/>
  <c r="AG7" i="16"/>
  <c r="AG6" i="16" s="1"/>
  <c r="T8" i="16"/>
  <c r="AV8" i="16"/>
  <c r="BJ8" i="16"/>
  <c r="AC9" i="16"/>
  <c r="BC8" i="16"/>
  <c r="BK8" i="16"/>
  <c r="AO10" i="16"/>
  <c r="AP10" i="16" s="1"/>
  <c r="R10" i="16"/>
  <c r="AQ10" i="16"/>
  <c r="H10" i="16"/>
  <c r="G8" i="16"/>
  <c r="P10" i="16"/>
  <c r="O8" i="16"/>
  <c r="U10" i="16"/>
  <c r="V10" i="16" s="1"/>
  <c r="AG10" i="16" s="1"/>
  <c r="AZ10" i="16"/>
  <c r="BG16" i="16"/>
  <c r="AZ16" i="16"/>
  <c r="H16" i="16"/>
  <c r="R16" i="16"/>
  <c r="K17" i="16"/>
  <c r="S17" i="16"/>
  <c r="AC18" i="16"/>
  <c r="AI18" i="16"/>
  <c r="X17" i="16"/>
  <c r="AN17" i="16"/>
  <c r="BH18" i="16"/>
  <c r="AD19" i="16"/>
  <c r="T17" i="16"/>
  <c r="J20" i="16"/>
  <c r="AC20" i="16" s="1"/>
  <c r="BH20" i="16"/>
  <c r="BI20" i="16" s="1"/>
  <c r="AI20" i="16"/>
  <c r="Q21" i="16"/>
  <c r="AB21" i="16"/>
  <c r="AF21" i="16" s="1"/>
  <c r="AJ21" i="16" s="1"/>
  <c r="AD24" i="16"/>
  <c r="AI24" i="16"/>
  <c r="L25" i="16"/>
  <c r="AB28" i="16"/>
  <c r="AF29" i="16"/>
  <c r="AJ29" i="16" s="1"/>
  <c r="F166" i="8"/>
  <c r="T166" i="8" s="1"/>
  <c r="J166" i="8"/>
  <c r="N166" i="8"/>
  <c r="N205" i="8" s="1"/>
  <c r="R166" i="8"/>
  <c r="R205" i="8" s="1"/>
  <c r="I167" i="8"/>
  <c r="I166" i="8" s="1"/>
  <c r="M167" i="8"/>
  <c r="M166" i="8" s="1"/>
  <c r="Q167" i="8"/>
  <c r="Q166" i="8" s="1"/>
  <c r="Q205" i="8" s="1"/>
  <c r="I175" i="8"/>
  <c r="H184" i="8"/>
  <c r="T184" i="8" s="1"/>
  <c r="L184" i="8"/>
  <c r="P184" i="8"/>
  <c r="G185" i="8"/>
  <c r="K185" i="8"/>
  <c r="K184" i="8" s="1"/>
  <c r="O185" i="8"/>
  <c r="O184" i="8" s="1"/>
  <c r="S185" i="8"/>
  <c r="S184" i="8" s="1"/>
  <c r="I192" i="8"/>
  <c r="I205" i="8" s="1"/>
  <c r="H195" i="8"/>
  <c r="H205" i="8" s="1"/>
  <c r="L195" i="8"/>
  <c r="L205" i="8" s="1"/>
  <c r="P195" i="8"/>
  <c r="G196" i="8"/>
  <c r="K196" i="8"/>
  <c r="K195" i="8" s="1"/>
  <c r="K205" i="8" s="1"/>
  <c r="O196" i="8"/>
  <c r="O195" i="8" s="1"/>
  <c r="O205" i="8" s="1"/>
  <c r="S196" i="8"/>
  <c r="S195" i="8" s="1"/>
  <c r="S205" i="8" s="1"/>
  <c r="H7" i="23"/>
  <c r="I10" i="23"/>
  <c r="H41" i="23"/>
  <c r="H57" i="23"/>
  <c r="I68" i="23"/>
  <c r="I80" i="23"/>
  <c r="H97" i="23"/>
  <c r="H113" i="23"/>
  <c r="G150" i="23"/>
  <c r="H165" i="23"/>
  <c r="H197" i="23"/>
  <c r="H249" i="23"/>
  <c r="I276" i="23"/>
  <c r="G290" i="23"/>
  <c r="G306" i="23"/>
  <c r="H329" i="23"/>
  <c r="G346" i="23"/>
  <c r="G403" i="23" s="1"/>
  <c r="I384" i="23"/>
  <c r="I403" i="23" s="1"/>
  <c r="AB7" i="16"/>
  <c r="Q7" i="16"/>
  <c r="Q6" i="16" s="1"/>
  <c r="AW7" i="16"/>
  <c r="AW6" i="16" s="1"/>
  <c r="AW8" i="16"/>
  <c r="BH10" i="16"/>
  <c r="J10" i="16"/>
  <c r="AC10" i="16" s="1"/>
  <c r="I8" i="16"/>
  <c r="X10" i="16"/>
  <c r="W8" i="16"/>
  <c r="AN11" i="16"/>
  <c r="AS11" i="16" s="1"/>
  <c r="AM8" i="16"/>
  <c r="Q13" i="16"/>
  <c r="AB13" i="16"/>
  <c r="AF13" i="16" s="1"/>
  <c r="AJ13" i="16" s="1"/>
  <c r="AT13" i="16" s="1"/>
  <c r="BQ13" i="16" s="1"/>
  <c r="BR13" i="16" s="1"/>
  <c r="BH16" i="16"/>
  <c r="BJ17" i="16"/>
  <c r="BK18" i="16"/>
  <c r="BK17" i="16" s="1"/>
  <c r="BG19" i="16"/>
  <c r="BI19" i="16" s="1"/>
  <c r="AZ19" i="16"/>
  <c r="H19" i="16"/>
  <c r="R19" i="16"/>
  <c r="BI24" i="16"/>
  <c r="N25" i="16"/>
  <c r="AD26" i="16"/>
  <c r="V25" i="16"/>
  <c r="AG26" i="16"/>
  <c r="AG25" i="16" s="1"/>
  <c r="BE25" i="16"/>
  <c r="AI30" i="16"/>
  <c r="AT32" i="16"/>
  <c r="V40" i="16"/>
  <c r="U39" i="16"/>
  <c r="T168" i="8"/>
  <c r="T170" i="8"/>
  <c r="T172" i="8"/>
  <c r="T174" i="8"/>
  <c r="T185" i="8"/>
  <c r="T187" i="8"/>
  <c r="T189" i="8"/>
  <c r="T191" i="8"/>
  <c r="T196" i="8"/>
  <c r="T198" i="8"/>
  <c r="T200" i="8"/>
  <c r="T202" i="8"/>
  <c r="T204" i="8"/>
  <c r="U205" i="8"/>
  <c r="Y205" i="8"/>
  <c r="J348" i="23"/>
  <c r="K348" i="23" s="1"/>
  <c r="BI9" i="16"/>
  <c r="BG8" i="16"/>
  <c r="U8" i="16"/>
  <c r="L10" i="16"/>
  <c r="L8" i="16" s="1"/>
  <c r="K8" i="16"/>
  <c r="Z10" i="16"/>
  <c r="Z8" i="16" s="1"/>
  <c r="Y8" i="16"/>
  <c r="R12" i="16"/>
  <c r="H12" i="16"/>
  <c r="AZ12" i="16"/>
  <c r="R15" i="16"/>
  <c r="BG15" i="16"/>
  <c r="AZ15" i="16"/>
  <c r="H15" i="16"/>
  <c r="BH19" i="16"/>
  <c r="J19" i="16"/>
  <c r="AC19" i="16" s="1"/>
  <c r="AT21" i="16"/>
  <c r="AE26" i="16"/>
  <c r="AE25" i="16" s="1"/>
  <c r="P25" i="16"/>
  <c r="AI26" i="16"/>
  <c r="AI25" i="16" s="1"/>
  <c r="X25" i="16"/>
  <c r="V27" i="16"/>
  <c r="AG27" i="16" s="1"/>
  <c r="U25" i="16"/>
  <c r="AS31" i="16"/>
  <c r="AS35" i="16"/>
  <c r="H135" i="23"/>
  <c r="H227" i="23"/>
  <c r="H263" i="23"/>
  <c r="AD7" i="16"/>
  <c r="AD6" i="16" s="1"/>
  <c r="Q9" i="16"/>
  <c r="AB9" i="16"/>
  <c r="V9" i="16"/>
  <c r="AU8" i="16"/>
  <c r="AY8" i="16"/>
  <c r="N10" i="16"/>
  <c r="M8" i="16"/>
  <c r="AB11" i="16"/>
  <c r="AF11" i="16" s="1"/>
  <c r="AJ11" i="16" s="1"/>
  <c r="Q11" i="16"/>
  <c r="J12" i="16"/>
  <c r="AC12" i="16" s="1"/>
  <c r="BH12" i="16"/>
  <c r="BI12" i="16" s="1"/>
  <c r="AS12" i="16"/>
  <c r="AD13" i="16"/>
  <c r="AB14" i="16"/>
  <c r="AF14" i="16" s="1"/>
  <c r="AJ14" i="16" s="1"/>
  <c r="AT14" i="16" s="1"/>
  <c r="BQ14" i="16" s="1"/>
  <c r="BR14" i="16" s="1"/>
  <c r="Q14" i="16"/>
  <c r="BH15" i="16"/>
  <c r="Y17" i="16"/>
  <c r="R18" i="16"/>
  <c r="BG18" i="16"/>
  <c r="AZ18" i="16"/>
  <c r="H18" i="16"/>
  <c r="AE18" i="16"/>
  <c r="AE17" i="16" s="1"/>
  <c r="P17" i="16"/>
  <c r="AD18" i="16"/>
  <c r="AD17" i="16" s="1"/>
  <c r="AS18" i="16"/>
  <c r="AY20" i="16"/>
  <c r="AY17" i="16" s="1"/>
  <c r="AX17" i="16"/>
  <c r="AC26" i="16"/>
  <c r="Z25" i="16"/>
  <c r="AY25" i="16"/>
  <c r="AD28" i="16"/>
  <c r="AP29" i="16"/>
  <c r="AS29" i="16" s="1"/>
  <c r="AO25" i="16"/>
  <c r="AF32" i="16"/>
  <c r="AJ32" i="16" s="1"/>
  <c r="V36" i="16"/>
  <c r="U35" i="16"/>
  <c r="BI37" i="16"/>
  <c r="AO9" i="16"/>
  <c r="H20" i="16"/>
  <c r="AZ21" i="16"/>
  <c r="J22" i="16"/>
  <c r="AC22" i="16" s="1"/>
  <c r="R22" i="16"/>
  <c r="H23" i="16"/>
  <c r="AZ23" i="16"/>
  <c r="BG23" i="16"/>
  <c r="J24" i="16"/>
  <c r="AC24" i="16" s="1"/>
  <c r="R24" i="16"/>
  <c r="T25" i="16"/>
  <c r="AN25" i="16"/>
  <c r="BD25" i="16"/>
  <c r="H26" i="16"/>
  <c r="BH26" i="16"/>
  <c r="AB27" i="16"/>
  <c r="AF27" i="16" s="1"/>
  <c r="AJ27" i="16" s="1"/>
  <c r="AZ27" i="16"/>
  <c r="BK27" i="16"/>
  <c r="BK25" i="16" s="1"/>
  <c r="J28" i="16"/>
  <c r="AC28" i="16" s="1"/>
  <c r="R28" i="16"/>
  <c r="Q29" i="16"/>
  <c r="AZ29" i="16"/>
  <c r="BG29" i="16"/>
  <c r="BI29" i="16" s="1"/>
  <c r="J30" i="16"/>
  <c r="AC30" i="16" s="1"/>
  <c r="R30" i="16"/>
  <c r="H31" i="16"/>
  <c r="Q32" i="16"/>
  <c r="H33" i="16"/>
  <c r="AZ33" i="16"/>
  <c r="BG33" i="16"/>
  <c r="J34" i="16"/>
  <c r="AC34" i="16" s="1"/>
  <c r="K35" i="16"/>
  <c r="P35" i="16"/>
  <c r="BG36" i="16"/>
  <c r="AZ36" i="16"/>
  <c r="R36" i="16"/>
  <c r="R35" i="16" s="1"/>
  <c r="Q36" i="16"/>
  <c r="AH35" i="16"/>
  <c r="AP35" i="16"/>
  <c r="BK36" i="16"/>
  <c r="BK35" i="16" s="1"/>
  <c r="BJ35" i="16"/>
  <c r="R37" i="16"/>
  <c r="H37" i="16"/>
  <c r="AZ37" i="16"/>
  <c r="K39" i="16"/>
  <c r="S39" i="16"/>
  <c r="Y39" i="16"/>
  <c r="AC40" i="16"/>
  <c r="AC39" i="16" s="1"/>
  <c r="X39" i="16"/>
  <c r="AI40" i="16"/>
  <c r="AN39" i="16"/>
  <c r="BH40" i="16"/>
  <c r="AI42" i="16"/>
  <c r="BH42" i="16"/>
  <c r="BH44" i="16"/>
  <c r="BI44" i="16" s="1"/>
  <c r="J44" i="16"/>
  <c r="AC44" i="16" s="1"/>
  <c r="AI44" i="16"/>
  <c r="AS44" i="16"/>
  <c r="N45" i="16"/>
  <c r="AC46" i="16"/>
  <c r="AP46" i="16"/>
  <c r="AP45" i="16" s="1"/>
  <c r="BG47" i="16"/>
  <c r="AZ47" i="16"/>
  <c r="H47" i="16"/>
  <c r="G45" i="16"/>
  <c r="R47" i="16"/>
  <c r="P47" i="16"/>
  <c r="O45" i="16"/>
  <c r="U47" i="16"/>
  <c r="V47" i="16" s="1"/>
  <c r="AG47" i="16" s="1"/>
  <c r="AD49" i="16"/>
  <c r="AI49" i="16"/>
  <c r="AD50" i="16"/>
  <c r="AD53" i="16"/>
  <c r="AI53" i="16"/>
  <c r="N54" i="16"/>
  <c r="AD55" i="16"/>
  <c r="V54" i="16"/>
  <c r="AG55" i="16"/>
  <c r="U54" i="16"/>
  <c r="V56" i="16"/>
  <c r="AG56" i="16" s="1"/>
  <c r="BI61" i="16"/>
  <c r="AE62" i="16"/>
  <c r="BI64" i="16"/>
  <c r="P62" i="16"/>
  <c r="AE64" i="16"/>
  <c r="X62" i="16"/>
  <c r="AT69" i="16"/>
  <c r="AN71" i="16"/>
  <c r="AS72" i="16"/>
  <c r="V73" i="16"/>
  <c r="AI74" i="16"/>
  <c r="BH23" i="16"/>
  <c r="AZ28" i="16"/>
  <c r="BG28" i="16"/>
  <c r="BI28" i="16" s="1"/>
  <c r="AZ31" i="16"/>
  <c r="BH33" i="16"/>
  <c r="BG34" i="16"/>
  <c r="BI34" i="16" s="1"/>
  <c r="AZ34" i="16"/>
  <c r="AD36" i="16"/>
  <c r="AD35" i="16" s="1"/>
  <c r="J37" i="16"/>
  <c r="AC37" i="16" s="1"/>
  <c r="AC35" i="16" s="1"/>
  <c r="BH37" i="16"/>
  <c r="BK40" i="16"/>
  <c r="BK39" i="16" s="1"/>
  <c r="BJ39" i="16"/>
  <c r="R41" i="16"/>
  <c r="BG41" i="16"/>
  <c r="AZ41" i="16"/>
  <c r="H41" i="16"/>
  <c r="R43" i="16"/>
  <c r="BG43" i="16"/>
  <c r="AZ43" i="16"/>
  <c r="H43" i="16"/>
  <c r="AW44" i="16"/>
  <c r="AW39" i="16" s="1"/>
  <c r="AV39" i="16"/>
  <c r="BD39" i="16"/>
  <c r="BE44" i="16"/>
  <c r="BE39" i="16" s="1"/>
  <c r="U45" i="16"/>
  <c r="AW45" i="16"/>
  <c r="J47" i="16"/>
  <c r="AC47" i="16" s="1"/>
  <c r="I45" i="16"/>
  <c r="X47" i="16"/>
  <c r="W45" i="16"/>
  <c r="AM45" i="16"/>
  <c r="AN47" i="16"/>
  <c r="BH47" i="16"/>
  <c r="R54" i="16"/>
  <c r="AE55" i="16"/>
  <c r="AE54" i="16" s="1"/>
  <c r="P54" i="16"/>
  <c r="AI55" i="16"/>
  <c r="X54" i="16"/>
  <c r="AS55" i="16"/>
  <c r="AN54" i="16"/>
  <c r="AZ9" i="16"/>
  <c r="AZ11" i="16"/>
  <c r="AZ14" i="16"/>
  <c r="R20" i="16"/>
  <c r="H22" i="16"/>
  <c r="AZ22" i="16"/>
  <c r="H24" i="16"/>
  <c r="AZ24" i="16"/>
  <c r="AX25" i="16"/>
  <c r="R26" i="16"/>
  <c r="AN27" i="16"/>
  <c r="AS27" i="16" s="1"/>
  <c r="H30" i="16"/>
  <c r="AZ30" i="16"/>
  <c r="J31" i="16"/>
  <c r="AC31" i="16" s="1"/>
  <c r="R31" i="16"/>
  <c r="AZ32" i="16"/>
  <c r="H34" i="16"/>
  <c r="H35" i="16"/>
  <c r="M35" i="16"/>
  <c r="S35" i="16"/>
  <c r="X35" i="16"/>
  <c r="AN35" i="16"/>
  <c r="BI38" i="16"/>
  <c r="O39" i="16"/>
  <c r="AI41" i="16"/>
  <c r="BH41" i="16"/>
  <c r="AI43" i="16"/>
  <c r="BH43" i="16"/>
  <c r="L47" i="16"/>
  <c r="L45" i="16" s="1"/>
  <c r="K45" i="16"/>
  <c r="Z47" i="16"/>
  <c r="Z45" i="16" s="1"/>
  <c r="Z199" i="16" s="1"/>
  <c r="Y45" i="16"/>
  <c r="R48" i="16"/>
  <c r="AD51" i="16"/>
  <c r="AI51" i="16"/>
  <c r="AD52" i="16"/>
  <c r="AC55" i="16"/>
  <c r="Z54" i="16"/>
  <c r="AD56" i="16"/>
  <c r="AI56" i="16"/>
  <c r="AW54" i="16"/>
  <c r="AI58" i="16"/>
  <c r="AD59" i="16"/>
  <c r="AS63" i="16"/>
  <c r="AN62" i="16"/>
  <c r="L62" i="16"/>
  <c r="AD66" i="16"/>
  <c r="AT66" i="16"/>
  <c r="AD72" i="16"/>
  <c r="N71" i="16"/>
  <c r="AZ20" i="16"/>
  <c r="AZ26" i="16"/>
  <c r="R34" i="16"/>
  <c r="I35" i="16"/>
  <c r="AU35" i="16"/>
  <c r="BH36" i="16"/>
  <c r="BH35" i="16" s="1"/>
  <c r="AY37" i="16"/>
  <c r="AY35" i="16" s="1"/>
  <c r="AX35" i="16"/>
  <c r="Q38" i="16"/>
  <c r="AB38" i="16"/>
  <c r="AF38" i="16" s="1"/>
  <c r="AJ38" i="16" s="1"/>
  <c r="AT38" i="16" s="1"/>
  <c r="BQ38" i="16" s="1"/>
  <c r="BR38" i="16" s="1"/>
  <c r="BG40" i="16"/>
  <c r="AZ40" i="16"/>
  <c r="H40" i="16"/>
  <c r="R40" i="16"/>
  <c r="P39" i="16"/>
  <c r="AE40" i="16"/>
  <c r="AE39" i="16" s="1"/>
  <c r="AD40" i="16"/>
  <c r="AD39" i="16" s="1"/>
  <c r="AS40" i="16"/>
  <c r="BG42" i="16"/>
  <c r="BI42" i="16" s="1"/>
  <c r="AZ42" i="16"/>
  <c r="H42" i="16"/>
  <c r="R42" i="16"/>
  <c r="H44" i="16"/>
  <c r="R44" i="16"/>
  <c r="AZ44" i="16"/>
  <c r="AB46" i="16"/>
  <c r="Q46" i="16"/>
  <c r="V46" i="16"/>
  <c r="N47" i="16"/>
  <c r="M45" i="16"/>
  <c r="J48" i="16"/>
  <c r="AC48" i="16" s="1"/>
  <c r="BH48" i="16"/>
  <c r="BI51" i="16"/>
  <c r="AB56" i="16"/>
  <c r="AF56" i="16" s="1"/>
  <c r="AJ56" i="16" s="1"/>
  <c r="AT56" i="16" s="1"/>
  <c r="BQ56" i="16" s="1"/>
  <c r="BR56" i="16" s="1"/>
  <c r="BI60" i="16"/>
  <c r="AT61" i="16"/>
  <c r="BQ61" i="16" s="1"/>
  <c r="BR61" i="16" s="1"/>
  <c r="BI63" i="16"/>
  <c r="V63" i="16"/>
  <c r="Q66" i="16"/>
  <c r="AF66" i="16"/>
  <c r="AJ66" i="16" s="1"/>
  <c r="BK71" i="16"/>
  <c r="BH49" i="16"/>
  <c r="BI49" i="16" s="1"/>
  <c r="BH51" i="16"/>
  <c r="BH53" i="16"/>
  <c r="BI53" i="16" s="1"/>
  <c r="H57" i="16"/>
  <c r="BH59" i="16"/>
  <c r="BI59" i="16" s="1"/>
  <c r="AB60" i="16"/>
  <c r="AF60" i="16" s="1"/>
  <c r="AJ60" i="16" s="1"/>
  <c r="AT60" i="16" s="1"/>
  <c r="BQ60" i="16" s="1"/>
  <c r="BR60" i="16" s="1"/>
  <c r="Q61" i="16"/>
  <c r="G62" i="16"/>
  <c r="K62" i="16"/>
  <c r="O62" i="16"/>
  <c r="AM62" i="16"/>
  <c r="AU62" i="16"/>
  <c r="AB63" i="16"/>
  <c r="AZ63" i="16"/>
  <c r="J64" i="16"/>
  <c r="N64" i="16"/>
  <c r="R64" i="16"/>
  <c r="Z64" i="16"/>
  <c r="Z62" i="16" s="1"/>
  <c r="H65" i="16"/>
  <c r="AZ65" i="16"/>
  <c r="BG65" i="16"/>
  <c r="R66" i="16"/>
  <c r="AZ66" i="16"/>
  <c r="BH66" i="16"/>
  <c r="BI66" i="16" s="1"/>
  <c r="H67" i="16"/>
  <c r="J68" i="16"/>
  <c r="AC68" i="16" s="1"/>
  <c r="AD70" i="16"/>
  <c r="U70" i="16"/>
  <c r="V70" i="16" s="1"/>
  <c r="AG70" i="16" s="1"/>
  <c r="AZ70" i="16"/>
  <c r="BG70" i="16"/>
  <c r="BI70" i="16" s="1"/>
  <c r="M71" i="16"/>
  <c r="W71" i="16"/>
  <c r="AM71" i="16"/>
  <c r="AX71" i="16"/>
  <c r="L71" i="16"/>
  <c r="J74" i="16"/>
  <c r="R74" i="16"/>
  <c r="AD75" i="16"/>
  <c r="U75" i="16"/>
  <c r="V75" i="16" s="1"/>
  <c r="AG75" i="16" s="1"/>
  <c r="AI76" i="16"/>
  <c r="AD77" i="16"/>
  <c r="V80" i="16"/>
  <c r="U79" i="16"/>
  <c r="N79" i="16"/>
  <c r="AD82" i="16"/>
  <c r="J86" i="16"/>
  <c r="AC87" i="16"/>
  <c r="AC86" i="16" s="1"/>
  <c r="AG99" i="16"/>
  <c r="AN99" i="16"/>
  <c r="AS100" i="16"/>
  <c r="AG101" i="16"/>
  <c r="V99" i="16"/>
  <c r="AZ38" i="16"/>
  <c r="AZ46" i="16"/>
  <c r="BG46" i="16"/>
  <c r="H48" i="16"/>
  <c r="AZ48" i="16"/>
  <c r="BG48" i="16"/>
  <c r="R49" i="16"/>
  <c r="H50" i="16"/>
  <c r="AZ50" i="16"/>
  <c r="BG50" i="16"/>
  <c r="R51" i="16"/>
  <c r="H52" i="16"/>
  <c r="AZ52" i="16"/>
  <c r="BG52" i="16"/>
  <c r="R53" i="16"/>
  <c r="AV54" i="16"/>
  <c r="H55" i="16"/>
  <c r="AZ55" i="16"/>
  <c r="BG55" i="16"/>
  <c r="BK55" i="16"/>
  <c r="BK54" i="16" s="1"/>
  <c r="J56" i="16"/>
  <c r="AC56" i="16" s="1"/>
  <c r="R56" i="16"/>
  <c r="H58" i="16"/>
  <c r="AZ58" i="16"/>
  <c r="BG58" i="16"/>
  <c r="R59" i="16"/>
  <c r="AZ60" i="16"/>
  <c r="BH65" i="16"/>
  <c r="BH62" i="16" s="1"/>
  <c r="R67" i="16"/>
  <c r="AB69" i="16"/>
  <c r="AF69" i="16" s="1"/>
  <c r="AJ69" i="16" s="1"/>
  <c r="BG72" i="16"/>
  <c r="AZ72" i="16"/>
  <c r="H72" i="16"/>
  <c r="R72" i="16"/>
  <c r="AO73" i="16"/>
  <c r="AZ73" i="16"/>
  <c r="BG73" i="16"/>
  <c r="BG75" i="16"/>
  <c r="BI75" i="16" s="1"/>
  <c r="AZ75" i="16"/>
  <c r="AO75" i="16"/>
  <c r="AP75" i="16" s="1"/>
  <c r="AS75" i="16" s="1"/>
  <c r="H77" i="16"/>
  <c r="BG77" i="16"/>
  <c r="BI77" i="16" s="1"/>
  <c r="AZ77" i="16"/>
  <c r="R77" i="16"/>
  <c r="AJ78" i="16"/>
  <c r="AS78" i="16"/>
  <c r="AT78" i="16" s="1"/>
  <c r="AF80" i="16"/>
  <c r="AS79" i="16"/>
  <c r="BI82" i="16"/>
  <c r="AF85" i="16"/>
  <c r="AJ85" i="16" s="1"/>
  <c r="AI89" i="16"/>
  <c r="BH50" i="16"/>
  <c r="BH52" i="16"/>
  <c r="BH55" i="16"/>
  <c r="BH54" i="16" s="1"/>
  <c r="AZ56" i="16"/>
  <c r="BG56" i="16"/>
  <c r="BI56" i="16" s="1"/>
  <c r="BH58" i="16"/>
  <c r="I62" i="16"/>
  <c r="H64" i="16"/>
  <c r="AZ64" i="16"/>
  <c r="AD67" i="16"/>
  <c r="U67" i="16"/>
  <c r="V67" i="16" s="1"/>
  <c r="AG67" i="16" s="1"/>
  <c r="AZ67" i="16"/>
  <c r="BG68" i="16"/>
  <c r="BI68" i="16" s="1"/>
  <c r="AZ68" i="16"/>
  <c r="H68" i="16"/>
  <c r="R68" i="16"/>
  <c r="R69" i="16"/>
  <c r="AZ69" i="16"/>
  <c r="BH69" i="16"/>
  <c r="BI69" i="16" s="1"/>
  <c r="H70" i="16"/>
  <c r="O71" i="16"/>
  <c r="X71" i="16"/>
  <c r="AI72" i="16"/>
  <c r="AI71" i="16" s="1"/>
  <c r="BE72" i="16"/>
  <c r="BE71" i="16" s="1"/>
  <c r="H73" i="16"/>
  <c r="AZ74" i="16"/>
  <c r="H75" i="16"/>
  <c r="BI78" i="16"/>
  <c r="BI80" i="16"/>
  <c r="BH79" i="16"/>
  <c r="AC82" i="16"/>
  <c r="J79" i="16"/>
  <c r="N86" i="16"/>
  <c r="AD87" i="16"/>
  <c r="V86" i="16"/>
  <c r="AG87" i="16"/>
  <c r="U86" i="16"/>
  <c r="V88" i="16"/>
  <c r="AG88" i="16" s="1"/>
  <c r="AI90" i="16"/>
  <c r="AI94" i="16"/>
  <c r="AD95" i="16"/>
  <c r="AD96" i="16"/>
  <c r="AI97" i="16"/>
  <c r="H49" i="16"/>
  <c r="AZ49" i="16"/>
  <c r="H51" i="16"/>
  <c r="AZ51" i="16"/>
  <c r="H53" i="16"/>
  <c r="AZ53" i="16"/>
  <c r="AZ57" i="16"/>
  <c r="H59" i="16"/>
  <c r="AZ59" i="16"/>
  <c r="P71" i="16"/>
  <c r="AE72" i="16"/>
  <c r="AE71" i="16" s="1"/>
  <c r="BH71" i="16"/>
  <c r="BH73" i="16"/>
  <c r="J73" i="16"/>
  <c r="AC73" i="16" s="1"/>
  <c r="R75" i="16"/>
  <c r="R76" i="16"/>
  <c r="BG76" i="16"/>
  <c r="BI76" i="16" s="1"/>
  <c r="AZ76" i="16"/>
  <c r="H76" i="16"/>
  <c r="AC79" i="16"/>
  <c r="AD79" i="16"/>
  <c r="BI84" i="16"/>
  <c r="AT85" i="16"/>
  <c r="BQ85" i="16" s="1"/>
  <c r="BR85" i="16" s="1"/>
  <c r="AE87" i="16"/>
  <c r="AE86" i="16" s="1"/>
  <c r="P86" i="16"/>
  <c r="AI87" i="16"/>
  <c r="X86" i="16"/>
  <c r="AS87" i="16"/>
  <c r="AN86" i="16"/>
  <c r="AI91" i="16"/>
  <c r="AI95" i="16"/>
  <c r="Q98" i="16"/>
  <c r="AB98" i="16"/>
  <c r="AF98" i="16" s="1"/>
  <c r="AJ98" i="16" s="1"/>
  <c r="AT98" i="16" s="1"/>
  <c r="BQ98" i="16" s="1"/>
  <c r="BR98" i="16" s="1"/>
  <c r="P79" i="16"/>
  <c r="X79" i="16"/>
  <c r="AN79" i="16"/>
  <c r="BD79" i="16"/>
  <c r="BH82" i="16"/>
  <c r="AZ83" i="16"/>
  <c r="BG83" i="16"/>
  <c r="BI83" i="16" s="1"/>
  <c r="G86" i="16"/>
  <c r="K86" i="16"/>
  <c r="AM86" i="16"/>
  <c r="BH88" i="16"/>
  <c r="BI88" i="16" s="1"/>
  <c r="BH90" i="16"/>
  <c r="BI90" i="16" s="1"/>
  <c r="AZ91" i="16"/>
  <c r="BG91" i="16"/>
  <c r="BH94" i="16"/>
  <c r="BI94" i="16" s="1"/>
  <c r="AB97" i="16"/>
  <c r="AF97" i="16" s="1"/>
  <c r="AJ97" i="16" s="1"/>
  <c r="AT97" i="16" s="1"/>
  <c r="BQ97" i="16" s="1"/>
  <c r="BR97" i="16" s="1"/>
  <c r="AZ97" i="16"/>
  <c r="BG97" i="16"/>
  <c r="BI97" i="16" s="1"/>
  <c r="R98" i="16"/>
  <c r="R86" i="16" s="1"/>
  <c r="AI101" i="16"/>
  <c r="AI99" i="16" s="1"/>
  <c r="AS101" i="16"/>
  <c r="Q108" i="16"/>
  <c r="AB108" i="16"/>
  <c r="AF108" i="16" s="1"/>
  <c r="AJ108" i="16" s="1"/>
  <c r="L110" i="16"/>
  <c r="AW110" i="16"/>
  <c r="BI114" i="16"/>
  <c r="AD116" i="16"/>
  <c r="AF116" i="16" s="1"/>
  <c r="AJ116" i="16" s="1"/>
  <c r="AT116" i="16" s="1"/>
  <c r="BQ116" i="16" s="1"/>
  <c r="BR116" i="16" s="1"/>
  <c r="AI123" i="16"/>
  <c r="J77" i="16"/>
  <c r="AC77" i="16" s="1"/>
  <c r="Q78" i="16"/>
  <c r="I79" i="16"/>
  <c r="M79" i="16"/>
  <c r="Y79" i="16"/>
  <c r="Q80" i="16"/>
  <c r="AB81" i="16"/>
  <c r="AF81" i="16" s="1"/>
  <c r="AJ81" i="16" s="1"/>
  <c r="AT81" i="16" s="1"/>
  <c r="BQ81" i="16" s="1"/>
  <c r="BR81" i="16" s="1"/>
  <c r="AZ81" i="16"/>
  <c r="BG81" i="16"/>
  <c r="BI81" i="16" s="1"/>
  <c r="R82" i="16"/>
  <c r="R79" i="16" s="1"/>
  <c r="H83" i="16"/>
  <c r="BH83" i="16"/>
  <c r="AB84" i="16"/>
  <c r="AF84" i="16" s="1"/>
  <c r="AJ84" i="16" s="1"/>
  <c r="AT84" i="16" s="1"/>
  <c r="BQ84" i="16" s="1"/>
  <c r="BR84" i="16" s="1"/>
  <c r="Q85" i="16"/>
  <c r="H87" i="16"/>
  <c r="AZ87" i="16"/>
  <c r="BG87" i="16"/>
  <c r="BK87" i="16"/>
  <c r="BK86" i="16" s="1"/>
  <c r="R88" i="16"/>
  <c r="H89" i="16"/>
  <c r="AZ89" i="16"/>
  <c r="BG89" i="16"/>
  <c r="R90" i="16"/>
  <c r="H91" i="16"/>
  <c r="BH91" i="16"/>
  <c r="AB92" i="16"/>
  <c r="AF92" i="16" s="1"/>
  <c r="AJ92" i="16" s="1"/>
  <c r="AO92" i="16"/>
  <c r="H93" i="16"/>
  <c r="AZ93" i="16"/>
  <c r="BG93" i="16"/>
  <c r="R94" i="16"/>
  <c r="H95" i="16"/>
  <c r="AZ95" i="16"/>
  <c r="BG95" i="16"/>
  <c r="BI95" i="16" s="1"/>
  <c r="R96" i="16"/>
  <c r="AZ98" i="16"/>
  <c r="BG98" i="16"/>
  <c r="BI98" i="16" s="1"/>
  <c r="R101" i="16"/>
  <c r="AB102" i="16"/>
  <c r="AT108" i="16"/>
  <c r="N110" i="16"/>
  <c r="AD111" i="16"/>
  <c r="AI111" i="16"/>
  <c r="X110" i="16"/>
  <c r="AS111" i="16"/>
  <c r="AN110" i="16"/>
  <c r="AS124" i="16"/>
  <c r="AS125" i="16"/>
  <c r="BH87" i="16"/>
  <c r="BH89" i="16"/>
  <c r="BH93" i="16"/>
  <c r="BH95" i="16"/>
  <c r="AM99" i="16"/>
  <c r="BG100" i="16"/>
  <c r="BG101" i="16"/>
  <c r="BI101" i="16" s="1"/>
  <c r="AZ101" i="16"/>
  <c r="H101" i="16"/>
  <c r="R102" i="16"/>
  <c r="J102" i="16"/>
  <c r="BH102" i="16"/>
  <c r="BI102" i="16" s="1"/>
  <c r="R103" i="16"/>
  <c r="BG103" i="16"/>
  <c r="BI103" i="16" s="1"/>
  <c r="AZ103" i="16"/>
  <c r="AZ99" i="16" s="1"/>
  <c r="H103" i="16"/>
  <c r="AD109" i="16"/>
  <c r="AD99" i="16" s="1"/>
  <c r="AE111" i="16"/>
  <c r="AE110" i="16" s="1"/>
  <c r="P110" i="16"/>
  <c r="AP110" i="16"/>
  <c r="S79" i="16"/>
  <c r="H82" i="16"/>
  <c r="H79" i="16" s="1"/>
  <c r="AZ82" i="16"/>
  <c r="AZ85" i="16"/>
  <c r="H88" i="16"/>
  <c r="AZ88" i="16"/>
  <c r="H90" i="16"/>
  <c r="AZ90" i="16"/>
  <c r="AZ92" i="16"/>
  <c r="H94" i="16"/>
  <c r="AZ94" i="16"/>
  <c r="H96" i="16"/>
  <c r="AZ96" i="16"/>
  <c r="T99" i="16"/>
  <c r="BD99" i="16"/>
  <c r="H100" i="16"/>
  <c r="AD101" i="16"/>
  <c r="AI102" i="16"/>
  <c r="Q105" i="16"/>
  <c r="AD106" i="16"/>
  <c r="BI109" i="16"/>
  <c r="AI109" i="16"/>
  <c r="J110" i="16"/>
  <c r="AC111" i="16"/>
  <c r="AC110" i="16" s="1"/>
  <c r="V111" i="16"/>
  <c r="U110" i="16"/>
  <c r="AD112" i="16"/>
  <c r="BH104" i="16"/>
  <c r="BI104" i="16" s="1"/>
  <c r="AB105" i="16"/>
  <c r="AF105" i="16" s="1"/>
  <c r="AJ105" i="16" s="1"/>
  <c r="AT105" i="16" s="1"/>
  <c r="BQ105" i="16" s="1"/>
  <c r="BR105" i="16" s="1"/>
  <c r="AZ105" i="16"/>
  <c r="BG105" i="16"/>
  <c r="BI105" i="16" s="1"/>
  <c r="R106" i="16"/>
  <c r="AZ107" i="16"/>
  <c r="BH109" i="16"/>
  <c r="AB113" i="16"/>
  <c r="AF113" i="16" s="1"/>
  <c r="AJ113" i="16" s="1"/>
  <c r="AT113" i="16" s="1"/>
  <c r="BQ113" i="16" s="1"/>
  <c r="BR113" i="16" s="1"/>
  <c r="AZ113" i="16"/>
  <c r="BG113" i="16"/>
  <c r="BI113" i="16" s="1"/>
  <c r="R114" i="16"/>
  <c r="R110" i="16" s="1"/>
  <c r="AI118" i="16"/>
  <c r="N119" i="16"/>
  <c r="R120" i="16"/>
  <c r="R121" i="16"/>
  <c r="BE121" i="16"/>
  <c r="BE119" i="16" s="1"/>
  <c r="BD119" i="16"/>
  <c r="R123" i="16"/>
  <c r="V136" i="16"/>
  <c r="U135" i="16"/>
  <c r="J104" i="16"/>
  <c r="AC104" i="16" s="1"/>
  <c r="BH107" i="16"/>
  <c r="BI107" i="16" s="1"/>
  <c r="AZ108" i="16"/>
  <c r="BG108" i="16"/>
  <c r="BI108" i="16" s="1"/>
  <c r="R109" i="16"/>
  <c r="H111" i="16"/>
  <c r="AZ111" i="16"/>
  <c r="BG111" i="16"/>
  <c r="BK111" i="16"/>
  <c r="BK110" i="16" s="1"/>
  <c r="BG117" i="16"/>
  <c r="BI117" i="16" s="1"/>
  <c r="AZ117" i="16"/>
  <c r="H117" i="16"/>
  <c r="BH118" i="16"/>
  <c r="BI118" i="16" s="1"/>
  <c r="R118" i="16"/>
  <c r="J118" i="16"/>
  <c r="AC118" i="16" s="1"/>
  <c r="AF118" i="16" s="1"/>
  <c r="AJ118" i="16" s="1"/>
  <c r="AW120" i="16"/>
  <c r="AW119" i="16" s="1"/>
  <c r="AU119" i="16"/>
  <c r="AZ120" i="16"/>
  <c r="BI120" i="16"/>
  <c r="BH121" i="16"/>
  <c r="BI121" i="16" s="1"/>
  <c r="BH123" i="16"/>
  <c r="BI123" i="16" s="1"/>
  <c r="AI127" i="16"/>
  <c r="AM127" i="16"/>
  <c r="AY128" i="16"/>
  <c r="AY127" i="16" s="1"/>
  <c r="AX127" i="16"/>
  <c r="Q129" i="16"/>
  <c r="AB129" i="16"/>
  <c r="AD129" i="16"/>
  <c r="BH103" i="16"/>
  <c r="BH99" i="16" s="1"/>
  <c r="H106" i="16"/>
  <c r="AZ106" i="16"/>
  <c r="J107" i="16"/>
  <c r="AC107" i="16" s="1"/>
  <c r="AF107" i="16" s="1"/>
  <c r="AJ107" i="16" s="1"/>
  <c r="AT107" i="16" s="1"/>
  <c r="BH111" i="16"/>
  <c r="AY112" i="16"/>
  <c r="AY110" i="16" s="1"/>
  <c r="H114" i="16"/>
  <c r="AZ114" i="16"/>
  <c r="BG115" i="16"/>
  <c r="BI115" i="16" s="1"/>
  <c r="AZ115" i="16"/>
  <c r="H115" i="16"/>
  <c r="R115" i="16"/>
  <c r="R116" i="16"/>
  <c r="AZ116" i="16"/>
  <c r="BG116" i="16"/>
  <c r="BI116" i="16" s="1"/>
  <c r="AD117" i="16"/>
  <c r="AZ118" i="16"/>
  <c r="J120" i="16"/>
  <c r="P119" i="16"/>
  <c r="AN120" i="16"/>
  <c r="G119" i="16"/>
  <c r="R122" i="16"/>
  <c r="L122" i="16"/>
  <c r="U122" i="16"/>
  <c r="S119" i="16"/>
  <c r="AS122" i="16"/>
  <c r="AQ124" i="16"/>
  <c r="AR124" i="16" s="1"/>
  <c r="AR119" i="16" s="1"/>
  <c r="BG124" i="16"/>
  <c r="BI124" i="16" s="1"/>
  <c r="AZ124" i="16"/>
  <c r="R124" i="16"/>
  <c r="AQ125" i="16"/>
  <c r="AR125" i="16" s="1"/>
  <c r="BG125" i="16"/>
  <c r="BI125" i="16" s="1"/>
  <c r="AZ125" i="16"/>
  <c r="R125" i="16"/>
  <c r="U125" i="16"/>
  <c r="V125" i="16" s="1"/>
  <c r="AG125" i="16" s="1"/>
  <c r="BI126" i="16"/>
  <c r="U126" i="16"/>
  <c r="V126" i="16" s="1"/>
  <c r="AG126" i="16" s="1"/>
  <c r="M127" i="16"/>
  <c r="U127" i="16"/>
  <c r="R128" i="16"/>
  <c r="J128" i="16"/>
  <c r="BH128" i="16"/>
  <c r="BH127" i="16" s="1"/>
  <c r="Z127" i="16"/>
  <c r="AS128" i="16"/>
  <c r="AN127" i="16"/>
  <c r="BC127" i="16"/>
  <c r="AZ102" i="16"/>
  <c r="H104" i="16"/>
  <c r="AZ104" i="16"/>
  <c r="H109" i="16"/>
  <c r="AZ109" i="16"/>
  <c r="H112" i="16"/>
  <c r="AZ112" i="16"/>
  <c r="AI116" i="16"/>
  <c r="BH116" i="16"/>
  <c r="AS117" i="16"/>
  <c r="Q118" i="16"/>
  <c r="AS118" i="16"/>
  <c r="AX119" i="16"/>
  <c r="L119" i="16"/>
  <c r="AI120" i="16"/>
  <c r="AI119" i="16" s="1"/>
  <c r="AQ119" i="16"/>
  <c r="H122" i="16"/>
  <c r="AD122" i="16"/>
  <c r="AD119" i="16" s="1"/>
  <c r="H124" i="16"/>
  <c r="AD124" i="16"/>
  <c r="AO124" i="16"/>
  <c r="AP124" i="16" s="1"/>
  <c r="AP119" i="16" s="1"/>
  <c r="H125" i="16"/>
  <c r="AD125" i="16"/>
  <c r="AO125" i="16"/>
  <c r="AP125" i="16" s="1"/>
  <c r="AB126" i="16"/>
  <c r="AF126" i="16" s="1"/>
  <c r="AJ126" i="16" s="1"/>
  <c r="V127" i="16"/>
  <c r="AG128" i="16"/>
  <c r="AG127" i="16" s="1"/>
  <c r="AD128" i="16"/>
  <c r="AD127" i="16" s="1"/>
  <c r="BE128" i="16"/>
  <c r="BE127" i="16" s="1"/>
  <c r="BD127" i="16"/>
  <c r="P127" i="16"/>
  <c r="AE129" i="16"/>
  <c r="AE127" i="16" s="1"/>
  <c r="X127" i="16"/>
  <c r="AI129" i="16"/>
  <c r="H130" i="16"/>
  <c r="BG130" i="16"/>
  <c r="BI130" i="16" s="1"/>
  <c r="AZ130" i="16"/>
  <c r="R130" i="16"/>
  <c r="H120" i="16"/>
  <c r="H121" i="16"/>
  <c r="AZ121" i="16"/>
  <c r="J122" i="16"/>
  <c r="AC122" i="16" s="1"/>
  <c r="H123" i="16"/>
  <c r="AZ123" i="16"/>
  <c r="J126" i="16"/>
  <c r="AC126" i="16" s="1"/>
  <c r="R126" i="16"/>
  <c r="G127" i="16"/>
  <c r="K127" i="16"/>
  <c r="AZ128" i="16"/>
  <c r="R129" i="16"/>
  <c r="H131" i="16"/>
  <c r="BH131" i="16"/>
  <c r="BI131" i="16" s="1"/>
  <c r="AB132" i="16"/>
  <c r="AF132" i="16" s="1"/>
  <c r="AJ132" i="16" s="1"/>
  <c r="AT132" i="16" s="1"/>
  <c r="BQ132" i="16" s="1"/>
  <c r="BR132" i="16" s="1"/>
  <c r="AZ132" i="16"/>
  <c r="J133" i="16"/>
  <c r="AC133" i="16" s="1"/>
  <c r="O135" i="16"/>
  <c r="J136" i="16"/>
  <c r="BH136" i="16"/>
  <c r="X135" i="16"/>
  <c r="AI136" i="16"/>
  <c r="AN135" i="16"/>
  <c r="AS136" i="16"/>
  <c r="AE142" i="16"/>
  <c r="AE141" i="16" s="1"/>
  <c r="P141" i="16"/>
  <c r="AI142" i="16"/>
  <c r="X141" i="16"/>
  <c r="AD145" i="16"/>
  <c r="N150" i="16"/>
  <c r="AD151" i="16"/>
  <c r="X150" i="16"/>
  <c r="AI151" i="16"/>
  <c r="AO126" i="16"/>
  <c r="AP126" i="16" s="1"/>
  <c r="AS126" i="16" s="1"/>
  <c r="AT126" i="16" s="1"/>
  <c r="BQ126" i="16" s="1"/>
  <c r="BR126" i="16" s="1"/>
  <c r="AZ129" i="16"/>
  <c r="BG133" i="16"/>
  <c r="BI133" i="16" s="1"/>
  <c r="AZ133" i="16"/>
  <c r="AI140" i="16"/>
  <c r="P150" i="16"/>
  <c r="AE151" i="16"/>
  <c r="AE150" i="16" s="1"/>
  <c r="R131" i="16"/>
  <c r="H133" i="16"/>
  <c r="K135" i="16"/>
  <c r="S135" i="16"/>
  <c r="BK136" i="16"/>
  <c r="BK135" i="16" s="1"/>
  <c r="BJ135" i="16"/>
  <c r="R137" i="16"/>
  <c r="BI142" i="16"/>
  <c r="V142" i="16"/>
  <c r="U141" i="16"/>
  <c r="AC151" i="16"/>
  <c r="V151" i="16"/>
  <c r="U150" i="16"/>
  <c r="AZ126" i="16"/>
  <c r="AZ131" i="16"/>
  <c r="H134" i="16"/>
  <c r="BG134" i="16"/>
  <c r="BI134" i="16" s="1"/>
  <c r="AZ134" i="16"/>
  <c r="BH134" i="16"/>
  <c r="BG136" i="16"/>
  <c r="AZ136" i="16"/>
  <c r="H136" i="16"/>
  <c r="R136" i="16"/>
  <c r="P135" i="16"/>
  <c r="AE136" i="16"/>
  <c r="AE135" i="16" s="1"/>
  <c r="AD136" i="16"/>
  <c r="J137" i="16"/>
  <c r="AC137" i="16" s="1"/>
  <c r="BH137" i="16"/>
  <c r="AI137" i="16"/>
  <c r="AD138" i="16"/>
  <c r="BI140" i="16"/>
  <c r="AD142" i="16"/>
  <c r="AY141" i="16"/>
  <c r="AD144" i="16"/>
  <c r="AS145" i="16"/>
  <c r="AB147" i="16"/>
  <c r="BI147" i="16"/>
  <c r="BI153" i="16"/>
  <c r="BH138" i="16"/>
  <c r="BI138" i="16" s="1"/>
  <c r="AZ139" i="16"/>
  <c r="J140" i="16"/>
  <c r="AC140" i="16" s="1"/>
  <c r="R140" i="16"/>
  <c r="T141" i="16"/>
  <c r="AN141" i="16"/>
  <c r="AV141" i="16"/>
  <c r="BD141" i="16"/>
  <c r="H142" i="16"/>
  <c r="AZ142" i="16"/>
  <c r="J143" i="16"/>
  <c r="N143" i="16"/>
  <c r="Q143" i="16" s="1"/>
  <c r="Z143" i="16"/>
  <c r="Z141" i="16" s="1"/>
  <c r="H144" i="16"/>
  <c r="H145" i="16"/>
  <c r="BH146" i="16"/>
  <c r="BH141" i="16" s="1"/>
  <c r="AO147" i="16"/>
  <c r="AP147" i="16" s="1"/>
  <c r="AS147" i="16" s="1"/>
  <c r="H148" i="16"/>
  <c r="AZ148" i="16"/>
  <c r="R149" i="16"/>
  <c r="BH151" i="16"/>
  <c r="J153" i="16"/>
  <c r="AC153" i="16" s="1"/>
  <c r="BH153" i="16"/>
  <c r="AI153" i="16"/>
  <c r="AS153" i="16"/>
  <c r="AW153" i="16"/>
  <c r="AW150" i="16" s="1"/>
  <c r="AF162" i="16"/>
  <c r="AQ161" i="16"/>
  <c r="AR168" i="16"/>
  <c r="AR161" i="16" s="1"/>
  <c r="H137" i="16"/>
  <c r="AZ137" i="16"/>
  <c r="BG137" i="16"/>
  <c r="R138" i="16"/>
  <c r="BH139" i="16"/>
  <c r="BI139" i="16" s="1"/>
  <c r="I141" i="16"/>
  <c r="AB143" i="16"/>
  <c r="AQ144" i="16"/>
  <c r="AZ145" i="16"/>
  <c r="BG145" i="16"/>
  <c r="BI145" i="16" s="1"/>
  <c r="R146" i="16"/>
  <c r="AB149" i="16"/>
  <c r="AF149" i="16" s="1"/>
  <c r="AJ149" i="16" s="1"/>
  <c r="AT149" i="16" s="1"/>
  <c r="BQ149" i="16" s="1"/>
  <c r="BR149" i="16" s="1"/>
  <c r="AZ149" i="16"/>
  <c r="BJ150" i="16"/>
  <c r="R151" i="16"/>
  <c r="Q154" i="16"/>
  <c r="AS154" i="16"/>
  <c r="AI155" i="16"/>
  <c r="V162" i="16"/>
  <c r="U161" i="16"/>
  <c r="AF164" i="16"/>
  <c r="AJ164" i="16" s="1"/>
  <c r="X161" i="16"/>
  <c r="AI165" i="16"/>
  <c r="AI161" i="16" s="1"/>
  <c r="H140" i="16"/>
  <c r="AZ140" i="16"/>
  <c r="AZ147" i="16"/>
  <c r="BG152" i="16"/>
  <c r="BI152" i="16" s="1"/>
  <c r="AZ152" i="16"/>
  <c r="R152" i="16"/>
  <c r="BH152" i="16"/>
  <c r="BH155" i="16"/>
  <c r="BI155" i="16" s="1"/>
  <c r="AO156" i="16"/>
  <c r="R156" i="16"/>
  <c r="BG156" i="16"/>
  <c r="BI156" i="16" s="1"/>
  <c r="AZ156" i="16"/>
  <c r="H156" i="16"/>
  <c r="AS157" i="16"/>
  <c r="AT157" i="16" s="1"/>
  <c r="AD158" i="16"/>
  <c r="P161" i="16"/>
  <c r="AE165" i="16"/>
  <c r="AE161" i="16" s="1"/>
  <c r="BI166" i="16"/>
  <c r="AI166" i="16"/>
  <c r="AI168" i="16"/>
  <c r="H138" i="16"/>
  <c r="AZ138" i="16"/>
  <c r="J139" i="16"/>
  <c r="H146" i="16"/>
  <c r="AZ146" i="16"/>
  <c r="J147" i="16"/>
  <c r="AC147" i="16" s="1"/>
  <c r="R147" i="16"/>
  <c r="R141" i="16" s="1"/>
  <c r="H151" i="16"/>
  <c r="AZ151" i="16"/>
  <c r="H152" i="16"/>
  <c r="R153" i="16"/>
  <c r="H153" i="16"/>
  <c r="AZ153" i="16"/>
  <c r="AS164" i="16"/>
  <c r="AT164" i="16" s="1"/>
  <c r="AN161" i="16"/>
  <c r="R169" i="16"/>
  <c r="AD170" i="16"/>
  <c r="AD169" i="16" s="1"/>
  <c r="N169" i="16"/>
  <c r="U169" i="16"/>
  <c r="V170" i="16"/>
  <c r="AB154" i="16"/>
  <c r="AF154" i="16" s="1"/>
  <c r="AJ154" i="16" s="1"/>
  <c r="AZ154" i="16"/>
  <c r="R155" i="16"/>
  <c r="Q157" i="16"/>
  <c r="AZ157" i="16"/>
  <c r="BG157" i="16"/>
  <c r="BI157" i="16" s="1"/>
  <c r="J158" i="16"/>
  <c r="AC158" i="16" s="1"/>
  <c r="R158" i="16"/>
  <c r="H159" i="16"/>
  <c r="BH159" i="16"/>
  <c r="BI159" i="16" s="1"/>
  <c r="Q162" i="16"/>
  <c r="AB163" i="16"/>
  <c r="AF163" i="16" s="1"/>
  <c r="AJ163" i="16" s="1"/>
  <c r="AT163" i="16" s="1"/>
  <c r="BQ163" i="16" s="1"/>
  <c r="BR163" i="16" s="1"/>
  <c r="AY163" i="16"/>
  <c r="AY161" i="16" s="1"/>
  <c r="AY199" i="16" s="1"/>
  <c r="Q164" i="16"/>
  <c r="H165" i="16"/>
  <c r="AZ165" i="16"/>
  <c r="BG165" i="16"/>
  <c r="BI165" i="16" s="1"/>
  <c r="J166" i="16"/>
  <c r="AC166" i="16" s="1"/>
  <c r="AC161" i="16" s="1"/>
  <c r="R166" i="16"/>
  <c r="H167" i="16"/>
  <c r="AZ167" i="16"/>
  <c r="BG167" i="16"/>
  <c r="J168" i="16"/>
  <c r="AC168" i="16" s="1"/>
  <c r="R168" i="16"/>
  <c r="R161" i="16" s="1"/>
  <c r="AZ168" i="16"/>
  <c r="BG168" i="16"/>
  <c r="BI168" i="16" s="1"/>
  <c r="J170" i="16"/>
  <c r="AT171" i="16"/>
  <c r="BI174" i="16"/>
  <c r="AD175" i="16"/>
  <c r="BI176" i="16"/>
  <c r="AI176" i="16"/>
  <c r="AI169" i="16" s="1"/>
  <c r="L178" i="16"/>
  <c r="V179" i="16"/>
  <c r="R157" i="16"/>
  <c r="H160" i="16"/>
  <c r="AZ160" i="16"/>
  <c r="J161" i="16"/>
  <c r="N161" i="16"/>
  <c r="Z161" i="16"/>
  <c r="BI162" i="16"/>
  <c r="BH165" i="16"/>
  <c r="BH161" i="16" s="1"/>
  <c r="BH167" i="16"/>
  <c r="AO168" i="16"/>
  <c r="BG170" i="16"/>
  <c r="AZ170" i="16"/>
  <c r="BI171" i="16"/>
  <c r="H155" i="16"/>
  <c r="AZ155" i="16"/>
  <c r="J156" i="16"/>
  <c r="AC156" i="16" s="1"/>
  <c r="H158" i="16"/>
  <c r="AZ158" i="16"/>
  <c r="R159" i="16"/>
  <c r="AZ164" i="16"/>
  <c r="AZ161" i="16" s="1"/>
  <c r="H166" i="16"/>
  <c r="AZ166" i="16"/>
  <c r="H168" i="16"/>
  <c r="H170" i="16"/>
  <c r="AB171" i="16"/>
  <c r="AF171" i="16" s="1"/>
  <c r="AJ171" i="16" s="1"/>
  <c r="Q171" i="16"/>
  <c r="Q173" i="16"/>
  <c r="AB173" i="16"/>
  <c r="AF173" i="16" s="1"/>
  <c r="AJ173" i="16" s="1"/>
  <c r="AI179" i="16"/>
  <c r="X178" i="16"/>
  <c r="AS179" i="16"/>
  <c r="AN178" i="16"/>
  <c r="AZ159" i="16"/>
  <c r="AT173" i="16"/>
  <c r="AC179" i="16"/>
  <c r="AE179" i="16"/>
  <c r="AE178" i="16" s="1"/>
  <c r="P178" i="16"/>
  <c r="BH171" i="16"/>
  <c r="AZ172" i="16"/>
  <c r="BG172" i="16"/>
  <c r="BH174" i="16"/>
  <c r="AZ175" i="16"/>
  <c r="BG175" i="16"/>
  <c r="BI175" i="16" s="1"/>
  <c r="J176" i="16"/>
  <c r="AC176" i="16" s="1"/>
  <c r="R176" i="16"/>
  <c r="H177" i="16"/>
  <c r="AZ179" i="16"/>
  <c r="BH179" i="16"/>
  <c r="H180" i="16"/>
  <c r="H172" i="16"/>
  <c r="BH172" i="16"/>
  <c r="BH169" i="16" s="1"/>
  <c r="AZ173" i="16"/>
  <c r="BG173" i="16"/>
  <c r="BI173" i="16" s="1"/>
  <c r="R174" i="16"/>
  <c r="H175" i="16"/>
  <c r="H179" i="16"/>
  <c r="R180" i="16"/>
  <c r="R182" i="16"/>
  <c r="H184" i="16"/>
  <c r="BG184" i="16"/>
  <c r="BI184" i="16" s="1"/>
  <c r="AZ184" i="16"/>
  <c r="R184" i="16"/>
  <c r="AF185" i="16"/>
  <c r="AJ185" i="16" s="1"/>
  <c r="AT185" i="16" s="1"/>
  <c r="BQ185" i="16" s="1"/>
  <c r="BR185" i="16" s="1"/>
  <c r="U186" i="16"/>
  <c r="V187" i="16"/>
  <c r="R171" i="16"/>
  <c r="H176" i="16"/>
  <c r="AZ176" i="16"/>
  <c r="R177" i="16"/>
  <c r="AD180" i="16"/>
  <c r="AD178" i="16" s="1"/>
  <c r="U180" i="16"/>
  <c r="V180" i="16" s="1"/>
  <c r="AG180" i="16" s="1"/>
  <c r="AZ180" i="16"/>
  <c r="BG181" i="16"/>
  <c r="BI181" i="16" s="1"/>
  <c r="AZ181" i="16"/>
  <c r="H181" i="16"/>
  <c r="R181" i="16"/>
  <c r="AS181" i="16"/>
  <c r="AI182" i="16"/>
  <c r="BI183" i="16"/>
  <c r="AD184" i="16"/>
  <c r="T199" i="16"/>
  <c r="AZ171" i="16"/>
  <c r="H174" i="16"/>
  <c r="AZ174" i="16"/>
  <c r="AZ177" i="16"/>
  <c r="R179" i="16"/>
  <c r="R178" i="16" s="1"/>
  <c r="AD181" i="16"/>
  <c r="J182" i="16"/>
  <c r="J178" i="16" s="1"/>
  <c r="BH182" i="16"/>
  <c r="Q183" i="16"/>
  <c r="AB183" i="16"/>
  <c r="AF183" i="16" s="1"/>
  <c r="AJ183" i="16" s="1"/>
  <c r="AT183" i="16" s="1"/>
  <c r="BQ183" i="16" s="1"/>
  <c r="BR183" i="16" s="1"/>
  <c r="N186" i="16"/>
  <c r="AD187" i="16"/>
  <c r="AD186" i="16" s="1"/>
  <c r="AI187" i="16"/>
  <c r="AN186" i="16"/>
  <c r="AS187" i="16"/>
  <c r="AZ182" i="16"/>
  <c r="BG182" i="16"/>
  <c r="R183" i="16"/>
  <c r="BH185" i="16"/>
  <c r="BI185" i="16" s="1"/>
  <c r="BG187" i="16"/>
  <c r="AZ187" i="16"/>
  <c r="H187" i="16"/>
  <c r="R187" i="16"/>
  <c r="R186" i="16" s="1"/>
  <c r="BG188" i="16"/>
  <c r="BI188" i="16" s="1"/>
  <c r="AZ188" i="16"/>
  <c r="R188" i="16"/>
  <c r="AH199" i="16"/>
  <c r="BP199" i="16"/>
  <c r="AM189" i="16"/>
  <c r="AM199" i="16" s="1"/>
  <c r="AN190" i="16"/>
  <c r="K189" i="16"/>
  <c r="K199" i="16" s="1"/>
  <c r="L191" i="16"/>
  <c r="L189" i="16" s="1"/>
  <c r="S199" i="16"/>
  <c r="AZ183" i="16"/>
  <c r="Q185" i="16"/>
  <c r="P186" i="16"/>
  <c r="BE187" i="16"/>
  <c r="BE186" i="16" s="1"/>
  <c r="BE199" i="16" s="1"/>
  <c r="H188" i="16"/>
  <c r="AI188" i="16"/>
  <c r="AV199" i="16"/>
  <c r="BB199" i="16"/>
  <c r="BL199" i="16"/>
  <c r="BI190" i="16"/>
  <c r="BC199" i="16"/>
  <c r="R191" i="16"/>
  <c r="G189" i="16"/>
  <c r="G199" i="16" s="1"/>
  <c r="BG191" i="16"/>
  <c r="BI191" i="16" s="1"/>
  <c r="AZ191" i="16"/>
  <c r="H191" i="16"/>
  <c r="BI196" i="16"/>
  <c r="J185" i="16"/>
  <c r="AC185" i="16" s="1"/>
  <c r="BH188" i="16"/>
  <c r="BH186" i="16" s="1"/>
  <c r="J188" i="16"/>
  <c r="AC188" i="16" s="1"/>
  <c r="AC186" i="16" s="1"/>
  <c r="AX199" i="16"/>
  <c r="BD199" i="16"/>
  <c r="BN199" i="16"/>
  <c r="AB190" i="16"/>
  <c r="Q190" i="16"/>
  <c r="AW189" i="16"/>
  <c r="AD191" i="16"/>
  <c r="AD189" i="16" s="1"/>
  <c r="AZ185" i="16"/>
  <c r="X189" i="16"/>
  <c r="BF199" i="16"/>
  <c r="U190" i="16"/>
  <c r="BM199" i="16"/>
  <c r="J189" i="16"/>
  <c r="O199" i="16"/>
  <c r="BJ199" i="16"/>
  <c r="AI192" i="16"/>
  <c r="AI189" i="16" s="1"/>
  <c r="I189" i="16"/>
  <c r="I199" i="16" s="1"/>
  <c r="M199" i="16"/>
  <c r="Y199" i="16"/>
  <c r="AK199" i="16"/>
  <c r="BA199" i="16"/>
  <c r="P191" i="16"/>
  <c r="AC191" i="16"/>
  <c r="BK191" i="16"/>
  <c r="BK189" i="16" s="1"/>
  <c r="BK199" i="16" s="1"/>
  <c r="Q192" i="16"/>
  <c r="J193" i="16"/>
  <c r="AC193" i="16" s="1"/>
  <c r="AF193" i="16" s="1"/>
  <c r="AJ193" i="16" s="1"/>
  <c r="AT193" i="16" s="1"/>
  <c r="BQ193" i="16" s="1"/>
  <c r="BR193" i="16" s="1"/>
  <c r="R193" i="16"/>
  <c r="AB194" i="16"/>
  <c r="Q194" i="16"/>
  <c r="AD194" i="16"/>
  <c r="AS194" i="16"/>
  <c r="AI197" i="16"/>
  <c r="H15" i="27"/>
  <c r="H17" i="27" s="1"/>
  <c r="H19" i="27" s="1"/>
  <c r="N189" i="16"/>
  <c r="AL189" i="16"/>
  <c r="AL199" i="16" s="1"/>
  <c r="R190" i="16"/>
  <c r="U191" i="16"/>
  <c r="V191" i="16" s="1"/>
  <c r="AG191" i="16" s="1"/>
  <c r="R192" i="16"/>
  <c r="AS192" i="16"/>
  <c r="AW192" i="16"/>
  <c r="AZ192" i="16"/>
  <c r="BG192" i="16"/>
  <c r="BI192" i="16" s="1"/>
  <c r="Q195" i="16"/>
  <c r="AB195" i="16"/>
  <c r="AF195" i="16" s="1"/>
  <c r="AJ195" i="16" s="1"/>
  <c r="W199" i="16"/>
  <c r="AA199" i="16"/>
  <c r="AU199" i="16"/>
  <c r="BO199" i="16"/>
  <c r="AZ190" i="16"/>
  <c r="AB197" i="16"/>
  <c r="AF197" i="16" s="1"/>
  <c r="AJ197" i="16" s="1"/>
  <c r="Q197" i="16"/>
  <c r="AS197" i="16"/>
  <c r="BI194" i="16"/>
  <c r="AT195" i="16"/>
  <c r="BQ195" i="16" s="1"/>
  <c r="BR195" i="16" s="1"/>
  <c r="BH196" i="16"/>
  <c r="R196" i="16"/>
  <c r="J196" i="16"/>
  <c r="AD198" i="16"/>
  <c r="BH194" i="16"/>
  <c r="AZ195" i="16"/>
  <c r="BG195" i="16"/>
  <c r="BI195" i="16" s="1"/>
  <c r="BH197" i="16"/>
  <c r="BI197" i="16" s="1"/>
  <c r="AZ193" i="16"/>
  <c r="AZ196" i="16"/>
  <c r="H198" i="16"/>
  <c r="AZ198" i="16"/>
  <c r="G15" i="27"/>
  <c r="G17" i="27" s="1"/>
  <c r="G19" i="27" s="1"/>
  <c r="BQ107" i="16" l="1"/>
  <c r="BR107" i="16" s="1"/>
  <c r="AG205" i="8"/>
  <c r="N213" i="3"/>
  <c r="O213" i="3" s="1"/>
  <c r="I210" i="3"/>
  <c r="AO156" i="8"/>
  <c r="AD155" i="8"/>
  <c r="J192" i="5"/>
  <c r="N194" i="3"/>
  <c r="O194" i="3" s="1"/>
  <c r="I192" i="3"/>
  <c r="I98" i="3"/>
  <c r="N39" i="3"/>
  <c r="O39" i="3" s="1"/>
  <c r="I36" i="3"/>
  <c r="AT29" i="16"/>
  <c r="BQ29" i="16" s="1"/>
  <c r="BR29" i="16" s="1"/>
  <c r="AS25" i="16"/>
  <c r="I22" i="3"/>
  <c r="N182" i="3"/>
  <c r="O182" i="3" s="1"/>
  <c r="I180" i="3"/>
  <c r="I67" i="3"/>
  <c r="O193" i="3"/>
  <c r="W188" i="1"/>
  <c r="BI189" i="16"/>
  <c r="BI187" i="16"/>
  <c r="BI186" i="16" s="1"/>
  <c r="BG186" i="16"/>
  <c r="AB174" i="16"/>
  <c r="AF174" i="16" s="1"/>
  <c r="AJ174" i="16" s="1"/>
  <c r="AT174" i="16" s="1"/>
  <c r="BQ174" i="16" s="1"/>
  <c r="BR174" i="16" s="1"/>
  <c r="Q174" i="16"/>
  <c r="Q179" i="16"/>
  <c r="H178" i="16"/>
  <c r="AB179" i="16"/>
  <c r="BH178" i="16"/>
  <c r="BI172" i="16"/>
  <c r="BQ173" i="16"/>
  <c r="BR173" i="16" s="1"/>
  <c r="AS178" i="16"/>
  <c r="BG178" i="16"/>
  <c r="AB170" i="16"/>
  <c r="Q170" i="16"/>
  <c r="H169" i="16"/>
  <c r="AP168" i="16"/>
  <c r="AO161" i="16"/>
  <c r="Q160" i="16"/>
  <c r="AB160" i="16"/>
  <c r="AF160" i="16" s="1"/>
  <c r="AJ160" i="16" s="1"/>
  <c r="AT160" i="16" s="1"/>
  <c r="BQ160" i="16" s="1"/>
  <c r="BR160" i="16" s="1"/>
  <c r="AB159" i="16"/>
  <c r="AF159" i="16" s="1"/>
  <c r="AJ159" i="16" s="1"/>
  <c r="AT159" i="16" s="1"/>
  <c r="BQ159" i="16" s="1"/>
  <c r="BR159" i="16" s="1"/>
  <c r="Q159" i="16"/>
  <c r="BQ164" i="16"/>
  <c r="BR164" i="16" s="1"/>
  <c r="Q139" i="16"/>
  <c r="AC139" i="16"/>
  <c r="AF139" i="16" s="1"/>
  <c r="AJ139" i="16" s="1"/>
  <c r="AT139" i="16" s="1"/>
  <c r="BQ139" i="16" s="1"/>
  <c r="BR139" i="16" s="1"/>
  <c r="AT154" i="16"/>
  <c r="BQ154" i="16" s="1"/>
  <c r="BR154" i="16" s="1"/>
  <c r="AB137" i="16"/>
  <c r="AF137" i="16" s="1"/>
  <c r="AJ137" i="16" s="1"/>
  <c r="AT137" i="16" s="1"/>
  <c r="Q137" i="16"/>
  <c r="BG161" i="16"/>
  <c r="BH150" i="16"/>
  <c r="AB142" i="16"/>
  <c r="Q142" i="16"/>
  <c r="H141" i="16"/>
  <c r="Q147" i="16"/>
  <c r="AZ135" i="16"/>
  <c r="J150" i="16"/>
  <c r="V141" i="16"/>
  <c r="AG142" i="16"/>
  <c r="AG141" i="16" s="1"/>
  <c r="BG150" i="16"/>
  <c r="AB131" i="16"/>
  <c r="AF131" i="16" s="1"/>
  <c r="AJ131" i="16" s="1"/>
  <c r="AT131" i="16" s="1"/>
  <c r="BQ131" i="16" s="1"/>
  <c r="BR131" i="16" s="1"/>
  <c r="Q131" i="16"/>
  <c r="AB123" i="16"/>
  <c r="AF123" i="16" s="1"/>
  <c r="AJ123" i="16" s="1"/>
  <c r="AT123" i="16" s="1"/>
  <c r="BQ123" i="16" s="1"/>
  <c r="BR123" i="16" s="1"/>
  <c r="Q123" i="16"/>
  <c r="AB120" i="16"/>
  <c r="H119" i="16"/>
  <c r="Q120" i="16"/>
  <c r="Q124" i="16"/>
  <c r="AB124" i="16"/>
  <c r="AF124" i="16" s="1"/>
  <c r="AJ124" i="16" s="1"/>
  <c r="AC120" i="16"/>
  <c r="AC119" i="16" s="1"/>
  <c r="J119" i="16"/>
  <c r="Q111" i="16"/>
  <c r="H110" i="16"/>
  <c r="AB111" i="16"/>
  <c r="AG136" i="16"/>
  <c r="AG135" i="16" s="1"/>
  <c r="V135" i="16"/>
  <c r="BI128" i="16"/>
  <c r="BI127" i="16" s="1"/>
  <c r="AB90" i="16"/>
  <c r="AF90" i="16" s="1"/>
  <c r="AJ90" i="16" s="1"/>
  <c r="AT90" i="16" s="1"/>
  <c r="BQ90" i="16" s="1"/>
  <c r="BR90" i="16" s="1"/>
  <c r="Q90" i="16"/>
  <c r="AC102" i="16"/>
  <c r="AC99" i="16" s="1"/>
  <c r="J99" i="16"/>
  <c r="AD110" i="16"/>
  <c r="R99" i="16"/>
  <c r="BI93" i="16"/>
  <c r="BI89" i="16"/>
  <c r="AB59" i="16"/>
  <c r="AF59" i="16" s="1"/>
  <c r="AJ59" i="16" s="1"/>
  <c r="AT59" i="16" s="1"/>
  <c r="BQ59" i="16" s="1"/>
  <c r="BR59" i="16" s="1"/>
  <c r="Q59" i="16"/>
  <c r="Q70" i="16"/>
  <c r="AB70" i="16"/>
  <c r="AF70" i="16" s="1"/>
  <c r="AJ70" i="16" s="1"/>
  <c r="AT70" i="16" s="1"/>
  <c r="BQ70" i="16" s="1"/>
  <c r="BR70" i="16" s="1"/>
  <c r="Q64" i="16"/>
  <c r="AB64" i="16"/>
  <c r="H62" i="16"/>
  <c r="AZ71" i="16"/>
  <c r="Q52" i="16"/>
  <c r="AB52" i="16"/>
  <c r="AF52" i="16" s="1"/>
  <c r="AJ52" i="16" s="1"/>
  <c r="AT52" i="16" s="1"/>
  <c r="Q50" i="16"/>
  <c r="AB50" i="16"/>
  <c r="AF50" i="16" s="1"/>
  <c r="AJ50" i="16" s="1"/>
  <c r="AT50" i="16" s="1"/>
  <c r="AB48" i="16"/>
  <c r="AF48" i="16" s="1"/>
  <c r="AJ48" i="16" s="1"/>
  <c r="AT48" i="16" s="1"/>
  <c r="Q48" i="16"/>
  <c r="Q74" i="16"/>
  <c r="AC74" i="16"/>
  <c r="AF74" i="16" s="1"/>
  <c r="AJ74" i="16" s="1"/>
  <c r="AT74" i="16" s="1"/>
  <c r="BQ74" i="16" s="1"/>
  <c r="BR74" i="16" s="1"/>
  <c r="Q67" i="16"/>
  <c r="AB67" i="16"/>
  <c r="AF67" i="16" s="1"/>
  <c r="AJ67" i="16" s="1"/>
  <c r="AT67" i="16" s="1"/>
  <c r="BQ67" i="16" s="1"/>
  <c r="BR67" i="16" s="1"/>
  <c r="BI65" i="16"/>
  <c r="R62" i="16"/>
  <c r="AF63" i="16"/>
  <c r="BI62" i="16"/>
  <c r="AG46" i="16"/>
  <c r="AG45" i="16" s="1"/>
  <c r="V45" i="16"/>
  <c r="AZ39" i="16"/>
  <c r="R25" i="16"/>
  <c r="AS54" i="16"/>
  <c r="Q43" i="16"/>
  <c r="AB43" i="16"/>
  <c r="AF43" i="16" s="1"/>
  <c r="AJ43" i="16" s="1"/>
  <c r="AT43" i="16" s="1"/>
  <c r="BQ69" i="16"/>
  <c r="BR69" i="16" s="1"/>
  <c r="AE47" i="16"/>
  <c r="AE45" i="16" s="1"/>
  <c r="P45" i="16"/>
  <c r="AB33" i="16"/>
  <c r="AF33" i="16" s="1"/>
  <c r="AJ33" i="16" s="1"/>
  <c r="AT33" i="16" s="1"/>
  <c r="Q33" i="16"/>
  <c r="BI23" i="16"/>
  <c r="J45" i="16"/>
  <c r="V35" i="16"/>
  <c r="AG36" i="16"/>
  <c r="AG35" i="16" s="1"/>
  <c r="AZ17" i="16"/>
  <c r="AM200" i="8"/>
  <c r="AD200" i="8" s="1"/>
  <c r="AE200" i="8"/>
  <c r="AM189" i="8"/>
  <c r="AD189" i="8" s="1"/>
  <c r="AO189" i="8" s="1"/>
  <c r="AP189" i="8" s="1"/>
  <c r="AE189" i="8"/>
  <c r="AM172" i="8"/>
  <c r="AD172" i="8" s="1"/>
  <c r="AE172" i="8"/>
  <c r="BQ32" i="16"/>
  <c r="BR32" i="16" s="1"/>
  <c r="AT11" i="16"/>
  <c r="BQ11" i="16" s="1"/>
  <c r="BR11" i="16" s="1"/>
  <c r="AF28" i="16"/>
  <c r="AJ28" i="16" s="1"/>
  <c r="AT28" i="16" s="1"/>
  <c r="BQ28" i="16" s="1"/>
  <c r="BR28" i="16" s="1"/>
  <c r="AI17" i="16"/>
  <c r="BI16" i="16"/>
  <c r="AE10" i="16"/>
  <c r="AE8" i="16" s="1"/>
  <c r="P8" i="16"/>
  <c r="R8" i="16"/>
  <c r="AC8" i="16"/>
  <c r="AE203" i="8"/>
  <c r="AM203" i="8"/>
  <c r="AD203" i="8" s="1"/>
  <c r="AO203" i="8" s="1"/>
  <c r="AP203" i="8" s="1"/>
  <c r="AE186" i="8"/>
  <c r="AM186" i="8"/>
  <c r="AD186" i="8" s="1"/>
  <c r="AO186" i="8" s="1"/>
  <c r="AP186" i="8" s="1"/>
  <c r="AE173" i="8"/>
  <c r="AM173" i="8"/>
  <c r="AD173" i="8" s="1"/>
  <c r="AO173" i="8" s="1"/>
  <c r="AP173" i="8" s="1"/>
  <c r="J8" i="16"/>
  <c r="AM175" i="8"/>
  <c r="V17" i="16"/>
  <c r="AG18" i="16"/>
  <c r="AG17" i="16" s="1"/>
  <c r="AO193" i="8"/>
  <c r="AD192" i="8"/>
  <c r="AM149" i="8"/>
  <c r="AD149" i="8" s="1"/>
  <c r="AE149" i="8"/>
  <c r="AN8" i="16"/>
  <c r="K346" i="23"/>
  <c r="AE135" i="8"/>
  <c r="AM135" i="8"/>
  <c r="AD135" i="8" s="1"/>
  <c r="AO135" i="8" s="1"/>
  <c r="AP135" i="8" s="1"/>
  <c r="AE118" i="8"/>
  <c r="AM118" i="8"/>
  <c r="AD118" i="8" s="1"/>
  <c r="AO118" i="8" s="1"/>
  <c r="AP118" i="8" s="1"/>
  <c r="AE97" i="8"/>
  <c r="AM97" i="8"/>
  <c r="AD97" i="8" s="1"/>
  <c r="AO97" i="8" s="1"/>
  <c r="AP97" i="8" s="1"/>
  <c r="K375" i="23"/>
  <c r="K41" i="23"/>
  <c r="AI205" i="8"/>
  <c r="AO157" i="8"/>
  <c r="AP157" i="8" s="1"/>
  <c r="AO106" i="8"/>
  <c r="AP106" i="8" s="1"/>
  <c r="AM92" i="8"/>
  <c r="AE92" i="8"/>
  <c r="G75" i="8"/>
  <c r="AM69" i="8"/>
  <c r="AD69" i="8" s="1"/>
  <c r="AE69" i="8"/>
  <c r="AM52" i="8"/>
  <c r="AD52" i="8" s="1"/>
  <c r="AE52" i="8"/>
  <c r="AM39" i="8"/>
  <c r="AE39" i="8"/>
  <c r="AD91" i="8"/>
  <c r="G90" i="8"/>
  <c r="AM80" i="8"/>
  <c r="AD80" i="8" s="1"/>
  <c r="AE80" i="8"/>
  <c r="AM76" i="8"/>
  <c r="AD76" i="8" s="1"/>
  <c r="AE76" i="8"/>
  <c r="AE45" i="8"/>
  <c r="AM45" i="8"/>
  <c r="AD45" i="8" s="1"/>
  <c r="AO45" i="8" s="1"/>
  <c r="AP45" i="8" s="1"/>
  <c r="AE32" i="8"/>
  <c r="AM32" i="8"/>
  <c r="AD32" i="8" s="1"/>
  <c r="AE15" i="8"/>
  <c r="AM15" i="8"/>
  <c r="AD15" i="8" s="1"/>
  <c r="AO15" i="8" s="1"/>
  <c r="AP15" i="8" s="1"/>
  <c r="AE72" i="8"/>
  <c r="AM72" i="8"/>
  <c r="AD72" i="8" s="1"/>
  <c r="AO72" i="8" s="1"/>
  <c r="AP72" i="8" s="1"/>
  <c r="T58" i="8"/>
  <c r="AE51" i="8"/>
  <c r="AM51" i="8"/>
  <c r="AD51" i="8" s="1"/>
  <c r="AE23" i="8"/>
  <c r="AM23" i="8"/>
  <c r="AD23" i="8" s="1"/>
  <c r="AO23" i="8" s="1"/>
  <c r="AP23" i="8" s="1"/>
  <c r="S189" i="5"/>
  <c r="V155" i="5"/>
  <c r="W155" i="5" s="1"/>
  <c r="J144" i="5"/>
  <c r="R131" i="5"/>
  <c r="Q130" i="5"/>
  <c r="V115" i="5"/>
  <c r="W115" i="5" s="1"/>
  <c r="V99" i="5"/>
  <c r="W99" i="5" s="1"/>
  <c r="R83" i="5"/>
  <c r="Q82" i="5"/>
  <c r="V67" i="5"/>
  <c r="W67" i="5" s="1"/>
  <c r="V51" i="5"/>
  <c r="W51" i="5" s="1"/>
  <c r="AA12" i="7"/>
  <c r="J113" i="5"/>
  <c r="J65" i="5"/>
  <c r="J57" i="5"/>
  <c r="U11" i="5"/>
  <c r="S11" i="5"/>
  <c r="Q11" i="5"/>
  <c r="R11" i="5" s="1"/>
  <c r="G11" i="5"/>
  <c r="H215" i="3"/>
  <c r="AA14" i="7"/>
  <c r="R173" i="5"/>
  <c r="Q172" i="5"/>
  <c r="R165" i="5"/>
  <c r="Q164" i="5"/>
  <c r="S153" i="5"/>
  <c r="J122" i="5"/>
  <c r="S65" i="5"/>
  <c r="S48" i="5"/>
  <c r="Q48" i="5"/>
  <c r="R48" i="5" s="1"/>
  <c r="G48" i="5"/>
  <c r="U48" i="5"/>
  <c r="J42" i="5"/>
  <c r="N221" i="3"/>
  <c r="O221" i="3" s="1"/>
  <c r="U17" i="7"/>
  <c r="P199" i="5"/>
  <c r="P195" i="5"/>
  <c r="P183" i="5"/>
  <c r="V183" i="5" s="1"/>
  <c r="W183" i="5" s="1"/>
  <c r="S181" i="5"/>
  <c r="P179" i="5"/>
  <c r="V179" i="5" s="1"/>
  <c r="W179" i="5" s="1"/>
  <c r="R154" i="5"/>
  <c r="Q153" i="5"/>
  <c r="V110" i="5"/>
  <c r="W110" i="5" s="1"/>
  <c r="V86" i="5"/>
  <c r="W86" i="5" s="1"/>
  <c r="P145" i="5"/>
  <c r="Q20" i="5"/>
  <c r="R20" i="5" s="1"/>
  <c r="G20" i="5"/>
  <c r="U20" i="5"/>
  <c r="S20" i="5"/>
  <c r="P15" i="5"/>
  <c r="V15" i="5" s="1"/>
  <c r="W15" i="5" s="1"/>
  <c r="O211" i="3"/>
  <c r="O210" i="3" s="1"/>
  <c r="N210" i="3"/>
  <c r="N197" i="3"/>
  <c r="O197" i="3" s="1"/>
  <c r="N191" i="3"/>
  <c r="O191" i="3" s="1"/>
  <c r="N185" i="3"/>
  <c r="O185" i="3" s="1"/>
  <c r="N173" i="3"/>
  <c r="L164" i="3"/>
  <c r="K51" i="3"/>
  <c r="K50" i="3" s="1"/>
  <c r="J50" i="3"/>
  <c r="P166" i="5"/>
  <c r="V166" i="5" s="1"/>
  <c r="W166" i="5" s="1"/>
  <c r="P131" i="5"/>
  <c r="P130" i="5" s="1"/>
  <c r="O130" i="5"/>
  <c r="P49" i="5"/>
  <c r="P48" i="5" s="1"/>
  <c r="O48" i="5"/>
  <c r="F232" i="3"/>
  <c r="H210" i="3"/>
  <c r="N195" i="3"/>
  <c r="O195" i="3" s="1"/>
  <c r="K180" i="3"/>
  <c r="H172" i="3"/>
  <c r="N165" i="3"/>
  <c r="J158" i="3"/>
  <c r="K60" i="3"/>
  <c r="K59" i="3" s="1"/>
  <c r="J59" i="3"/>
  <c r="M50" i="3"/>
  <c r="P154" i="5"/>
  <c r="P153" i="5" s="1"/>
  <c r="O153" i="5"/>
  <c r="P43" i="5"/>
  <c r="P42" i="5" s="1"/>
  <c r="O42" i="5"/>
  <c r="O10" i="5"/>
  <c r="M9" i="5"/>
  <c r="E232" i="3"/>
  <c r="N205" i="3"/>
  <c r="O205" i="3" s="1"/>
  <c r="H180" i="3"/>
  <c r="L151" i="3"/>
  <c r="I90" i="3"/>
  <c r="G89" i="3"/>
  <c r="H81" i="3"/>
  <c r="M67" i="3"/>
  <c r="M59" i="3"/>
  <c r="L50" i="3"/>
  <c r="L29" i="3"/>
  <c r="AD226" i="1"/>
  <c r="AC226" i="1"/>
  <c r="AD222" i="1"/>
  <c r="AC222" i="1"/>
  <c r="F228" i="1"/>
  <c r="AD194" i="1"/>
  <c r="AC194" i="1"/>
  <c r="AD190" i="1"/>
  <c r="AC190" i="1"/>
  <c r="AF190" i="1" s="1"/>
  <c r="AH190" i="1" s="1"/>
  <c r="O176" i="1"/>
  <c r="O147" i="1"/>
  <c r="W148" i="1"/>
  <c r="AC130" i="1"/>
  <c r="AD130" i="1"/>
  <c r="J29" i="3"/>
  <c r="AF222" i="1"/>
  <c r="AH222" i="1" s="1"/>
  <c r="AF217" i="1"/>
  <c r="AH217" i="1" s="1"/>
  <c r="AF204" i="1"/>
  <c r="AH204" i="1" s="1"/>
  <c r="I162" i="3"/>
  <c r="N162" i="3" s="1"/>
  <c r="O162" i="3" s="1"/>
  <c r="K89" i="3"/>
  <c r="P218" i="1"/>
  <c r="N219" i="1"/>
  <c r="N218" i="1" s="1"/>
  <c r="W173" i="1"/>
  <c r="AD172" i="1"/>
  <c r="AC172" i="1"/>
  <c r="AD16" i="1"/>
  <c r="AC16" i="1"/>
  <c r="O25" i="1"/>
  <c r="W26" i="1"/>
  <c r="I141" i="3"/>
  <c r="N141" i="3" s="1"/>
  <c r="O141" i="3" s="1"/>
  <c r="I118" i="3"/>
  <c r="J81" i="3"/>
  <c r="AD161" i="1"/>
  <c r="H160" i="1"/>
  <c r="AD160" i="1" s="1"/>
  <c r="AC161" i="1"/>
  <c r="AD159" i="1"/>
  <c r="AC159" i="1"/>
  <c r="AD153" i="1"/>
  <c r="AC153" i="1"/>
  <c r="AD149" i="1"/>
  <c r="AC149" i="1"/>
  <c r="AC144" i="1"/>
  <c r="AD144" i="1"/>
  <c r="AC142" i="1"/>
  <c r="AD142" i="1"/>
  <c r="AC129" i="1"/>
  <c r="AD129" i="1"/>
  <c r="AD125" i="1"/>
  <c r="AC125" i="1"/>
  <c r="AD121" i="1"/>
  <c r="AC121" i="1"/>
  <c r="AD117" i="1"/>
  <c r="AC117" i="1"/>
  <c r="AD109" i="1"/>
  <c r="AC109" i="1"/>
  <c r="AD105" i="1"/>
  <c r="AC105" i="1"/>
  <c r="AD101" i="1"/>
  <c r="AC101" i="1"/>
  <c r="AD97" i="1"/>
  <c r="AC97" i="1"/>
  <c r="AD81" i="1"/>
  <c r="AC81" i="1"/>
  <c r="AF81" i="1" s="1"/>
  <c r="AH81" i="1" s="1"/>
  <c r="H77" i="1"/>
  <c r="AD77" i="1" s="1"/>
  <c r="AD78" i="1"/>
  <c r="AC78" i="1"/>
  <c r="AD59" i="1"/>
  <c r="AF59" i="1" s="1"/>
  <c r="AH59" i="1" s="1"/>
  <c r="AC59" i="1"/>
  <c r="H55" i="1"/>
  <c r="AD55" i="1" s="1"/>
  <c r="AD56" i="1"/>
  <c r="AC56" i="1"/>
  <c r="AD42" i="1"/>
  <c r="AC42" i="1"/>
  <c r="O32" i="1"/>
  <c r="W33" i="1"/>
  <c r="AD30" i="1"/>
  <c r="AC30" i="1"/>
  <c r="P7" i="1"/>
  <c r="N8" i="1"/>
  <c r="N7" i="1" s="1"/>
  <c r="N136" i="1"/>
  <c r="P114" i="1"/>
  <c r="N115" i="1"/>
  <c r="N114" i="1" s="1"/>
  <c r="AF92" i="1"/>
  <c r="AH92" i="1" s="1"/>
  <c r="AF49" i="1"/>
  <c r="AH49" i="1" s="1"/>
  <c r="AF34" i="1"/>
  <c r="AH34" i="1" s="1"/>
  <c r="P77" i="1"/>
  <c r="N78" i="1"/>
  <c r="N77" i="1" s="1"/>
  <c r="AF153" i="1"/>
  <c r="AH153" i="1" s="1"/>
  <c r="AF97" i="1"/>
  <c r="AH97" i="1" s="1"/>
  <c r="AF51" i="1"/>
  <c r="AH51" i="1" s="1"/>
  <c r="P40" i="1"/>
  <c r="N41" i="1"/>
  <c r="N40" i="1" s="1"/>
  <c r="AF22" i="1"/>
  <c r="AH22" i="1" s="1"/>
  <c r="AF159" i="1"/>
  <c r="AH159" i="1" s="1"/>
  <c r="AF89" i="1"/>
  <c r="AH89" i="1" s="1"/>
  <c r="AF74" i="1"/>
  <c r="AH74" i="1" s="1"/>
  <c r="AF48" i="1"/>
  <c r="AH48" i="1" s="1"/>
  <c r="AF30" i="1"/>
  <c r="AH30" i="1" s="1"/>
  <c r="AS190" i="16"/>
  <c r="AN189" i="16"/>
  <c r="AS186" i="16"/>
  <c r="AB181" i="16"/>
  <c r="AF181" i="16" s="1"/>
  <c r="AJ181" i="16" s="1"/>
  <c r="Q181" i="16"/>
  <c r="Q176" i="16"/>
  <c r="AB176" i="16"/>
  <c r="AF176" i="16" s="1"/>
  <c r="AJ176" i="16" s="1"/>
  <c r="AT176" i="16" s="1"/>
  <c r="BQ176" i="16" s="1"/>
  <c r="BR176" i="16" s="1"/>
  <c r="AB184" i="16"/>
  <c r="AF184" i="16" s="1"/>
  <c r="AJ184" i="16" s="1"/>
  <c r="AT184" i="16" s="1"/>
  <c r="BQ184" i="16" s="1"/>
  <c r="BR184" i="16" s="1"/>
  <c r="Q184" i="16"/>
  <c r="Q175" i="16"/>
  <c r="AB175" i="16"/>
  <c r="AF175" i="16" s="1"/>
  <c r="AJ175" i="16" s="1"/>
  <c r="AT175" i="16" s="1"/>
  <c r="BQ175" i="16" s="1"/>
  <c r="BR175" i="16" s="1"/>
  <c r="AZ178" i="16"/>
  <c r="BI179" i="16"/>
  <c r="Q168" i="16"/>
  <c r="AB168" i="16"/>
  <c r="AF168" i="16" s="1"/>
  <c r="AJ168" i="16" s="1"/>
  <c r="BQ171" i="16"/>
  <c r="BR171" i="16" s="1"/>
  <c r="AB167" i="16"/>
  <c r="AF167" i="16" s="1"/>
  <c r="AJ167" i="16" s="1"/>
  <c r="AT167" i="16" s="1"/>
  <c r="Q167" i="16"/>
  <c r="AG170" i="16"/>
  <c r="AG169" i="16" s="1"/>
  <c r="V169" i="16"/>
  <c r="Q152" i="16"/>
  <c r="AB152" i="16"/>
  <c r="AF152" i="16" s="1"/>
  <c r="AJ152" i="16" s="1"/>
  <c r="AT152" i="16" s="1"/>
  <c r="BQ152" i="16" s="1"/>
  <c r="BR152" i="16" s="1"/>
  <c r="BQ157" i="16"/>
  <c r="BR157" i="16" s="1"/>
  <c r="AQ141" i="16"/>
  <c r="AR144" i="16"/>
  <c r="AR141" i="16" s="1"/>
  <c r="AD143" i="16"/>
  <c r="N141" i="16"/>
  <c r="BI146" i="16"/>
  <c r="BI141" i="16" s="1"/>
  <c r="AD141" i="16"/>
  <c r="BI136" i="16"/>
  <c r="BG135" i="16"/>
  <c r="Q134" i="16"/>
  <c r="AB134" i="16"/>
  <c r="AF134" i="16" s="1"/>
  <c r="AJ134" i="16" s="1"/>
  <c r="AT134" i="16" s="1"/>
  <c r="BQ134" i="16" s="1"/>
  <c r="BR134" i="16" s="1"/>
  <c r="AC150" i="16"/>
  <c r="Q133" i="16"/>
  <c r="AB133" i="16"/>
  <c r="AF133" i="16" s="1"/>
  <c r="AJ133" i="16" s="1"/>
  <c r="AT133" i="16" s="1"/>
  <c r="BQ133" i="16" s="1"/>
  <c r="BR133" i="16" s="1"/>
  <c r="AD150" i="16"/>
  <c r="AD199" i="16" s="1"/>
  <c r="AS135" i="16"/>
  <c r="BH135" i="16"/>
  <c r="AB130" i="16"/>
  <c r="AF130" i="16" s="1"/>
  <c r="AJ130" i="16" s="1"/>
  <c r="AT130" i="16" s="1"/>
  <c r="BQ130" i="16" s="1"/>
  <c r="BR130" i="16" s="1"/>
  <c r="Q130" i="16"/>
  <c r="Q125" i="16"/>
  <c r="AB125" i="16"/>
  <c r="AF125" i="16" s="1"/>
  <c r="AJ125" i="16" s="1"/>
  <c r="AT125" i="16" s="1"/>
  <c r="BQ125" i="16" s="1"/>
  <c r="BR125" i="16" s="1"/>
  <c r="AB112" i="16"/>
  <c r="AF112" i="16" s="1"/>
  <c r="AJ112" i="16" s="1"/>
  <c r="AT112" i="16" s="1"/>
  <c r="BQ112" i="16" s="1"/>
  <c r="BR112" i="16" s="1"/>
  <c r="Q112" i="16"/>
  <c r="AB104" i="16"/>
  <c r="AF104" i="16" s="1"/>
  <c r="AJ104" i="16" s="1"/>
  <c r="AT104" i="16" s="1"/>
  <c r="BQ104" i="16" s="1"/>
  <c r="BR104" i="16" s="1"/>
  <c r="Q104" i="16"/>
  <c r="J127" i="16"/>
  <c r="AC128" i="16"/>
  <c r="Q128" i="16"/>
  <c r="Q127" i="16" s="1"/>
  <c r="AO119" i="16"/>
  <c r="AB115" i="16"/>
  <c r="AF115" i="16" s="1"/>
  <c r="AJ115" i="16" s="1"/>
  <c r="AT115" i="16" s="1"/>
  <c r="BQ115" i="16" s="1"/>
  <c r="BR115" i="16" s="1"/>
  <c r="Q115" i="16"/>
  <c r="Q114" i="16"/>
  <c r="AB114" i="16"/>
  <c r="AF114" i="16" s="1"/>
  <c r="AJ114" i="16" s="1"/>
  <c r="AT114" i="16" s="1"/>
  <c r="BQ114" i="16" s="1"/>
  <c r="BR114" i="16" s="1"/>
  <c r="BI119" i="16"/>
  <c r="Q107" i="16"/>
  <c r="BG127" i="16"/>
  <c r="AB94" i="16"/>
  <c r="AF94" i="16" s="1"/>
  <c r="AJ94" i="16" s="1"/>
  <c r="AT94" i="16" s="1"/>
  <c r="BQ94" i="16" s="1"/>
  <c r="BR94" i="16" s="1"/>
  <c r="Q94" i="16"/>
  <c r="AB82" i="16"/>
  <c r="Q82" i="16"/>
  <c r="Q79" i="16" s="1"/>
  <c r="BG99" i="16"/>
  <c r="BI100" i="16"/>
  <c r="BI99" i="16" s="1"/>
  <c r="AT124" i="16"/>
  <c r="BQ124" i="16" s="1"/>
  <c r="BR124" i="16" s="1"/>
  <c r="AS110" i="16"/>
  <c r="BI87" i="16"/>
  <c r="BG86" i="16"/>
  <c r="AI86" i="16"/>
  <c r="AB76" i="16"/>
  <c r="AF76" i="16" s="1"/>
  <c r="AJ76" i="16" s="1"/>
  <c r="AT76" i="16" s="1"/>
  <c r="BQ76" i="16" s="1"/>
  <c r="BR76" i="16" s="1"/>
  <c r="Q76" i="16"/>
  <c r="AB51" i="16"/>
  <c r="AF51" i="16" s="1"/>
  <c r="AJ51" i="16" s="1"/>
  <c r="AT51" i="16" s="1"/>
  <c r="BQ51" i="16" s="1"/>
  <c r="BR51" i="16" s="1"/>
  <c r="Q51" i="16"/>
  <c r="AD86" i="16"/>
  <c r="BI79" i="16"/>
  <c r="AB68" i="16"/>
  <c r="AF68" i="16" s="1"/>
  <c r="AJ68" i="16" s="1"/>
  <c r="AT68" i="16" s="1"/>
  <c r="BQ68" i="16" s="1"/>
  <c r="BR68" i="16" s="1"/>
  <c r="Q68" i="16"/>
  <c r="AP73" i="16"/>
  <c r="AO71" i="16"/>
  <c r="BG71" i="16"/>
  <c r="BI72" i="16"/>
  <c r="Q58" i="16"/>
  <c r="AB58" i="16"/>
  <c r="AF58" i="16" s="1"/>
  <c r="AJ58" i="16" s="1"/>
  <c r="AT58" i="16" s="1"/>
  <c r="BI55" i="16"/>
  <c r="BG54" i="16"/>
  <c r="BI46" i="16"/>
  <c r="BG45" i="16"/>
  <c r="V79" i="16"/>
  <c r="AG80" i="16"/>
  <c r="AG79" i="16" s="1"/>
  <c r="AD64" i="16"/>
  <c r="AD62" i="16" s="1"/>
  <c r="N62" i="16"/>
  <c r="AB57" i="16"/>
  <c r="AF57" i="16" s="1"/>
  <c r="AJ57" i="16" s="1"/>
  <c r="AT57" i="16" s="1"/>
  <c r="BQ57" i="16" s="1"/>
  <c r="BR57" i="16" s="1"/>
  <c r="Q57" i="16"/>
  <c r="U62" i="16"/>
  <c r="AB44" i="16"/>
  <c r="AF44" i="16" s="1"/>
  <c r="AJ44" i="16" s="1"/>
  <c r="Q44" i="16"/>
  <c r="BI40" i="16"/>
  <c r="BG39" i="16"/>
  <c r="BQ66" i="16"/>
  <c r="BR66" i="16" s="1"/>
  <c r="AS62" i="16"/>
  <c r="Q34" i="16"/>
  <c r="AB34" i="16"/>
  <c r="AF34" i="16" s="1"/>
  <c r="AJ34" i="16" s="1"/>
  <c r="AT34" i="16" s="1"/>
  <c r="BQ34" i="16" s="1"/>
  <c r="BR34" i="16" s="1"/>
  <c r="Q22" i="16"/>
  <c r="AB22" i="16"/>
  <c r="AF22" i="16" s="1"/>
  <c r="AJ22" i="16" s="1"/>
  <c r="AT22" i="16" s="1"/>
  <c r="BQ22" i="16" s="1"/>
  <c r="BR22" i="16" s="1"/>
  <c r="AZ8" i="16"/>
  <c r="BH45" i="16"/>
  <c r="AI47" i="16"/>
  <c r="AI45" i="16" s="1"/>
  <c r="X45" i="16"/>
  <c r="Q41" i="16"/>
  <c r="AB41" i="16"/>
  <c r="AF41" i="16" s="1"/>
  <c r="AJ41" i="16" s="1"/>
  <c r="AT41" i="16" s="1"/>
  <c r="AD54" i="16"/>
  <c r="R45" i="16"/>
  <c r="BI47" i="16"/>
  <c r="AT44" i="16"/>
  <c r="BQ44" i="16" s="1"/>
  <c r="BR44" i="16" s="1"/>
  <c r="AI39" i="16"/>
  <c r="AB37" i="16"/>
  <c r="Q37" i="16"/>
  <c r="AZ35" i="16"/>
  <c r="BH25" i="16"/>
  <c r="BI18" i="16"/>
  <c r="BI17" i="16" s="1"/>
  <c r="BG17" i="16"/>
  <c r="AG9" i="16"/>
  <c r="AG8" i="16" s="1"/>
  <c r="V8" i="16"/>
  <c r="AP25" i="16"/>
  <c r="BQ21" i="16"/>
  <c r="BR21" i="16" s="1"/>
  <c r="Q15" i="16"/>
  <c r="AB15" i="16"/>
  <c r="AF15" i="16" s="1"/>
  <c r="AJ15" i="16" s="1"/>
  <c r="AT15" i="16" s="1"/>
  <c r="AM198" i="8"/>
  <c r="AD198" i="8" s="1"/>
  <c r="AO198" i="8" s="1"/>
  <c r="AP198" i="8" s="1"/>
  <c r="AE198" i="8"/>
  <c r="AM187" i="8"/>
  <c r="AD187" i="8" s="1"/>
  <c r="AO187" i="8" s="1"/>
  <c r="AP187" i="8" s="1"/>
  <c r="AE187" i="8"/>
  <c r="AM170" i="8"/>
  <c r="AD170" i="8" s="1"/>
  <c r="AO170" i="8" s="1"/>
  <c r="AP170" i="8" s="1"/>
  <c r="AE170" i="8"/>
  <c r="AG40" i="16"/>
  <c r="AG39" i="16" s="1"/>
  <c r="V39" i="16"/>
  <c r="G195" i="8"/>
  <c r="G184" i="8"/>
  <c r="Q28" i="16"/>
  <c r="BH17" i="16"/>
  <c r="AC17" i="16"/>
  <c r="AE201" i="8"/>
  <c r="AM201" i="8"/>
  <c r="AD201" i="8" s="1"/>
  <c r="AO201" i="8" s="1"/>
  <c r="AP201" i="8" s="1"/>
  <c r="AE171" i="8"/>
  <c r="AM171" i="8"/>
  <c r="AD171" i="8" s="1"/>
  <c r="AE175" i="8"/>
  <c r="AM147" i="8"/>
  <c r="AD147" i="8" s="1"/>
  <c r="AE147" i="8"/>
  <c r="G114" i="8"/>
  <c r="AD115" i="8"/>
  <c r="T195" i="8"/>
  <c r="AM152" i="8"/>
  <c r="AE152" i="8"/>
  <c r="AM148" i="8"/>
  <c r="AE148" i="8"/>
  <c r="AE133" i="8"/>
  <c r="AM133" i="8"/>
  <c r="AD133" i="8" s="1"/>
  <c r="AE116" i="8"/>
  <c r="AM116" i="8"/>
  <c r="AD116" i="8" s="1"/>
  <c r="M205" i="8"/>
  <c r="AD145" i="8"/>
  <c r="AO145" i="8" s="1"/>
  <c r="AP145" i="8" s="1"/>
  <c r="T75" i="8"/>
  <c r="G28" i="8"/>
  <c r="AD29" i="8"/>
  <c r="AM26" i="8"/>
  <c r="AD26" i="8" s="1"/>
  <c r="AO26" i="8" s="1"/>
  <c r="AP26" i="8" s="1"/>
  <c r="AE26" i="8"/>
  <c r="AM22" i="8"/>
  <c r="AD22" i="8" s="1"/>
  <c r="AE22" i="8"/>
  <c r="G11" i="8"/>
  <c r="AD12" i="8"/>
  <c r="V199" i="5"/>
  <c r="W199" i="5" s="1"/>
  <c r="V195" i="5"/>
  <c r="W195" i="5" s="1"/>
  <c r="R190" i="5"/>
  <c r="Q189" i="5"/>
  <c r="AO124" i="8"/>
  <c r="AD123" i="8"/>
  <c r="T90" i="8"/>
  <c r="AM79" i="8"/>
  <c r="AD79" i="8" s="1"/>
  <c r="AE79" i="8"/>
  <c r="AE64" i="8"/>
  <c r="AM64" i="8"/>
  <c r="AD64" i="8" s="1"/>
  <c r="AE43" i="8"/>
  <c r="AM43" i="8"/>
  <c r="AE30" i="8"/>
  <c r="AE28" i="8" s="1"/>
  <c r="AM30" i="8"/>
  <c r="AD30" i="8" s="1"/>
  <c r="AE13" i="8"/>
  <c r="AM13" i="8"/>
  <c r="AD13" i="8" s="1"/>
  <c r="AO13" i="8" s="1"/>
  <c r="AP13" i="8" s="1"/>
  <c r="AM123" i="8"/>
  <c r="AE103" i="8"/>
  <c r="AM94" i="8"/>
  <c r="AD94" i="8" s="1"/>
  <c r="AO94" i="8" s="1"/>
  <c r="AP94" i="8" s="1"/>
  <c r="AE94" i="8"/>
  <c r="AM83" i="8"/>
  <c r="AE70" i="8"/>
  <c r="AM70" i="8"/>
  <c r="AD70" i="8" s="1"/>
  <c r="AE57" i="8"/>
  <c r="AM57" i="8"/>
  <c r="AD57" i="8" s="1"/>
  <c r="T28" i="8"/>
  <c r="AE21" i="8"/>
  <c r="AM21" i="8"/>
  <c r="J181" i="5"/>
  <c r="J172" i="5"/>
  <c r="J164" i="5"/>
  <c r="V151" i="5"/>
  <c r="W151" i="5" s="1"/>
  <c r="V143" i="5"/>
  <c r="W143" i="5" s="1"/>
  <c r="V127" i="5"/>
  <c r="W127" i="5" s="1"/>
  <c r="V111" i="5"/>
  <c r="W111" i="5" s="1"/>
  <c r="V95" i="5"/>
  <c r="W95" i="5" s="1"/>
  <c r="V79" i="5"/>
  <c r="W79" i="5" s="1"/>
  <c r="V63" i="5"/>
  <c r="W63" i="5" s="1"/>
  <c r="V39" i="5"/>
  <c r="G42" i="8"/>
  <c r="J130" i="5"/>
  <c r="P103" i="5"/>
  <c r="O102" i="5"/>
  <c r="J82" i="5"/>
  <c r="J74" i="5"/>
  <c r="V49" i="5"/>
  <c r="AA16" i="7"/>
  <c r="P198" i="5"/>
  <c r="P194" i="5"/>
  <c r="E202" i="5"/>
  <c r="U172" i="5"/>
  <c r="U202" i="5" s="1"/>
  <c r="V170" i="5"/>
  <c r="W170" i="5" s="1"/>
  <c r="V158" i="5"/>
  <c r="W158" i="5" s="1"/>
  <c r="V150" i="5"/>
  <c r="W150" i="5" s="1"/>
  <c r="V134" i="5"/>
  <c r="W134" i="5" s="1"/>
  <c r="V126" i="5"/>
  <c r="W126" i="5" s="1"/>
  <c r="V118" i="5"/>
  <c r="W118" i="5" s="1"/>
  <c r="S102" i="5"/>
  <c r="V94" i="5"/>
  <c r="W94" i="5" s="1"/>
  <c r="V70" i="5"/>
  <c r="W70" i="5" s="1"/>
  <c r="V62" i="5"/>
  <c r="W62" i="5" s="1"/>
  <c r="V54" i="5"/>
  <c r="W54" i="5" s="1"/>
  <c r="L201" i="3"/>
  <c r="P39" i="5"/>
  <c r="P38" i="5" s="1"/>
  <c r="O38" i="5"/>
  <c r="Q28" i="5"/>
  <c r="R28" i="5" s="1"/>
  <c r="G28" i="5"/>
  <c r="U28" i="5"/>
  <c r="S28" i="5"/>
  <c r="P23" i="5"/>
  <c r="V23" i="5" s="1"/>
  <c r="W23" i="5" s="1"/>
  <c r="G201" i="3"/>
  <c r="I202" i="3"/>
  <c r="P114" i="5"/>
  <c r="P113" i="5" s="1"/>
  <c r="O113" i="5"/>
  <c r="K23" i="3"/>
  <c r="K22" i="3" s="1"/>
  <c r="J22" i="3"/>
  <c r="J192" i="3"/>
  <c r="K68" i="3"/>
  <c r="K67" i="3" s="1"/>
  <c r="J67" i="3"/>
  <c r="P58" i="5"/>
  <c r="P57" i="5" s="1"/>
  <c r="O57" i="5"/>
  <c r="J29" i="5"/>
  <c r="F28" i="5"/>
  <c r="K203" i="3"/>
  <c r="K201" i="3" s="1"/>
  <c r="J201" i="3"/>
  <c r="H192" i="3"/>
  <c r="N189" i="3"/>
  <c r="O189" i="3" s="1"/>
  <c r="N177" i="3"/>
  <c r="O177" i="3" s="1"/>
  <c r="N171" i="3"/>
  <c r="O171" i="3" s="1"/>
  <c r="H151" i="3"/>
  <c r="I82" i="3"/>
  <c r="G81" i="3"/>
  <c r="I60" i="3"/>
  <c r="H50" i="3"/>
  <c r="H29" i="3"/>
  <c r="L22" i="3"/>
  <c r="L13" i="3"/>
  <c r="AD225" i="1"/>
  <c r="AC225" i="1"/>
  <c r="AD221" i="1"/>
  <c r="AC221" i="1"/>
  <c r="AF221" i="1" s="1"/>
  <c r="AH221" i="1" s="1"/>
  <c r="O211" i="1"/>
  <c r="W212" i="1"/>
  <c r="AD210" i="1"/>
  <c r="AC210" i="1"/>
  <c r="H206" i="1"/>
  <c r="AD206" i="1" s="1"/>
  <c r="AD207" i="1"/>
  <c r="AC207" i="1"/>
  <c r="AD193" i="1"/>
  <c r="AF193" i="1" s="1"/>
  <c r="AH193" i="1" s="1"/>
  <c r="AC193" i="1"/>
  <c r="N161" i="3"/>
  <c r="O161" i="3" s="1"/>
  <c r="N87" i="3"/>
  <c r="O87" i="3" s="1"/>
  <c r="I51" i="3"/>
  <c r="J13" i="3"/>
  <c r="O160" i="1"/>
  <c r="W161" i="1"/>
  <c r="AC133" i="1"/>
  <c r="AD133" i="1"/>
  <c r="AD113" i="1"/>
  <c r="AC113" i="1"/>
  <c r="AF113" i="1" s="1"/>
  <c r="AH113" i="1" s="1"/>
  <c r="H36" i="3"/>
  <c r="K29" i="3"/>
  <c r="AF185" i="1"/>
  <c r="AH185" i="1" s="1"/>
  <c r="AC176" i="1"/>
  <c r="AF144" i="1"/>
  <c r="AH144" i="1" s="1"/>
  <c r="H118" i="3"/>
  <c r="G67" i="3"/>
  <c r="W174" i="1"/>
  <c r="AD173" i="1"/>
  <c r="AC173" i="1"/>
  <c r="W170" i="1"/>
  <c r="AD169" i="1"/>
  <c r="AC169" i="1"/>
  <c r="H168" i="1"/>
  <c r="AD168" i="1" s="1"/>
  <c r="AD8" i="1"/>
  <c r="AD7" i="1" s="1"/>
  <c r="H7" i="1"/>
  <c r="AC8" i="1"/>
  <c r="AC7" i="1" s="1"/>
  <c r="AD15" i="1"/>
  <c r="AF15" i="1" s="1"/>
  <c r="AH15" i="1" s="1"/>
  <c r="AC15" i="1"/>
  <c r="H9" i="1"/>
  <c r="AD9" i="1" s="1"/>
  <c r="AD10" i="1"/>
  <c r="AC10" i="1"/>
  <c r="J151" i="3"/>
  <c r="I138" i="3"/>
  <c r="K81" i="3"/>
  <c r="I47" i="3"/>
  <c r="N47" i="3" s="1"/>
  <c r="O47" i="3" s="1"/>
  <c r="AD158" i="1"/>
  <c r="AC158" i="1"/>
  <c r="AF158" i="1" s="1"/>
  <c r="AH158" i="1" s="1"/>
  <c r="AD155" i="1"/>
  <c r="H154" i="1"/>
  <c r="AD154" i="1" s="1"/>
  <c r="AC155" i="1"/>
  <c r="AD152" i="1"/>
  <c r="AC152" i="1"/>
  <c r="AD146" i="1"/>
  <c r="AC146" i="1"/>
  <c r="AD138" i="1"/>
  <c r="AC138" i="1"/>
  <c r="AD128" i="1"/>
  <c r="AC128" i="1"/>
  <c r="AF128" i="1" s="1"/>
  <c r="AH128" i="1" s="1"/>
  <c r="AD124" i="1"/>
  <c r="AC124" i="1"/>
  <c r="AD120" i="1"/>
  <c r="AC120" i="1"/>
  <c r="AF120" i="1" s="1"/>
  <c r="AH120" i="1" s="1"/>
  <c r="AD116" i="1"/>
  <c r="AC116" i="1"/>
  <c r="AC112" i="1"/>
  <c r="AF112" i="1" s="1"/>
  <c r="AH112" i="1" s="1"/>
  <c r="AD112" i="1"/>
  <c r="AD108" i="1"/>
  <c r="AC108" i="1"/>
  <c r="AD104" i="1"/>
  <c r="AC104" i="1"/>
  <c r="AD100" i="1"/>
  <c r="AC100" i="1"/>
  <c r="AD96" i="1"/>
  <c r="AC96" i="1"/>
  <c r="O85" i="1"/>
  <c r="W86" i="1"/>
  <c r="AD84" i="1"/>
  <c r="AC84" i="1"/>
  <c r="AD80" i="1"/>
  <c r="AC80" i="1"/>
  <c r="AD62" i="1"/>
  <c r="AC62" i="1"/>
  <c r="AD58" i="1"/>
  <c r="AC58" i="1"/>
  <c r="AD45" i="1"/>
  <c r="AC45" i="1"/>
  <c r="AD29" i="1"/>
  <c r="AC29" i="1"/>
  <c r="H25" i="1"/>
  <c r="AD25" i="1" s="1"/>
  <c r="AD26" i="1"/>
  <c r="AC26" i="1"/>
  <c r="AD13" i="1"/>
  <c r="AC13" i="1"/>
  <c r="O9" i="1"/>
  <c r="W10" i="1"/>
  <c r="AF84" i="1"/>
  <c r="AH84" i="1" s="1"/>
  <c r="AF73" i="1"/>
  <c r="AH73" i="1" s="1"/>
  <c r="W56" i="1"/>
  <c r="AF45" i="1"/>
  <c r="AH45" i="1" s="1"/>
  <c r="W41" i="1"/>
  <c r="AF20" i="1"/>
  <c r="AH20" i="1" s="1"/>
  <c r="W137" i="1"/>
  <c r="AF137" i="1" s="1"/>
  <c r="AH137" i="1" s="1"/>
  <c r="M134" i="1"/>
  <c r="M228" i="1" s="1"/>
  <c r="N86" i="1"/>
  <c r="N85" i="1" s="1"/>
  <c r="N26" i="1"/>
  <c r="N25" i="1" s="1"/>
  <c r="P25" i="1"/>
  <c r="AF129" i="1"/>
  <c r="AH129" i="1" s="1"/>
  <c r="AF121" i="1"/>
  <c r="AH121" i="1" s="1"/>
  <c r="AF109" i="1"/>
  <c r="AH109" i="1" s="1"/>
  <c r="W78" i="1"/>
  <c r="AF71" i="1"/>
  <c r="AH71" i="1" s="1"/>
  <c r="AF36" i="1"/>
  <c r="AH36" i="1" s="1"/>
  <c r="P94" i="1"/>
  <c r="N95" i="1"/>
  <c r="N94" i="1" s="1"/>
  <c r="AF65" i="1"/>
  <c r="AH65" i="1" s="1"/>
  <c r="AF37" i="1"/>
  <c r="AH37" i="1" s="1"/>
  <c r="P9" i="1"/>
  <c r="N10" i="1"/>
  <c r="N9" i="1" s="1"/>
  <c r="Q198" i="16"/>
  <c r="AB198" i="16"/>
  <c r="AF198" i="16" s="1"/>
  <c r="AJ198" i="16" s="1"/>
  <c r="AT198" i="16" s="1"/>
  <c r="BQ198" i="16" s="1"/>
  <c r="BR198" i="16" s="1"/>
  <c r="AC196" i="16"/>
  <c r="AF196" i="16" s="1"/>
  <c r="AJ196" i="16" s="1"/>
  <c r="AT196" i="16" s="1"/>
  <c r="BQ196" i="16" s="1"/>
  <c r="BR196" i="16" s="1"/>
  <c r="Q196" i="16"/>
  <c r="AW199" i="16"/>
  <c r="AB191" i="16"/>
  <c r="Q191" i="16"/>
  <c r="Q189" i="16" s="1"/>
  <c r="H189" i="16"/>
  <c r="BG189" i="16"/>
  <c r="Q193" i="16"/>
  <c r="R189" i="16"/>
  <c r="V190" i="16"/>
  <c r="U189" i="16"/>
  <c r="J186" i="16"/>
  <c r="J199" i="16" s="1"/>
  <c r="AJ192" i="16"/>
  <c r="Q187" i="16"/>
  <c r="H186" i="16"/>
  <c r="AB187" i="16"/>
  <c r="Q172" i="16"/>
  <c r="AB172" i="16"/>
  <c r="AF172" i="16" s="1"/>
  <c r="AJ172" i="16" s="1"/>
  <c r="AT172" i="16" s="1"/>
  <c r="BQ172" i="16" s="1"/>
  <c r="BR172" i="16" s="1"/>
  <c r="AB177" i="16"/>
  <c r="AF177" i="16" s="1"/>
  <c r="AJ177" i="16" s="1"/>
  <c r="AT177" i="16" s="1"/>
  <c r="BQ177" i="16" s="1"/>
  <c r="BR177" i="16" s="1"/>
  <c r="Q177" i="16"/>
  <c r="AI178" i="16"/>
  <c r="AB155" i="16"/>
  <c r="AF155" i="16" s="1"/>
  <c r="AJ155" i="16" s="1"/>
  <c r="AT155" i="16" s="1"/>
  <c r="BQ155" i="16" s="1"/>
  <c r="BR155" i="16" s="1"/>
  <c r="Q155" i="16"/>
  <c r="AZ169" i="16"/>
  <c r="U178" i="16"/>
  <c r="AC170" i="16"/>
  <c r="AC169" i="16" s="1"/>
  <c r="J169" i="16"/>
  <c r="AB165" i="16"/>
  <c r="AF165" i="16" s="1"/>
  <c r="AJ165" i="16" s="1"/>
  <c r="AT165" i="16" s="1"/>
  <c r="BQ165" i="16" s="1"/>
  <c r="BR165" i="16" s="1"/>
  <c r="H161" i="16"/>
  <c r="Q165" i="16"/>
  <c r="Q161" i="16" s="1"/>
  <c r="AZ150" i="16"/>
  <c r="AB138" i="16"/>
  <c r="AF138" i="16" s="1"/>
  <c r="AJ138" i="16" s="1"/>
  <c r="AT138" i="16" s="1"/>
  <c r="BQ138" i="16" s="1"/>
  <c r="BR138" i="16" s="1"/>
  <c r="Q138" i="16"/>
  <c r="AG162" i="16"/>
  <c r="AG161" i="16" s="1"/>
  <c r="V161" i="16"/>
  <c r="R150" i="16"/>
  <c r="BI137" i="16"/>
  <c r="AB145" i="16"/>
  <c r="AF145" i="16" s="1"/>
  <c r="AJ145" i="16" s="1"/>
  <c r="Q145" i="16"/>
  <c r="AC143" i="16"/>
  <c r="AC141" i="16" s="1"/>
  <c r="J141" i="16"/>
  <c r="AT145" i="16"/>
  <c r="BQ145" i="16" s="1"/>
  <c r="BR145" i="16" s="1"/>
  <c r="R135" i="16"/>
  <c r="AO144" i="16"/>
  <c r="BG141" i="16"/>
  <c r="AI143" i="16"/>
  <c r="AI141" i="16" s="1"/>
  <c r="AC136" i="16"/>
  <c r="AC135" i="16" s="1"/>
  <c r="J135" i="16"/>
  <c r="AZ127" i="16"/>
  <c r="Q126" i="16"/>
  <c r="Q122" i="16"/>
  <c r="AB122" i="16"/>
  <c r="AF122" i="16" s="1"/>
  <c r="AS127" i="16"/>
  <c r="R127" i="16"/>
  <c r="V122" i="16"/>
  <c r="U119" i="16"/>
  <c r="AS120" i="16"/>
  <c r="AN119" i="16"/>
  <c r="Q106" i="16"/>
  <c r="AB106" i="16"/>
  <c r="AF106" i="16" s="1"/>
  <c r="AJ106" i="16" s="1"/>
  <c r="AT106" i="16" s="1"/>
  <c r="BQ106" i="16" s="1"/>
  <c r="BR106" i="16" s="1"/>
  <c r="H127" i="16"/>
  <c r="BG119" i="16"/>
  <c r="BH119" i="16"/>
  <c r="Q117" i="16"/>
  <c r="AB117" i="16"/>
  <c r="AF117" i="16" s="1"/>
  <c r="AJ117" i="16" s="1"/>
  <c r="AT117" i="16" s="1"/>
  <c r="BQ117" i="16" s="1"/>
  <c r="BR117" i="16" s="1"/>
  <c r="BI111" i="16"/>
  <c r="BI110" i="16" s="1"/>
  <c r="BG110" i="16"/>
  <c r="AB88" i="16"/>
  <c r="AF88" i="16" s="1"/>
  <c r="AJ88" i="16" s="1"/>
  <c r="AT88" i="16" s="1"/>
  <c r="BQ88" i="16" s="1"/>
  <c r="BR88" i="16" s="1"/>
  <c r="Q88" i="16"/>
  <c r="Q101" i="16"/>
  <c r="AB101" i="16"/>
  <c r="AF101" i="16" s="1"/>
  <c r="AJ101" i="16" s="1"/>
  <c r="BH86" i="16"/>
  <c r="BQ108" i="16"/>
  <c r="BR108" i="16" s="1"/>
  <c r="Q102" i="16"/>
  <c r="Q95" i="16"/>
  <c r="AB95" i="16"/>
  <c r="AF95" i="16" s="1"/>
  <c r="AJ95" i="16" s="1"/>
  <c r="AT95" i="16" s="1"/>
  <c r="BQ95" i="16" s="1"/>
  <c r="BR95" i="16" s="1"/>
  <c r="Q93" i="16"/>
  <c r="AB93" i="16"/>
  <c r="AF93" i="16" s="1"/>
  <c r="AJ93" i="16" s="1"/>
  <c r="AT93" i="16" s="1"/>
  <c r="BQ93" i="16" s="1"/>
  <c r="BR93" i="16" s="1"/>
  <c r="Q91" i="16"/>
  <c r="AB91" i="16"/>
  <c r="AF91" i="16" s="1"/>
  <c r="AJ91" i="16" s="1"/>
  <c r="AT91" i="16" s="1"/>
  <c r="BQ91" i="16" s="1"/>
  <c r="BR91" i="16" s="1"/>
  <c r="Q89" i="16"/>
  <c r="AB89" i="16"/>
  <c r="AF89" i="16" s="1"/>
  <c r="AJ89" i="16" s="1"/>
  <c r="AT89" i="16" s="1"/>
  <c r="BQ89" i="16" s="1"/>
  <c r="BR89" i="16" s="1"/>
  <c r="AZ86" i="16"/>
  <c r="AZ79" i="16"/>
  <c r="BI91" i="16"/>
  <c r="Q73" i="16"/>
  <c r="AB73" i="16"/>
  <c r="AF73" i="16" s="1"/>
  <c r="BQ78" i="16"/>
  <c r="BR78" i="16" s="1"/>
  <c r="R71" i="16"/>
  <c r="AZ54" i="16"/>
  <c r="BI52" i="16"/>
  <c r="BI50" i="16"/>
  <c r="BI48" i="16"/>
  <c r="AZ45" i="16"/>
  <c r="AS99" i="16"/>
  <c r="AB65" i="16"/>
  <c r="AF65" i="16" s="1"/>
  <c r="AJ65" i="16" s="1"/>
  <c r="AT65" i="16" s="1"/>
  <c r="BQ65" i="16" s="1"/>
  <c r="BR65" i="16" s="1"/>
  <c r="Q65" i="16"/>
  <c r="J62" i="16"/>
  <c r="AC64" i="16"/>
  <c r="AC62" i="16" s="1"/>
  <c r="V62" i="16"/>
  <c r="AG63" i="16"/>
  <c r="AG62" i="16" s="1"/>
  <c r="AF46" i="16"/>
  <c r="AS39" i="16"/>
  <c r="R39" i="16"/>
  <c r="AZ25" i="16"/>
  <c r="AD71" i="16"/>
  <c r="AC54" i="16"/>
  <c r="Q30" i="16"/>
  <c r="AB30" i="16"/>
  <c r="AF30" i="16" s="1"/>
  <c r="AJ30" i="16" s="1"/>
  <c r="AT30" i="16" s="1"/>
  <c r="BQ30" i="16" s="1"/>
  <c r="BR30" i="16" s="1"/>
  <c r="AI54" i="16"/>
  <c r="AN45" i="16"/>
  <c r="AS47" i="16"/>
  <c r="BI43" i="16"/>
  <c r="U71" i="16"/>
  <c r="BI36" i="16"/>
  <c r="BI35" i="16" s="1"/>
  <c r="BG35" i="16"/>
  <c r="BI33" i="16"/>
  <c r="AB31" i="16"/>
  <c r="AF31" i="16" s="1"/>
  <c r="AJ31" i="16" s="1"/>
  <c r="AT31" i="16" s="1"/>
  <c r="BQ31" i="16" s="1"/>
  <c r="BR31" i="16" s="1"/>
  <c r="Q31" i="16"/>
  <c r="AB26" i="16"/>
  <c r="Q26" i="16"/>
  <c r="H25" i="16"/>
  <c r="AB23" i="16"/>
  <c r="AF23" i="16" s="1"/>
  <c r="AJ23" i="16" s="1"/>
  <c r="AT23" i="16" s="1"/>
  <c r="BQ23" i="16" s="1"/>
  <c r="BR23" i="16" s="1"/>
  <c r="Q23" i="16"/>
  <c r="AB20" i="16"/>
  <c r="AF20" i="16" s="1"/>
  <c r="AJ20" i="16" s="1"/>
  <c r="AT20" i="16" s="1"/>
  <c r="BQ20" i="16" s="1"/>
  <c r="BR20" i="16" s="1"/>
  <c r="Q20" i="16"/>
  <c r="AC25" i="16"/>
  <c r="R17" i="16"/>
  <c r="N8" i="16"/>
  <c r="AD10" i="16"/>
  <c r="AD8" i="16" s="1"/>
  <c r="AF9" i="16"/>
  <c r="BI26" i="16"/>
  <c r="BI25" i="16" s="1"/>
  <c r="Q12" i="16"/>
  <c r="AB12" i="16"/>
  <c r="AF12" i="16" s="1"/>
  <c r="AJ12" i="16" s="1"/>
  <c r="AT12" i="16" s="1"/>
  <c r="BQ12" i="16" s="1"/>
  <c r="BR12" i="16" s="1"/>
  <c r="AM204" i="8"/>
  <c r="AD204" i="8" s="1"/>
  <c r="AO204" i="8" s="1"/>
  <c r="AP204" i="8" s="1"/>
  <c r="AE204" i="8"/>
  <c r="AM196" i="8"/>
  <c r="AE196" i="8"/>
  <c r="AM185" i="8"/>
  <c r="AE185" i="8"/>
  <c r="AM168" i="8"/>
  <c r="AD168" i="8" s="1"/>
  <c r="AO168" i="8" s="1"/>
  <c r="AP168" i="8" s="1"/>
  <c r="AE168" i="8"/>
  <c r="AD25" i="16"/>
  <c r="BH8" i="16"/>
  <c r="P205" i="8"/>
  <c r="J17" i="16"/>
  <c r="AB16" i="16"/>
  <c r="AF16" i="16" s="1"/>
  <c r="AJ16" i="16" s="1"/>
  <c r="AT16" i="16" s="1"/>
  <c r="BQ16" i="16" s="1"/>
  <c r="BR16" i="16" s="1"/>
  <c r="Q16" i="16"/>
  <c r="AB10" i="16"/>
  <c r="AF10" i="16" s="1"/>
  <c r="H8" i="16"/>
  <c r="Q10" i="16"/>
  <c r="H403" i="23"/>
  <c r="AE199" i="8"/>
  <c r="AM199" i="8"/>
  <c r="AD199" i="8" s="1"/>
  <c r="AE190" i="8"/>
  <c r="AM190" i="8"/>
  <c r="AD190" i="8" s="1"/>
  <c r="AE169" i="8"/>
  <c r="AM169" i="8"/>
  <c r="AD169" i="8" s="1"/>
  <c r="J346" i="23"/>
  <c r="J403" i="23" s="1"/>
  <c r="AO177" i="8"/>
  <c r="AP177" i="8" s="1"/>
  <c r="AM155" i="8"/>
  <c r="AM153" i="8"/>
  <c r="AD153" i="8" s="1"/>
  <c r="AO153" i="8" s="1"/>
  <c r="AP153" i="8" s="1"/>
  <c r="AE153" i="8"/>
  <c r="F205" i="8"/>
  <c r="AD152" i="8"/>
  <c r="AO152" i="8" s="1"/>
  <c r="AP152" i="8" s="1"/>
  <c r="AD148" i="8"/>
  <c r="AO148" i="8" s="1"/>
  <c r="AP148" i="8" s="1"/>
  <c r="AE140" i="8"/>
  <c r="AM140" i="8"/>
  <c r="AE122" i="8"/>
  <c r="AM122" i="8"/>
  <c r="AD122" i="8" s="1"/>
  <c r="AE101" i="8"/>
  <c r="AM101" i="8"/>
  <c r="AD101" i="8" s="1"/>
  <c r="BI10" i="16"/>
  <c r="BI8" i="16" s="1"/>
  <c r="AE95" i="8"/>
  <c r="AM95" i="8"/>
  <c r="AD95" i="8" s="1"/>
  <c r="AO95" i="8" s="1"/>
  <c r="AP95" i="8" s="1"/>
  <c r="AM73" i="8"/>
  <c r="AD73" i="8" s="1"/>
  <c r="AO73" i="8" s="1"/>
  <c r="AP73" i="8" s="1"/>
  <c r="AE73" i="8"/>
  <c r="AM67" i="8"/>
  <c r="AE67" i="8"/>
  <c r="G58" i="8"/>
  <c r="AD59" i="8"/>
  <c r="AM56" i="8"/>
  <c r="AD56" i="8" s="1"/>
  <c r="AE56" i="8"/>
  <c r="AM50" i="8"/>
  <c r="AE50" i="8"/>
  <c r="AM41" i="8"/>
  <c r="AD41" i="8" s="1"/>
  <c r="AE41" i="8"/>
  <c r="AM24" i="8"/>
  <c r="AD24" i="8" s="1"/>
  <c r="AO24" i="8" s="1"/>
  <c r="AP24" i="8" s="1"/>
  <c r="AE24" i="8"/>
  <c r="V198" i="5"/>
  <c r="W198" i="5" s="1"/>
  <c r="V194" i="5"/>
  <c r="W194" i="5" s="1"/>
  <c r="AD103" i="8"/>
  <c r="AO104" i="8"/>
  <c r="AE96" i="8"/>
  <c r="AM96" i="8"/>
  <c r="AD96" i="8" s="1"/>
  <c r="AO96" i="8" s="1"/>
  <c r="AP96" i="8" s="1"/>
  <c r="AM82" i="8"/>
  <c r="AD82" i="8" s="1"/>
  <c r="AO82" i="8" s="1"/>
  <c r="AP82" i="8" s="1"/>
  <c r="AE82" i="8"/>
  <c r="AM78" i="8"/>
  <c r="AD78" i="8" s="1"/>
  <c r="AE78" i="8"/>
  <c r="AE62" i="8"/>
  <c r="AM62" i="8"/>
  <c r="AD62" i="8" s="1"/>
  <c r="AE36" i="8"/>
  <c r="AM36" i="8"/>
  <c r="AD36" i="8" s="1"/>
  <c r="AO36" i="8" s="1"/>
  <c r="AP36" i="8" s="1"/>
  <c r="AE19" i="8"/>
  <c r="AM19" i="8"/>
  <c r="AD19" i="8" s="1"/>
  <c r="AE123" i="8"/>
  <c r="AM103" i="8"/>
  <c r="AD84" i="8"/>
  <c r="AE68" i="8"/>
  <c r="AM68" i="8"/>
  <c r="AD68" i="8" s="1"/>
  <c r="AE55" i="8"/>
  <c r="AM55" i="8"/>
  <c r="AD55" i="8" s="1"/>
  <c r="AO55" i="8" s="1"/>
  <c r="AP55" i="8" s="1"/>
  <c r="AE27" i="8"/>
  <c r="AM27" i="8"/>
  <c r="AD27" i="8" s="1"/>
  <c r="AO27" i="8" s="1"/>
  <c r="AP27" i="8" s="1"/>
  <c r="T11" i="8"/>
  <c r="V171" i="5"/>
  <c r="W171" i="5" s="1"/>
  <c r="V163" i="5"/>
  <c r="W163" i="5" s="1"/>
  <c r="V147" i="5"/>
  <c r="W147" i="5" s="1"/>
  <c r="R139" i="5"/>
  <c r="Q138" i="5"/>
  <c r="R123" i="5"/>
  <c r="Q122" i="5"/>
  <c r="V107" i="5"/>
  <c r="W107" i="5" s="1"/>
  <c r="V91" i="5"/>
  <c r="W91" i="5" s="1"/>
  <c r="R75" i="5"/>
  <c r="Q74" i="5"/>
  <c r="V59" i="5"/>
  <c r="W59" i="5" s="1"/>
  <c r="J48" i="5"/>
  <c r="V35" i="5"/>
  <c r="W35" i="5" s="1"/>
  <c r="P185" i="5"/>
  <c r="V185" i="5" s="1"/>
  <c r="W185" i="5" s="1"/>
  <c r="J153" i="5"/>
  <c r="L215" i="3"/>
  <c r="L232" i="3" s="1"/>
  <c r="J138" i="5"/>
  <c r="P201" i="5"/>
  <c r="P197" i="5"/>
  <c r="O192" i="5"/>
  <c r="P193" i="5"/>
  <c r="P191" i="5"/>
  <c r="V191" i="5" s="1"/>
  <c r="W191" i="5" s="1"/>
  <c r="P187" i="5"/>
  <c r="V187" i="5" s="1"/>
  <c r="W187" i="5" s="1"/>
  <c r="U164" i="5"/>
  <c r="V162" i="5"/>
  <c r="W162" i="5" s="1"/>
  <c r="U144" i="5"/>
  <c r="V142" i="5"/>
  <c r="W142" i="5" s="1"/>
  <c r="S130" i="5"/>
  <c r="P104" i="5"/>
  <c r="V104" i="5" s="1"/>
  <c r="W104" i="5" s="1"/>
  <c r="S82" i="5"/>
  <c r="P76" i="5"/>
  <c r="V76" i="5" s="1"/>
  <c r="W76" i="5" s="1"/>
  <c r="R66" i="5"/>
  <c r="Q65" i="5"/>
  <c r="V58" i="5"/>
  <c r="S57" i="5"/>
  <c r="Q57" i="5"/>
  <c r="R57" i="5" s="1"/>
  <c r="G57" i="5"/>
  <c r="G202" i="5" s="1"/>
  <c r="U57" i="5"/>
  <c r="V50" i="5"/>
  <c r="W50" i="5" s="1"/>
  <c r="Q42" i="5"/>
  <c r="R42" i="5" s="1"/>
  <c r="Q38" i="5"/>
  <c r="R38" i="5" s="1"/>
  <c r="V34" i="5"/>
  <c r="W34" i="5" s="1"/>
  <c r="L210" i="3"/>
  <c r="H201" i="3"/>
  <c r="N170" i="3"/>
  <c r="O170" i="3" s="1"/>
  <c r="P31" i="5"/>
  <c r="V31" i="5" s="1"/>
  <c r="W31" i="5" s="1"/>
  <c r="V19" i="5"/>
  <c r="W19" i="5" s="1"/>
  <c r="V14" i="5"/>
  <c r="W14" i="5" s="1"/>
  <c r="N207" i="3"/>
  <c r="O207" i="3" s="1"/>
  <c r="P83" i="5"/>
  <c r="P82" i="5" s="1"/>
  <c r="O82" i="5"/>
  <c r="P12" i="5"/>
  <c r="O11" i="5"/>
  <c r="R10" i="5"/>
  <c r="Q9" i="5"/>
  <c r="J172" i="3"/>
  <c r="K164" i="3"/>
  <c r="P66" i="5"/>
  <c r="P65" i="5" s="1"/>
  <c r="O65" i="5"/>
  <c r="V26" i="5"/>
  <c r="W26" i="5" s="1"/>
  <c r="V18" i="5"/>
  <c r="W18" i="5" s="1"/>
  <c r="I224" i="3"/>
  <c r="N224" i="3" s="1"/>
  <c r="O224" i="3" s="1"/>
  <c r="H222" i="3"/>
  <c r="I217" i="3"/>
  <c r="N217" i="3" s="1"/>
  <c r="O217" i="3" s="1"/>
  <c r="K192" i="3"/>
  <c r="N183" i="3"/>
  <c r="O183" i="3" s="1"/>
  <c r="M98" i="3"/>
  <c r="J21" i="5"/>
  <c r="F20" i="5"/>
  <c r="N223" i="3"/>
  <c r="I222" i="3"/>
  <c r="J210" i="3"/>
  <c r="J232" i="3" s="1"/>
  <c r="I152" i="3"/>
  <c r="G151" i="3"/>
  <c r="L98" i="3"/>
  <c r="L89" i="3"/>
  <c r="K45" i="3"/>
  <c r="J44" i="3"/>
  <c r="K37" i="3"/>
  <c r="J36" i="3"/>
  <c r="I30" i="3"/>
  <c r="G29" i="3"/>
  <c r="H22" i="3"/>
  <c r="H13" i="3"/>
  <c r="I12" i="3"/>
  <c r="AD224" i="1"/>
  <c r="AC224" i="1"/>
  <c r="AD220" i="1"/>
  <c r="AC220" i="1"/>
  <c r="AF220" i="1" s="1"/>
  <c r="AH220" i="1" s="1"/>
  <c r="AD209" i="1"/>
  <c r="AC209" i="1"/>
  <c r="AF209" i="1" s="1"/>
  <c r="AH209" i="1" s="1"/>
  <c r="AD196" i="1"/>
  <c r="AC196" i="1"/>
  <c r="AF196" i="1" s="1"/>
  <c r="AH196" i="1" s="1"/>
  <c r="AD192" i="1"/>
  <c r="AC192" i="1"/>
  <c r="H188" i="1"/>
  <c r="AD188" i="1" s="1"/>
  <c r="AD189" i="1"/>
  <c r="AC189" i="1"/>
  <c r="K13" i="3"/>
  <c r="P206" i="1"/>
  <c r="N207" i="1"/>
  <c r="N206" i="1" s="1"/>
  <c r="AF194" i="1"/>
  <c r="AH194" i="1" s="1"/>
  <c r="P188" i="1"/>
  <c r="N189" i="1"/>
  <c r="N188" i="1" s="1"/>
  <c r="N177" i="1"/>
  <c r="N176" i="1" s="1"/>
  <c r="P176" i="1"/>
  <c r="AC132" i="1"/>
  <c r="AD132" i="1"/>
  <c r="AF132" i="1" s="1"/>
  <c r="AH132" i="1" s="1"/>
  <c r="AC63" i="1"/>
  <c r="N181" i="3"/>
  <c r="AF226" i="1"/>
  <c r="AH226" i="1" s="1"/>
  <c r="AF213" i="1"/>
  <c r="AH213" i="1" s="1"/>
  <c r="W207" i="1"/>
  <c r="N198" i="1"/>
  <c r="N197" i="1" s="1"/>
  <c r="P197" i="1"/>
  <c r="N148" i="1"/>
  <c r="N147" i="1" s="1"/>
  <c r="AF143" i="1"/>
  <c r="AH143" i="1" s="1"/>
  <c r="R135" i="1"/>
  <c r="R134" i="1" s="1"/>
  <c r="I134" i="1"/>
  <c r="AC85" i="1"/>
  <c r="AC46" i="1"/>
  <c r="R177" i="1"/>
  <c r="R176" i="1" s="1"/>
  <c r="R228" i="1" s="1"/>
  <c r="I176" i="1"/>
  <c r="I228" i="1" s="1"/>
  <c r="AD174" i="1"/>
  <c r="AC174" i="1"/>
  <c r="AD170" i="1"/>
  <c r="AC170" i="1"/>
  <c r="P169" i="1"/>
  <c r="L168" i="1"/>
  <c r="O18" i="1"/>
  <c r="W19" i="1"/>
  <c r="AD14" i="1"/>
  <c r="AC14" i="1"/>
  <c r="AF14" i="1" s="1"/>
  <c r="AH14" i="1" s="1"/>
  <c r="AC32" i="1"/>
  <c r="I166" i="3"/>
  <c r="N166" i="3" s="1"/>
  <c r="O166" i="3" s="1"/>
  <c r="K151" i="3"/>
  <c r="G59" i="3"/>
  <c r="I44" i="3"/>
  <c r="AF225" i="1"/>
  <c r="AH225" i="1" s="1"/>
  <c r="W219" i="1"/>
  <c r="AF187" i="1"/>
  <c r="AH187" i="1" s="1"/>
  <c r="AD163" i="1"/>
  <c r="AC163" i="1"/>
  <c r="AF163" i="1" s="1"/>
  <c r="AH163" i="1" s="1"/>
  <c r="AD157" i="1"/>
  <c r="AC157" i="1"/>
  <c r="AF157" i="1" s="1"/>
  <c r="AH157" i="1" s="1"/>
  <c r="AD151" i="1"/>
  <c r="AC151" i="1"/>
  <c r="AF151" i="1" s="1"/>
  <c r="AH151" i="1" s="1"/>
  <c r="AD148" i="1"/>
  <c r="H147" i="1"/>
  <c r="AD147" i="1" s="1"/>
  <c r="AC148" i="1"/>
  <c r="AD145" i="1"/>
  <c r="AC145" i="1"/>
  <c r="AF145" i="1" s="1"/>
  <c r="AH145" i="1" s="1"/>
  <c r="AC143" i="1"/>
  <c r="AD143" i="1"/>
  <c r="AC141" i="1"/>
  <c r="AF141" i="1" s="1"/>
  <c r="AH141" i="1" s="1"/>
  <c r="AD141" i="1"/>
  <c r="AD127" i="1"/>
  <c r="AC127" i="1"/>
  <c r="AD123" i="1"/>
  <c r="AC123" i="1"/>
  <c r="AF123" i="1" s="1"/>
  <c r="AH123" i="1" s="1"/>
  <c r="AD119" i="1"/>
  <c r="AC119" i="1"/>
  <c r="AD111" i="1"/>
  <c r="AC111" i="1"/>
  <c r="AD107" i="1"/>
  <c r="AC107" i="1"/>
  <c r="AF107" i="1" s="1"/>
  <c r="AH107" i="1" s="1"/>
  <c r="AD103" i="1"/>
  <c r="AF103" i="1" s="1"/>
  <c r="AH103" i="1" s="1"/>
  <c r="AC103" i="1"/>
  <c r="AD99" i="1"/>
  <c r="AC99" i="1"/>
  <c r="AF99" i="1" s="1"/>
  <c r="AH99" i="1" s="1"/>
  <c r="AD83" i="1"/>
  <c r="AC83" i="1"/>
  <c r="AF83" i="1" s="1"/>
  <c r="AH83" i="1" s="1"/>
  <c r="AD79" i="1"/>
  <c r="AC79" i="1"/>
  <c r="O63" i="1"/>
  <c r="W64" i="1"/>
  <c r="AD61" i="1"/>
  <c r="AC61" i="1"/>
  <c r="AD57" i="1"/>
  <c r="AC57" i="1"/>
  <c r="AF57" i="1" s="1"/>
  <c r="AH57" i="1" s="1"/>
  <c r="O46" i="1"/>
  <c r="W47" i="1"/>
  <c r="AD44" i="1"/>
  <c r="AC44" i="1"/>
  <c r="AF44" i="1" s="1"/>
  <c r="AH44" i="1" s="1"/>
  <c r="AD41" i="1"/>
  <c r="AC41" i="1"/>
  <c r="H40" i="1"/>
  <c r="AD40" i="1" s="1"/>
  <c r="AD28" i="1"/>
  <c r="AC28" i="1"/>
  <c r="AD11" i="1"/>
  <c r="AC11" i="1"/>
  <c r="AF124" i="1"/>
  <c r="AH124" i="1" s="1"/>
  <c r="AF111" i="1"/>
  <c r="AH111" i="1" s="1"/>
  <c r="W95" i="1"/>
  <c r="AF88" i="1"/>
  <c r="AH88" i="1" s="1"/>
  <c r="AF66" i="1"/>
  <c r="AH66" i="1" s="1"/>
  <c r="AF53" i="1"/>
  <c r="AH53" i="1" s="1"/>
  <c r="AF38" i="1"/>
  <c r="AH38" i="1" s="1"/>
  <c r="AF13" i="1"/>
  <c r="AH13" i="1" s="1"/>
  <c r="N135" i="1"/>
  <c r="N134" i="1" s="1"/>
  <c r="Q134" i="1"/>
  <c r="N64" i="1"/>
  <c r="N63" i="1" s="1"/>
  <c r="P63" i="1"/>
  <c r="N47" i="1"/>
  <c r="N46" i="1" s="1"/>
  <c r="P46" i="1"/>
  <c r="AF149" i="1"/>
  <c r="AH149" i="1" s="1"/>
  <c r="AF127" i="1"/>
  <c r="AH127" i="1" s="1"/>
  <c r="AF119" i="1"/>
  <c r="AH119" i="1" s="1"/>
  <c r="AF105" i="1"/>
  <c r="AH105" i="1" s="1"/>
  <c r="AF90" i="1"/>
  <c r="AH90" i="1" s="1"/>
  <c r="AF42" i="1"/>
  <c r="AH42" i="1" s="1"/>
  <c r="N19" i="1"/>
  <c r="N18" i="1" s="1"/>
  <c r="P18" i="1"/>
  <c r="AF117" i="1"/>
  <c r="AH117" i="1" s="1"/>
  <c r="AF93" i="1"/>
  <c r="AH93" i="1" s="1"/>
  <c r="AF70" i="1"/>
  <c r="AH70" i="1" s="1"/>
  <c r="AF52" i="1"/>
  <c r="AH52" i="1" s="1"/>
  <c r="AF28" i="1"/>
  <c r="AH28" i="1" s="1"/>
  <c r="AF16" i="1"/>
  <c r="AH16" i="1" s="1"/>
  <c r="AF29" i="1"/>
  <c r="AH29" i="1" s="1"/>
  <c r="AZ189" i="16"/>
  <c r="N199" i="16"/>
  <c r="AE191" i="16"/>
  <c r="AE189" i="16" s="1"/>
  <c r="AE199" i="16" s="1"/>
  <c r="P189" i="16"/>
  <c r="P199" i="16" s="1"/>
  <c r="X199" i="16"/>
  <c r="AF190" i="16"/>
  <c r="AB189" i="16"/>
  <c r="BH189" i="16"/>
  <c r="AT197" i="16"/>
  <c r="BQ197" i="16" s="1"/>
  <c r="BR197" i="16" s="1"/>
  <c r="AT192" i="16"/>
  <c r="BQ192" i="16" s="1"/>
  <c r="BR192" i="16" s="1"/>
  <c r="AF194" i="16"/>
  <c r="AJ194" i="16" s="1"/>
  <c r="AT194" i="16" s="1"/>
  <c r="BQ194" i="16" s="1"/>
  <c r="BR194" i="16" s="1"/>
  <c r="AB188" i="16"/>
  <c r="AF188" i="16" s="1"/>
  <c r="AJ188" i="16" s="1"/>
  <c r="AT188" i="16" s="1"/>
  <c r="BQ188" i="16" s="1"/>
  <c r="BR188" i="16" s="1"/>
  <c r="Q188" i="16"/>
  <c r="L199" i="16"/>
  <c r="AZ186" i="16"/>
  <c r="BI182" i="16"/>
  <c r="AI186" i="16"/>
  <c r="AC182" i="16"/>
  <c r="AF182" i="16" s="1"/>
  <c r="AJ182" i="16" s="1"/>
  <c r="AT182" i="16" s="1"/>
  <c r="Q182" i="16"/>
  <c r="AT181" i="16"/>
  <c r="BQ181" i="16" s="1"/>
  <c r="BR181" i="16" s="1"/>
  <c r="AG187" i="16"/>
  <c r="AG186" i="16" s="1"/>
  <c r="V186" i="16"/>
  <c r="Q180" i="16"/>
  <c r="AB180" i="16"/>
  <c r="AF180" i="16" s="1"/>
  <c r="AJ180" i="16" s="1"/>
  <c r="AT180" i="16" s="1"/>
  <c r="BQ180" i="16" s="1"/>
  <c r="BR180" i="16" s="1"/>
  <c r="Q166" i="16"/>
  <c r="AB166" i="16"/>
  <c r="AF166" i="16" s="1"/>
  <c r="AJ166" i="16" s="1"/>
  <c r="AT166" i="16" s="1"/>
  <c r="BQ166" i="16" s="1"/>
  <c r="BR166" i="16" s="1"/>
  <c r="Q158" i="16"/>
  <c r="AB158" i="16"/>
  <c r="AF158" i="16" s="1"/>
  <c r="AJ158" i="16" s="1"/>
  <c r="AT158" i="16" s="1"/>
  <c r="BQ158" i="16" s="1"/>
  <c r="BR158" i="16" s="1"/>
  <c r="BI170" i="16"/>
  <c r="BI169" i="16" s="1"/>
  <c r="BG169" i="16"/>
  <c r="V178" i="16"/>
  <c r="AG179" i="16"/>
  <c r="AG178" i="16" s="1"/>
  <c r="BI167" i="16"/>
  <c r="BI161" i="16" s="1"/>
  <c r="AB153" i="16"/>
  <c r="AF153" i="16" s="1"/>
  <c r="AJ153" i="16" s="1"/>
  <c r="AT153" i="16" s="1"/>
  <c r="BQ153" i="16" s="1"/>
  <c r="BR153" i="16" s="1"/>
  <c r="Q153" i="16"/>
  <c r="H150" i="16"/>
  <c r="AB151" i="16"/>
  <c r="Q151" i="16"/>
  <c r="AB146" i="16"/>
  <c r="AF146" i="16" s="1"/>
  <c r="AJ146" i="16" s="1"/>
  <c r="AT146" i="16" s="1"/>
  <c r="BQ146" i="16" s="1"/>
  <c r="BR146" i="16" s="1"/>
  <c r="Q146" i="16"/>
  <c r="AB156" i="16"/>
  <c r="AF156" i="16" s="1"/>
  <c r="AJ156" i="16" s="1"/>
  <c r="Q156" i="16"/>
  <c r="AP156" i="16"/>
  <c r="AO150" i="16"/>
  <c r="Q140" i="16"/>
  <c r="AB140" i="16"/>
  <c r="AF140" i="16" s="1"/>
  <c r="AJ140" i="16" s="1"/>
  <c r="AT140" i="16" s="1"/>
  <c r="BQ140" i="16" s="1"/>
  <c r="BR140" i="16" s="1"/>
  <c r="AB148" i="16"/>
  <c r="AF148" i="16" s="1"/>
  <c r="AJ148" i="16" s="1"/>
  <c r="AT148" i="16" s="1"/>
  <c r="BQ148" i="16" s="1"/>
  <c r="BR148" i="16" s="1"/>
  <c r="Q148" i="16"/>
  <c r="AB144" i="16"/>
  <c r="AF144" i="16" s="1"/>
  <c r="AJ144" i="16" s="1"/>
  <c r="Q144" i="16"/>
  <c r="AZ141" i="16"/>
  <c r="AF147" i="16"/>
  <c r="AJ147" i="16" s="1"/>
  <c r="AT147" i="16" s="1"/>
  <c r="BQ147" i="16" s="1"/>
  <c r="BR147" i="16" s="1"/>
  <c r="AD135" i="16"/>
  <c r="H135" i="16"/>
  <c r="AB136" i="16"/>
  <c r="Q136" i="16"/>
  <c r="Q135" i="16" s="1"/>
  <c r="AG151" i="16"/>
  <c r="AG150" i="16" s="1"/>
  <c r="V150" i="16"/>
  <c r="BI151" i="16"/>
  <c r="BI150" i="16" s="1"/>
  <c r="AI150" i="16"/>
  <c r="AI135" i="16"/>
  <c r="AB121" i="16"/>
  <c r="AF121" i="16" s="1"/>
  <c r="AJ121" i="16" s="1"/>
  <c r="AT121" i="16" s="1"/>
  <c r="BQ121" i="16" s="1"/>
  <c r="BR121" i="16" s="1"/>
  <c r="Q121" i="16"/>
  <c r="AT118" i="16"/>
  <c r="BQ118" i="16" s="1"/>
  <c r="BR118" i="16" s="1"/>
  <c r="AB109" i="16"/>
  <c r="AF109" i="16" s="1"/>
  <c r="AJ109" i="16" s="1"/>
  <c r="AT109" i="16" s="1"/>
  <c r="BQ109" i="16" s="1"/>
  <c r="BR109" i="16" s="1"/>
  <c r="Q109" i="16"/>
  <c r="BH110" i="16"/>
  <c r="AF129" i="16"/>
  <c r="AJ129" i="16" s="1"/>
  <c r="AT129" i="16" s="1"/>
  <c r="BQ129" i="16" s="1"/>
  <c r="BR129" i="16" s="1"/>
  <c r="AZ119" i="16"/>
  <c r="AZ110" i="16"/>
  <c r="R119" i="16"/>
  <c r="V110" i="16"/>
  <c r="AG111" i="16"/>
  <c r="AG110" i="16" s="1"/>
  <c r="AB100" i="16"/>
  <c r="H99" i="16"/>
  <c r="Q100" i="16"/>
  <c r="AB96" i="16"/>
  <c r="AF96" i="16" s="1"/>
  <c r="AJ96" i="16" s="1"/>
  <c r="AT96" i="16" s="1"/>
  <c r="BQ96" i="16" s="1"/>
  <c r="BR96" i="16" s="1"/>
  <c r="Q96" i="16"/>
  <c r="Q103" i="16"/>
  <c r="AB103" i="16"/>
  <c r="AF103" i="16" s="1"/>
  <c r="AJ103" i="16" s="1"/>
  <c r="AT103" i="16" s="1"/>
  <c r="BQ103" i="16" s="1"/>
  <c r="BR103" i="16" s="1"/>
  <c r="AI110" i="16"/>
  <c r="AF102" i="16"/>
  <c r="AJ102" i="16" s="1"/>
  <c r="AT102" i="16" s="1"/>
  <c r="BQ102" i="16" s="1"/>
  <c r="BR102" i="16" s="1"/>
  <c r="AP92" i="16"/>
  <c r="AO86" i="16"/>
  <c r="Q87" i="16"/>
  <c r="H86" i="16"/>
  <c r="AB87" i="16"/>
  <c r="Q83" i="16"/>
  <c r="AB83" i="16"/>
  <c r="AF83" i="16" s="1"/>
  <c r="AJ83" i="16" s="1"/>
  <c r="AT83" i="16" s="1"/>
  <c r="BQ83" i="16" s="1"/>
  <c r="BR83" i="16" s="1"/>
  <c r="AT101" i="16"/>
  <c r="BQ101" i="16" s="1"/>
  <c r="BR101" i="16" s="1"/>
  <c r="AB53" i="16"/>
  <c r="AF53" i="16" s="1"/>
  <c r="AJ53" i="16" s="1"/>
  <c r="AT53" i="16" s="1"/>
  <c r="BQ53" i="16" s="1"/>
  <c r="BR53" i="16" s="1"/>
  <c r="Q53" i="16"/>
  <c r="AB49" i="16"/>
  <c r="AF49" i="16" s="1"/>
  <c r="AJ49" i="16" s="1"/>
  <c r="AT49" i="16" s="1"/>
  <c r="BQ49" i="16" s="1"/>
  <c r="BR49" i="16" s="1"/>
  <c r="Q49" i="16"/>
  <c r="AG86" i="16"/>
  <c r="BG79" i="16"/>
  <c r="Q75" i="16"/>
  <c r="AB75" i="16"/>
  <c r="AF75" i="16" s="1"/>
  <c r="AJ75" i="16" s="1"/>
  <c r="AT75" i="16" s="1"/>
  <c r="BQ75" i="16" s="1"/>
  <c r="BR75" i="16" s="1"/>
  <c r="J71" i="16"/>
  <c r="AB77" i="16"/>
  <c r="AF77" i="16" s="1"/>
  <c r="AJ77" i="16" s="1"/>
  <c r="AT77" i="16" s="1"/>
  <c r="BQ77" i="16" s="1"/>
  <c r="BR77" i="16" s="1"/>
  <c r="Q77" i="16"/>
  <c r="BI73" i="16"/>
  <c r="H71" i="16"/>
  <c r="AB72" i="16"/>
  <c r="Q72" i="16"/>
  <c r="Q71" i="16" s="1"/>
  <c r="BI58" i="16"/>
  <c r="Q55" i="16"/>
  <c r="H54" i="16"/>
  <c r="AB55" i="16"/>
  <c r="AZ62" i="16"/>
  <c r="BG62" i="16"/>
  <c r="Q56" i="16"/>
  <c r="AD47" i="16"/>
  <c r="AD45" i="16" s="1"/>
  <c r="AB42" i="16"/>
  <c r="AF42" i="16" s="1"/>
  <c r="AJ42" i="16" s="1"/>
  <c r="AT42" i="16" s="1"/>
  <c r="BQ42" i="16" s="1"/>
  <c r="BR42" i="16" s="1"/>
  <c r="Q42" i="16"/>
  <c r="H39" i="16"/>
  <c r="AB40" i="16"/>
  <c r="Q40" i="16"/>
  <c r="Q39" i="16" s="1"/>
  <c r="J54" i="16"/>
  <c r="J35" i="16"/>
  <c r="AT27" i="16"/>
  <c r="BQ27" i="16" s="1"/>
  <c r="BR27" i="16" s="1"/>
  <c r="Q24" i="16"/>
  <c r="AB24" i="16"/>
  <c r="AF24" i="16" s="1"/>
  <c r="AJ24" i="16" s="1"/>
  <c r="AT24" i="16" s="1"/>
  <c r="BQ24" i="16" s="1"/>
  <c r="BR24" i="16" s="1"/>
  <c r="BI41" i="16"/>
  <c r="V71" i="16"/>
  <c r="AG73" i="16"/>
  <c r="AG71" i="16" s="1"/>
  <c r="AI64" i="16"/>
  <c r="AI62" i="16" s="1"/>
  <c r="AG54" i="16"/>
  <c r="AB47" i="16"/>
  <c r="AF47" i="16" s="1"/>
  <c r="AJ47" i="16" s="1"/>
  <c r="Q47" i="16"/>
  <c r="Q45" i="16" s="1"/>
  <c r="H45" i="16"/>
  <c r="AC45" i="16"/>
  <c r="BH39" i="16"/>
  <c r="J39" i="16"/>
  <c r="Q35" i="16"/>
  <c r="AO8" i="16"/>
  <c r="AP9" i="16"/>
  <c r="J25" i="16"/>
  <c r="AS17" i="16"/>
  <c r="H17" i="16"/>
  <c r="AB18" i="16"/>
  <c r="Q18" i="16"/>
  <c r="Q8" i="16"/>
  <c r="BG25" i="16"/>
  <c r="BI15" i="16"/>
  <c r="AM202" i="8"/>
  <c r="AD202" i="8" s="1"/>
  <c r="AE202" i="8"/>
  <c r="AM191" i="8"/>
  <c r="AD191" i="8" s="1"/>
  <c r="AO191" i="8" s="1"/>
  <c r="AP191" i="8" s="1"/>
  <c r="AE191" i="8"/>
  <c r="AM174" i="8"/>
  <c r="AD174" i="8" s="1"/>
  <c r="AE174" i="8"/>
  <c r="AS46" i="16"/>
  <c r="AF36" i="16"/>
  <c r="Q19" i="16"/>
  <c r="AB19" i="16"/>
  <c r="AF19" i="16" s="1"/>
  <c r="AJ19" i="16" s="1"/>
  <c r="AT19" i="16" s="1"/>
  <c r="BQ19" i="16" s="1"/>
  <c r="BR19" i="16" s="1"/>
  <c r="AI10" i="16"/>
  <c r="AI8" i="16" s="1"/>
  <c r="X8" i="16"/>
  <c r="AF7" i="16"/>
  <c r="AB6" i="16"/>
  <c r="AQ8" i="16"/>
  <c r="AR10" i="16"/>
  <c r="AE197" i="8"/>
  <c r="AM197" i="8"/>
  <c r="AD197" i="8" s="1"/>
  <c r="AO197" i="8" s="1"/>
  <c r="AP197" i="8" s="1"/>
  <c r="AE188" i="8"/>
  <c r="AM188" i="8"/>
  <c r="AD188" i="8" s="1"/>
  <c r="AE167" i="8"/>
  <c r="AM167" i="8"/>
  <c r="AM166" i="8" s="1"/>
  <c r="AE155" i="8"/>
  <c r="T146" i="8"/>
  <c r="AO165" i="8"/>
  <c r="AP165" i="8" s="1"/>
  <c r="AM151" i="8"/>
  <c r="AD151" i="8" s="1"/>
  <c r="AO151" i="8" s="1"/>
  <c r="AP151" i="8" s="1"/>
  <c r="AE151" i="8"/>
  <c r="AO141" i="8"/>
  <c r="AP141" i="8" s="1"/>
  <c r="G131" i="8"/>
  <c r="AD132" i="8"/>
  <c r="K384" i="23"/>
  <c r="K403" i="23" s="1"/>
  <c r="K80" i="23"/>
  <c r="AM154" i="8"/>
  <c r="AD154" i="8" s="1"/>
  <c r="AO154" i="8" s="1"/>
  <c r="AP154" i="8" s="1"/>
  <c r="AE154" i="8"/>
  <c r="AM150" i="8"/>
  <c r="AD150" i="8" s="1"/>
  <c r="AO150" i="8" s="1"/>
  <c r="AP150" i="8" s="1"/>
  <c r="AE150" i="8"/>
  <c r="AE137" i="8"/>
  <c r="AE131" i="8" s="1"/>
  <c r="AM137" i="8"/>
  <c r="AD137" i="8" s="1"/>
  <c r="AO137" i="8" s="1"/>
  <c r="AP137" i="8" s="1"/>
  <c r="AE120" i="8"/>
  <c r="AE114" i="8" s="1"/>
  <c r="AM120" i="8"/>
  <c r="AD120" i="8" s="1"/>
  <c r="AE99" i="8"/>
  <c r="AM99" i="8"/>
  <c r="AD99" i="8" s="1"/>
  <c r="AO99" i="8" s="1"/>
  <c r="AP99" i="8" s="1"/>
  <c r="AD176" i="8"/>
  <c r="AE142" i="8"/>
  <c r="AM142" i="8"/>
  <c r="AD142" i="8" s="1"/>
  <c r="AO142" i="8" s="1"/>
  <c r="AP142" i="8" s="1"/>
  <c r="G139" i="8"/>
  <c r="T131" i="8"/>
  <c r="T114" i="8"/>
  <c r="AD92" i="8"/>
  <c r="AO92" i="8" s="1"/>
  <c r="AP92" i="8" s="1"/>
  <c r="AM71" i="8"/>
  <c r="AD71" i="8" s="1"/>
  <c r="AO71" i="8" s="1"/>
  <c r="AP71" i="8" s="1"/>
  <c r="AE71" i="8"/>
  <c r="AM54" i="8"/>
  <c r="AD54" i="8" s="1"/>
  <c r="AE54" i="8"/>
  <c r="V201" i="5"/>
  <c r="W201" i="5" s="1"/>
  <c r="V197" i="5"/>
  <c r="W197" i="5" s="1"/>
  <c r="R193" i="5"/>
  <c r="Q192" i="5"/>
  <c r="AO108" i="8"/>
  <c r="AP108" i="8" s="1"/>
  <c r="AE93" i="8"/>
  <c r="AE90" i="8" s="1"/>
  <c r="AM93" i="8"/>
  <c r="AD93" i="8" s="1"/>
  <c r="AM81" i="8"/>
  <c r="AD81" i="8" s="1"/>
  <c r="AE81" i="8"/>
  <c r="AM77" i="8"/>
  <c r="AD77" i="8" s="1"/>
  <c r="AO77" i="8" s="1"/>
  <c r="AP77" i="8" s="1"/>
  <c r="AE77" i="8"/>
  <c r="AE60" i="8"/>
  <c r="AE58" i="8" s="1"/>
  <c r="AM60" i="8"/>
  <c r="AD60" i="8" s="1"/>
  <c r="AO60" i="8" s="1"/>
  <c r="AP60" i="8" s="1"/>
  <c r="AE47" i="8"/>
  <c r="AM47" i="8"/>
  <c r="AD47" i="8" s="1"/>
  <c r="AE34" i="8"/>
  <c r="AM34" i="8"/>
  <c r="AD34" i="8" s="1"/>
  <c r="AO34" i="8" s="1"/>
  <c r="AP34" i="8" s="1"/>
  <c r="AE17" i="8"/>
  <c r="AE11" i="8" s="1"/>
  <c r="AM17" i="8"/>
  <c r="AD17" i="8" s="1"/>
  <c r="AE53" i="8"/>
  <c r="AM53" i="8"/>
  <c r="AD53" i="8" s="1"/>
  <c r="AO53" i="8" s="1"/>
  <c r="AP53" i="8" s="1"/>
  <c r="AE40" i="8"/>
  <c r="AM40" i="8"/>
  <c r="AD40" i="8" s="1"/>
  <c r="AE25" i="8"/>
  <c r="AM25" i="8"/>
  <c r="AD25" i="8" s="1"/>
  <c r="AO25" i="8" s="1"/>
  <c r="AP25" i="8" s="1"/>
  <c r="T9" i="8"/>
  <c r="AE10" i="8"/>
  <c r="AE9" i="8" s="1"/>
  <c r="AM10" i="8"/>
  <c r="S192" i="5"/>
  <c r="AO74" i="8"/>
  <c r="AP74" i="8" s="1"/>
  <c r="F202" i="5"/>
  <c r="V175" i="5"/>
  <c r="W175" i="5" s="1"/>
  <c r="V167" i="5"/>
  <c r="W167" i="5" s="1"/>
  <c r="V159" i="5"/>
  <c r="W159" i="5" s="1"/>
  <c r="V135" i="5"/>
  <c r="W135" i="5" s="1"/>
  <c r="V119" i="5"/>
  <c r="W119" i="5" s="1"/>
  <c r="R103" i="5"/>
  <c r="Q102" i="5"/>
  <c r="V87" i="5"/>
  <c r="W87" i="5" s="1"/>
  <c r="V71" i="5"/>
  <c r="W71" i="5" s="1"/>
  <c r="V55" i="5"/>
  <c r="W55" i="5" s="1"/>
  <c r="V47" i="5"/>
  <c r="W47" i="5" s="1"/>
  <c r="P182" i="5"/>
  <c r="P177" i="5"/>
  <c r="V177" i="5" s="1"/>
  <c r="W177" i="5" s="1"/>
  <c r="J89" i="5"/>
  <c r="O181" i="5"/>
  <c r="V176" i="5"/>
  <c r="W176" i="5" s="1"/>
  <c r="R145" i="5"/>
  <c r="Q144" i="5"/>
  <c r="J102" i="5"/>
  <c r="S89" i="5"/>
  <c r="P75" i="5"/>
  <c r="P74" i="5" s="1"/>
  <c r="O74" i="5"/>
  <c r="J38" i="5"/>
  <c r="P200" i="5"/>
  <c r="V200" i="5" s="1"/>
  <c r="W200" i="5" s="1"/>
  <c r="P196" i="5"/>
  <c r="V196" i="5" s="1"/>
  <c r="W196" i="5" s="1"/>
  <c r="O189" i="5"/>
  <c r="P190" i="5"/>
  <c r="P189" i="5" s="1"/>
  <c r="S138" i="5"/>
  <c r="S122" i="5"/>
  <c r="R114" i="5"/>
  <c r="Q113" i="5"/>
  <c r="V106" i="5"/>
  <c r="W106" i="5" s="1"/>
  <c r="V98" i="5"/>
  <c r="W98" i="5" s="1"/>
  <c r="R90" i="5"/>
  <c r="Q89" i="5"/>
  <c r="V78" i="5"/>
  <c r="W78" i="5" s="1"/>
  <c r="V46" i="5"/>
  <c r="W46" i="5" s="1"/>
  <c r="M232" i="3"/>
  <c r="N216" i="3"/>
  <c r="I215" i="3"/>
  <c r="P139" i="5"/>
  <c r="P138" i="5" s="1"/>
  <c r="O138" i="5"/>
  <c r="P90" i="5"/>
  <c r="P89" i="5" s="1"/>
  <c r="O89" i="5"/>
  <c r="V27" i="5"/>
  <c r="W27" i="5" s="1"/>
  <c r="L172" i="3"/>
  <c r="H67" i="3"/>
  <c r="P123" i="5"/>
  <c r="P122" i="5" s="1"/>
  <c r="O122" i="5"/>
  <c r="K172" i="3"/>
  <c r="K99" i="3"/>
  <c r="K98" i="3" s="1"/>
  <c r="J98" i="3"/>
  <c r="AC211" i="1"/>
  <c r="AC197" i="1"/>
  <c r="P174" i="5"/>
  <c r="P172" i="5" s="1"/>
  <c r="O30" i="5"/>
  <c r="M28" i="5"/>
  <c r="M202" i="5" s="1"/>
  <c r="O22" i="5"/>
  <c r="M20" i="5"/>
  <c r="J180" i="3"/>
  <c r="K12" i="3"/>
  <c r="K11" i="3" s="1"/>
  <c r="J11" i="3"/>
  <c r="P165" i="5"/>
  <c r="P164" i="5" s="1"/>
  <c r="P146" i="5"/>
  <c r="V146" i="5" s="1"/>
  <c r="W146" i="5" s="1"/>
  <c r="I178" i="3"/>
  <c r="N178" i="3" s="1"/>
  <c r="O178" i="3" s="1"/>
  <c r="N159" i="3"/>
  <c r="I158" i="3"/>
  <c r="K139" i="3"/>
  <c r="J138" i="3"/>
  <c r="K119" i="3"/>
  <c r="J118" i="3"/>
  <c r="H98" i="3"/>
  <c r="H89" i="3"/>
  <c r="L81" i="3"/>
  <c r="I14" i="3"/>
  <c r="G13" i="3"/>
  <c r="G232" i="3" s="1"/>
  <c r="AC227" i="1"/>
  <c r="AF227" i="1" s="1"/>
  <c r="AH227" i="1" s="1"/>
  <c r="AD227" i="1"/>
  <c r="AD223" i="1"/>
  <c r="AC223" i="1"/>
  <c r="H218" i="1"/>
  <c r="AD219" i="1"/>
  <c r="AC219" i="1"/>
  <c r="AD208" i="1"/>
  <c r="AC208" i="1"/>
  <c r="AF208" i="1" s="1"/>
  <c r="AH208" i="1" s="1"/>
  <c r="O197" i="1"/>
  <c r="O228" i="1" s="1"/>
  <c r="W198" i="1"/>
  <c r="AD195" i="1"/>
  <c r="AC195" i="1"/>
  <c r="AF195" i="1" s="1"/>
  <c r="AH195" i="1" s="1"/>
  <c r="AD191" i="1"/>
  <c r="AF191" i="1" s="1"/>
  <c r="AH191" i="1" s="1"/>
  <c r="AC191" i="1"/>
  <c r="AF192" i="1"/>
  <c r="AH192" i="1" s="1"/>
  <c r="O154" i="1"/>
  <c r="W155" i="1"/>
  <c r="AC131" i="1"/>
  <c r="AF131" i="1" s="1"/>
  <c r="AH131" i="1" s="1"/>
  <c r="AD131" i="1"/>
  <c r="I31" i="3"/>
  <c r="N31" i="3" s="1"/>
  <c r="O31" i="3" s="1"/>
  <c r="AF224" i="1"/>
  <c r="AH224" i="1" s="1"/>
  <c r="Q228" i="1"/>
  <c r="AF201" i="1"/>
  <c r="AH201" i="1" s="1"/>
  <c r="N161" i="1"/>
  <c r="N160" i="1" s="1"/>
  <c r="AF142" i="1"/>
  <c r="AH142" i="1" s="1"/>
  <c r="J89" i="3"/>
  <c r="L228" i="1"/>
  <c r="AF216" i="1"/>
  <c r="AH216" i="1" s="1"/>
  <c r="AF203" i="1"/>
  <c r="AH203" i="1" s="1"/>
  <c r="AD175" i="1"/>
  <c r="AC175" i="1"/>
  <c r="AF172" i="1"/>
  <c r="AH172" i="1" s="1"/>
  <c r="AD171" i="1"/>
  <c r="AC171" i="1"/>
  <c r="AF171" i="1" s="1"/>
  <c r="AH171" i="1" s="1"/>
  <c r="AD17" i="1"/>
  <c r="AC17" i="1"/>
  <c r="AF17" i="1" s="1"/>
  <c r="AH17" i="1" s="1"/>
  <c r="AD12" i="1"/>
  <c r="AC12" i="1"/>
  <c r="AF12" i="1" s="1"/>
  <c r="AH12" i="1" s="1"/>
  <c r="I83" i="3"/>
  <c r="N83" i="3" s="1"/>
  <c r="O83" i="3" s="1"/>
  <c r="AF223" i="1"/>
  <c r="AH223" i="1" s="1"/>
  <c r="AF215" i="1"/>
  <c r="AH215" i="1" s="1"/>
  <c r="AF199" i="1"/>
  <c r="AH199" i="1" s="1"/>
  <c r="AD162" i="1"/>
  <c r="AC162" i="1"/>
  <c r="AF162" i="1" s="1"/>
  <c r="AH162" i="1" s="1"/>
  <c r="AD156" i="1"/>
  <c r="AC156" i="1"/>
  <c r="AF156" i="1" s="1"/>
  <c r="AH156" i="1" s="1"/>
  <c r="AD150" i="1"/>
  <c r="AC150" i="1"/>
  <c r="AF150" i="1" s="1"/>
  <c r="AH150" i="1" s="1"/>
  <c r="AD126" i="1"/>
  <c r="AC126" i="1"/>
  <c r="AF126" i="1" s="1"/>
  <c r="AH126" i="1" s="1"/>
  <c r="AD122" i="1"/>
  <c r="AC122" i="1"/>
  <c r="AD118" i="1"/>
  <c r="AC118" i="1"/>
  <c r="AF118" i="1" s="1"/>
  <c r="AH118" i="1" s="1"/>
  <c r="H114" i="1"/>
  <c r="AD114" i="1" s="1"/>
  <c r="AD115" i="1"/>
  <c r="AC115" i="1"/>
  <c r="AD110" i="1"/>
  <c r="AC110" i="1"/>
  <c r="AF110" i="1" s="1"/>
  <c r="AH110" i="1" s="1"/>
  <c r="AD106" i="1"/>
  <c r="AC106" i="1"/>
  <c r="AF106" i="1" s="1"/>
  <c r="AH106" i="1" s="1"/>
  <c r="AD102" i="1"/>
  <c r="AC102" i="1"/>
  <c r="AF102" i="1" s="1"/>
  <c r="AH102" i="1" s="1"/>
  <c r="AD98" i="1"/>
  <c r="AC98" i="1"/>
  <c r="AF98" i="1" s="1"/>
  <c r="AH98" i="1" s="1"/>
  <c r="H94" i="1"/>
  <c r="AD94" i="1" s="1"/>
  <c r="AD95" i="1"/>
  <c r="AC95" i="1"/>
  <c r="AD82" i="1"/>
  <c r="AC82" i="1"/>
  <c r="AF82" i="1" s="1"/>
  <c r="AH82" i="1" s="1"/>
  <c r="AD60" i="1"/>
  <c r="AC60" i="1"/>
  <c r="AF60" i="1" s="1"/>
  <c r="AH60" i="1" s="1"/>
  <c r="AD43" i="1"/>
  <c r="AC43" i="1"/>
  <c r="AF43" i="1" s="1"/>
  <c r="AH43" i="1" s="1"/>
  <c r="AD31" i="1"/>
  <c r="AC31" i="1"/>
  <c r="AF31" i="1" s="1"/>
  <c r="AH31" i="1" s="1"/>
  <c r="AD27" i="1"/>
  <c r="AC27" i="1"/>
  <c r="AF27" i="1" s="1"/>
  <c r="AH27" i="1" s="1"/>
  <c r="AC18" i="1"/>
  <c r="AF152" i="1"/>
  <c r="AH152" i="1" s="1"/>
  <c r="AF130" i="1"/>
  <c r="AH130" i="1" s="1"/>
  <c r="AF122" i="1"/>
  <c r="AH122" i="1" s="1"/>
  <c r="AF80" i="1"/>
  <c r="AH80" i="1" s="1"/>
  <c r="AF69" i="1"/>
  <c r="AH69" i="1" s="1"/>
  <c r="AF62" i="1"/>
  <c r="AH62" i="1" s="1"/>
  <c r="AF58" i="1"/>
  <c r="AH58" i="1" s="1"/>
  <c r="AF24" i="1"/>
  <c r="AH24" i="1" s="1"/>
  <c r="AF11" i="1"/>
  <c r="AH11" i="1" s="1"/>
  <c r="W115" i="1"/>
  <c r="AF146" i="1"/>
  <c r="AH146" i="1" s="1"/>
  <c r="AF133" i="1"/>
  <c r="AH133" i="1" s="1"/>
  <c r="AF125" i="1"/>
  <c r="AH125" i="1" s="1"/>
  <c r="AF116" i="1"/>
  <c r="AH116" i="1" s="1"/>
  <c r="AF101" i="1"/>
  <c r="AH101" i="1" s="1"/>
  <c r="AF75" i="1"/>
  <c r="AH75" i="1" s="1"/>
  <c r="AF61" i="1"/>
  <c r="AH61" i="1" s="1"/>
  <c r="P55" i="1"/>
  <c r="N56" i="1"/>
  <c r="N55" i="1" s="1"/>
  <c r="N33" i="1"/>
  <c r="N32" i="1" s="1"/>
  <c r="P32" i="1"/>
  <c r="W175" i="1"/>
  <c r="AF175" i="1" s="1"/>
  <c r="AH175" i="1" s="1"/>
  <c r="AF79" i="1"/>
  <c r="AH79" i="1" s="1"/>
  <c r="AF23" i="1"/>
  <c r="AH23" i="1" s="1"/>
  <c r="W8" i="1"/>
  <c r="O7" i="1"/>
  <c r="AD146" i="8" l="1"/>
  <c r="AO147" i="8"/>
  <c r="AD75" i="8"/>
  <c r="AO76" i="8"/>
  <c r="AI199" i="16"/>
  <c r="P22" i="5"/>
  <c r="V22" i="5" s="1"/>
  <c r="W22" i="5" s="1"/>
  <c r="O20" i="5"/>
  <c r="O216" i="3"/>
  <c r="O215" i="3" s="1"/>
  <c r="N215" i="3"/>
  <c r="V174" i="5"/>
  <c r="W174" i="5" s="1"/>
  <c r="AO132" i="8"/>
  <c r="AD131" i="8"/>
  <c r="W197" i="1"/>
  <c r="AF198" i="1"/>
  <c r="AC218" i="1"/>
  <c r="N14" i="3"/>
  <c r="I13" i="3"/>
  <c r="P30" i="5"/>
  <c r="V30" i="5" s="1"/>
  <c r="W30" i="5" s="1"/>
  <c r="O28" i="5"/>
  <c r="AM28" i="8"/>
  <c r="AM58" i="8"/>
  <c r="AO40" i="8"/>
  <c r="AP40" i="8" s="1"/>
  <c r="AO17" i="8"/>
  <c r="AP17" i="8" s="1"/>
  <c r="AO47" i="8"/>
  <c r="AP47" i="8" s="1"/>
  <c r="AO93" i="8"/>
  <c r="AP93" i="8" s="1"/>
  <c r="V193" i="5"/>
  <c r="R192" i="5"/>
  <c r="AO54" i="8"/>
  <c r="AP54" i="8" s="1"/>
  <c r="AO120" i="8"/>
  <c r="AP120" i="8" s="1"/>
  <c r="AO188" i="8"/>
  <c r="AP188" i="8" s="1"/>
  <c r="AR8" i="16"/>
  <c r="AS10" i="16"/>
  <c r="AJ36" i="16"/>
  <c r="AB17" i="16"/>
  <c r="AF18" i="16"/>
  <c r="Q99" i="16"/>
  <c r="AB150" i="16"/>
  <c r="AF151" i="16"/>
  <c r="BQ182" i="16"/>
  <c r="BR182" i="16" s="1"/>
  <c r="AF95" i="1"/>
  <c r="W94" i="1"/>
  <c r="O181" i="3"/>
  <c r="O180" i="3" s="1"/>
  <c r="N180" i="3"/>
  <c r="AC188" i="1"/>
  <c r="O223" i="3"/>
  <c r="O222" i="3" s="1"/>
  <c r="N222" i="3"/>
  <c r="R9" i="5"/>
  <c r="V75" i="5"/>
  <c r="R74" i="5"/>
  <c r="V123" i="5"/>
  <c r="R122" i="5"/>
  <c r="AO19" i="8"/>
  <c r="AP19" i="8" s="1"/>
  <c r="AO62" i="8"/>
  <c r="AP62" i="8" s="1"/>
  <c r="AO103" i="8"/>
  <c r="AP104" i="8"/>
  <c r="AP103" i="8" s="1"/>
  <c r="AE49" i="8"/>
  <c r="AO59" i="8"/>
  <c r="AD58" i="8"/>
  <c r="AE139" i="8"/>
  <c r="AM184" i="8"/>
  <c r="Q25" i="16"/>
  <c r="AB45" i="16"/>
  <c r="U199" i="16"/>
  <c r="BG199" i="16"/>
  <c r="AF56" i="1"/>
  <c r="W55" i="1"/>
  <c r="AF170" i="1"/>
  <c r="AH170" i="1" s="1"/>
  <c r="J28" i="5"/>
  <c r="P29" i="5"/>
  <c r="N203" i="3"/>
  <c r="O203" i="3" s="1"/>
  <c r="AA15" i="7"/>
  <c r="AG16" i="7"/>
  <c r="AO30" i="8"/>
  <c r="AP30" i="8" s="1"/>
  <c r="AO64" i="8"/>
  <c r="AP64" i="8" s="1"/>
  <c r="AO12" i="8"/>
  <c r="AD11" i="8"/>
  <c r="AO171" i="8"/>
  <c r="AP171" i="8" s="1"/>
  <c r="AD185" i="8"/>
  <c r="BQ41" i="16"/>
  <c r="BR41" i="16" s="1"/>
  <c r="BI54" i="16"/>
  <c r="AJ80" i="16"/>
  <c r="BI135" i="16"/>
  <c r="AC178" i="16"/>
  <c r="AN199" i="16"/>
  <c r="W177" i="1"/>
  <c r="O173" i="3"/>
  <c r="O172" i="3" s="1"/>
  <c r="N172" i="3"/>
  <c r="AG12" i="7"/>
  <c r="AA11" i="7"/>
  <c r="AO51" i="8"/>
  <c r="AP51" i="8" s="1"/>
  <c r="AO32" i="8"/>
  <c r="AP32" i="8" s="1"/>
  <c r="AE75" i="8"/>
  <c r="AO52" i="8"/>
  <c r="AP52" i="8" s="1"/>
  <c r="AO149" i="8"/>
  <c r="AP149" i="8" s="1"/>
  <c r="BQ33" i="16"/>
  <c r="BR33" i="16" s="1"/>
  <c r="AB62" i="16"/>
  <c r="BQ48" i="16"/>
  <c r="BR48" i="16" s="1"/>
  <c r="AF64" i="16"/>
  <c r="AJ64" i="16" s="1"/>
  <c r="AT64" i="16" s="1"/>
  <c r="BQ64" i="16" s="1"/>
  <c r="BR64" i="16" s="1"/>
  <c r="AP161" i="16"/>
  <c r="AS168" i="16"/>
  <c r="Q178" i="16"/>
  <c r="AF189" i="1"/>
  <c r="N68" i="3"/>
  <c r="W135" i="1"/>
  <c r="N99" i="3"/>
  <c r="W154" i="1"/>
  <c r="AF155" i="1"/>
  <c r="K118" i="3"/>
  <c r="N119" i="3"/>
  <c r="O159" i="3"/>
  <c r="O158" i="3" s="1"/>
  <c r="N158" i="3"/>
  <c r="V145" i="5"/>
  <c r="R144" i="5"/>
  <c r="V103" i="5"/>
  <c r="R102" i="5"/>
  <c r="AO176" i="8"/>
  <c r="AD175" i="8"/>
  <c r="AS45" i="16"/>
  <c r="AS9" i="16"/>
  <c r="AP8" i="16"/>
  <c r="AB39" i="16"/>
  <c r="AF40" i="16"/>
  <c r="AB54" i="16"/>
  <c r="AF55" i="16"/>
  <c r="AB86" i="16"/>
  <c r="AF87" i="16"/>
  <c r="AP86" i="16"/>
  <c r="AS92" i="16"/>
  <c r="AZ199" i="16"/>
  <c r="W63" i="1"/>
  <c r="AF64" i="1"/>
  <c r="AF219" i="1"/>
  <c r="W218" i="1"/>
  <c r="N169" i="1"/>
  <c r="N168" i="1" s="1"/>
  <c r="N228" i="1" s="1"/>
  <c r="P168" i="1"/>
  <c r="W169" i="1"/>
  <c r="AF207" i="1"/>
  <c r="W206" i="1"/>
  <c r="N12" i="3"/>
  <c r="I11" i="3"/>
  <c r="N30" i="3"/>
  <c r="I29" i="3"/>
  <c r="K44" i="3"/>
  <c r="N45" i="3"/>
  <c r="N152" i="3"/>
  <c r="I151" i="3"/>
  <c r="V57" i="5"/>
  <c r="W57" i="5" s="1"/>
  <c r="W58" i="5"/>
  <c r="AO84" i="8"/>
  <c r="AD83" i="8"/>
  <c r="AM49" i="8"/>
  <c r="AD50" i="8"/>
  <c r="AO122" i="8"/>
  <c r="AP122" i="8" s="1"/>
  <c r="AO169" i="8"/>
  <c r="AP169" i="8" s="1"/>
  <c r="AO199" i="8"/>
  <c r="AP199" i="8" s="1"/>
  <c r="AE195" i="8"/>
  <c r="AB8" i="16"/>
  <c r="AF26" i="16"/>
  <c r="AB25" i="16"/>
  <c r="AT47" i="16"/>
  <c r="BQ47" i="16" s="1"/>
  <c r="BR47" i="16" s="1"/>
  <c r="AJ46" i="16"/>
  <c r="AJ45" i="16" s="1"/>
  <c r="AF45" i="16"/>
  <c r="AJ73" i="16"/>
  <c r="AG122" i="16"/>
  <c r="AG119" i="16" s="1"/>
  <c r="V119" i="16"/>
  <c r="AJ122" i="16"/>
  <c r="AT122" i="16" s="1"/>
  <c r="BQ122" i="16" s="1"/>
  <c r="BR122" i="16" s="1"/>
  <c r="AO141" i="16"/>
  <c r="AP144" i="16"/>
  <c r="AF143" i="16"/>
  <c r="AJ143" i="16" s="1"/>
  <c r="AT143" i="16" s="1"/>
  <c r="BQ143" i="16" s="1"/>
  <c r="BR143" i="16" s="1"/>
  <c r="Q186" i="16"/>
  <c r="Q199" i="16" s="1"/>
  <c r="V189" i="16"/>
  <c r="V199" i="16" s="1"/>
  <c r="AG190" i="16"/>
  <c r="AG189" i="16" s="1"/>
  <c r="AG199" i="16" s="1"/>
  <c r="H199" i="16"/>
  <c r="W85" i="1"/>
  <c r="AF86" i="1"/>
  <c r="AF100" i="1"/>
  <c r="AH100" i="1" s="1"/>
  <c r="AF108" i="1"/>
  <c r="AH108" i="1" s="1"/>
  <c r="AC134" i="1"/>
  <c r="AF138" i="1"/>
  <c r="AH138" i="1" s="1"/>
  <c r="AC9" i="1"/>
  <c r="W160" i="1"/>
  <c r="AF161" i="1"/>
  <c r="N51" i="3"/>
  <c r="I50" i="3"/>
  <c r="AF210" i="1"/>
  <c r="AH210" i="1" s="1"/>
  <c r="N60" i="3"/>
  <c r="I59" i="3"/>
  <c r="AO57" i="8"/>
  <c r="AP57" i="8" s="1"/>
  <c r="V190" i="5"/>
  <c r="R189" i="5"/>
  <c r="AM131" i="8"/>
  <c r="AO116" i="8"/>
  <c r="AP116" i="8" s="1"/>
  <c r="AD167" i="8"/>
  <c r="AE146" i="8"/>
  <c r="G205" i="8"/>
  <c r="BQ58" i="16"/>
  <c r="BR58" i="16" s="1"/>
  <c r="AB161" i="16"/>
  <c r="AS189" i="16"/>
  <c r="W32" i="1"/>
  <c r="AF33" i="1"/>
  <c r="AC55" i="1"/>
  <c r="AC160" i="1"/>
  <c r="W25" i="1"/>
  <c r="AF26" i="1"/>
  <c r="P228" i="1"/>
  <c r="W147" i="1"/>
  <c r="AF148" i="1"/>
  <c r="N90" i="3"/>
  <c r="I89" i="3"/>
  <c r="I164" i="3"/>
  <c r="I172" i="3"/>
  <c r="P144" i="5"/>
  <c r="V173" i="5"/>
  <c r="R172" i="5"/>
  <c r="V43" i="5"/>
  <c r="V83" i="5"/>
  <c r="R82" i="5"/>
  <c r="V131" i="5"/>
  <c r="R130" i="5"/>
  <c r="AM75" i="8"/>
  <c r="AO91" i="8"/>
  <c r="AD90" i="8"/>
  <c r="AE38" i="8"/>
  <c r="BQ50" i="16"/>
  <c r="BR50" i="16" s="1"/>
  <c r="Q62" i="16"/>
  <c r="Q110" i="16"/>
  <c r="AF120" i="16"/>
  <c r="AB119" i="16"/>
  <c r="N192" i="3"/>
  <c r="AO155" i="8"/>
  <c r="AP156" i="8"/>
  <c r="AP155" i="8" s="1"/>
  <c r="H228" i="1"/>
  <c r="AD218" i="1"/>
  <c r="AD228" i="1" s="1"/>
  <c r="AF100" i="16"/>
  <c r="AB99" i="16"/>
  <c r="AS156" i="16"/>
  <c r="AP150" i="16"/>
  <c r="BH199" i="16"/>
  <c r="W18" i="1"/>
  <c r="AF19" i="1"/>
  <c r="J20" i="5"/>
  <c r="P21" i="5"/>
  <c r="P11" i="5"/>
  <c r="V12" i="5"/>
  <c r="P192" i="5"/>
  <c r="V139" i="5"/>
  <c r="R138" i="5"/>
  <c r="AE66" i="8"/>
  <c r="AJ10" i="16"/>
  <c r="AM195" i="8"/>
  <c r="AJ9" i="16"/>
  <c r="AF8" i="16"/>
  <c r="R199" i="16"/>
  <c r="AF78" i="1"/>
  <c r="W77" i="1"/>
  <c r="AF41" i="1"/>
  <c r="W40" i="1"/>
  <c r="W9" i="1"/>
  <c r="AF10" i="1"/>
  <c r="AC25" i="1"/>
  <c r="AC168" i="1"/>
  <c r="AC206" i="1"/>
  <c r="AM90" i="8"/>
  <c r="V38" i="5"/>
  <c r="W38" i="5" s="1"/>
  <c r="W39" i="5"/>
  <c r="AM20" i="8"/>
  <c r="AD21" i="8"/>
  <c r="AM42" i="8"/>
  <c r="AD43" i="8"/>
  <c r="AO29" i="8"/>
  <c r="AD28" i="8"/>
  <c r="AM114" i="8"/>
  <c r="T205" i="8"/>
  <c r="AM146" i="8"/>
  <c r="AD196" i="8"/>
  <c r="AF37" i="16"/>
  <c r="AJ37" i="16" s="1"/>
  <c r="AT37" i="16" s="1"/>
  <c r="BQ37" i="16" s="1"/>
  <c r="BR37" i="16" s="1"/>
  <c r="AB35" i="16"/>
  <c r="AB199" i="16" s="1"/>
  <c r="BI39" i="16"/>
  <c r="BI45" i="16"/>
  <c r="AP71" i="16"/>
  <c r="AS73" i="16"/>
  <c r="AF82" i="16"/>
  <c r="AB79" i="16"/>
  <c r="AC127" i="16"/>
  <c r="AF128" i="16"/>
  <c r="AR199" i="16"/>
  <c r="AC77" i="1"/>
  <c r="O165" i="3"/>
  <c r="O164" i="3" s="1"/>
  <c r="N164" i="3"/>
  <c r="AG14" i="7"/>
  <c r="AA13" i="7"/>
  <c r="AM38" i="8"/>
  <c r="AD39" i="8"/>
  <c r="AO69" i="8"/>
  <c r="AP69" i="8" s="1"/>
  <c r="AO192" i="8"/>
  <c r="AP193" i="8"/>
  <c r="AP192" i="8" s="1"/>
  <c r="BQ43" i="16"/>
  <c r="BR43" i="16" s="1"/>
  <c r="Q141" i="16"/>
  <c r="AJ162" i="16"/>
  <c r="BQ137" i="16"/>
  <c r="BR137" i="16" s="1"/>
  <c r="Q169" i="16"/>
  <c r="AB178" i="16"/>
  <c r="AF179" i="16"/>
  <c r="O192" i="3"/>
  <c r="N23" i="3"/>
  <c r="AC71" i="16"/>
  <c r="AB127" i="16"/>
  <c r="AF115" i="1"/>
  <c r="W114" i="1"/>
  <c r="W7" i="1"/>
  <c r="AF8" i="1"/>
  <c r="AC114" i="1"/>
  <c r="S202" i="5"/>
  <c r="AB71" i="16"/>
  <c r="AF72" i="16"/>
  <c r="AB135" i="16"/>
  <c r="AF136" i="16"/>
  <c r="AC94" i="1"/>
  <c r="K138" i="3"/>
  <c r="K232" i="3" s="1"/>
  <c r="N139" i="3"/>
  <c r="V90" i="5"/>
  <c r="R89" i="5"/>
  <c r="V114" i="5"/>
  <c r="R113" i="5"/>
  <c r="P181" i="5"/>
  <c r="V182" i="5"/>
  <c r="AM9" i="8"/>
  <c r="AD10" i="8"/>
  <c r="AO81" i="8"/>
  <c r="AP81" i="8" s="1"/>
  <c r="Q202" i="5"/>
  <c r="AE166" i="8"/>
  <c r="AJ7" i="16"/>
  <c r="AF6" i="16"/>
  <c r="AO174" i="8"/>
  <c r="AP174" i="8" s="1"/>
  <c r="AO202" i="8"/>
  <c r="AP202" i="8" s="1"/>
  <c r="Q17" i="16"/>
  <c r="Q54" i="16"/>
  <c r="Q86" i="16"/>
  <c r="Q150" i="16"/>
  <c r="AC40" i="1"/>
  <c r="W46" i="1"/>
  <c r="AF47" i="1"/>
  <c r="AC147" i="1"/>
  <c r="K36" i="3"/>
  <c r="N37" i="3"/>
  <c r="H232" i="3"/>
  <c r="V66" i="5"/>
  <c r="R65" i="5"/>
  <c r="AO68" i="8"/>
  <c r="AP68" i="8" s="1"/>
  <c r="AO78" i="8"/>
  <c r="AP78" i="8" s="1"/>
  <c r="AO41" i="8"/>
  <c r="AP41" i="8" s="1"/>
  <c r="AO56" i="8"/>
  <c r="AP56" i="8" s="1"/>
  <c r="AM66" i="8"/>
  <c r="AD67" i="8"/>
  <c r="AO101" i="8"/>
  <c r="AP101" i="8" s="1"/>
  <c r="AM139" i="8"/>
  <c r="AD140" i="8"/>
  <c r="AO190" i="8"/>
  <c r="AP190" i="8" s="1"/>
  <c r="AE184" i="8"/>
  <c r="AS119" i="16"/>
  <c r="AF187" i="16"/>
  <c r="AB186" i="16"/>
  <c r="AF191" i="16"/>
  <c r="AJ191" i="16" s="1"/>
  <c r="AT191" i="16" s="1"/>
  <c r="BQ191" i="16" s="1"/>
  <c r="BR191" i="16" s="1"/>
  <c r="AF96" i="1"/>
  <c r="AH96" i="1" s="1"/>
  <c r="AF104" i="1"/>
  <c r="AH104" i="1" s="1"/>
  <c r="AC154" i="1"/>
  <c r="AF174" i="1"/>
  <c r="AH174" i="1" s="1"/>
  <c r="W211" i="1"/>
  <c r="AF212" i="1"/>
  <c r="N82" i="3"/>
  <c r="I81" i="3"/>
  <c r="N202" i="3"/>
  <c r="I201" i="3"/>
  <c r="I232" i="3" s="1"/>
  <c r="V48" i="5"/>
  <c r="W48" i="5" s="1"/>
  <c r="W49" i="5"/>
  <c r="P102" i="5"/>
  <c r="AE20" i="8"/>
  <c r="AO70" i="8"/>
  <c r="AP70" i="8" s="1"/>
  <c r="AE42" i="8"/>
  <c r="AO79" i="8"/>
  <c r="AP79" i="8" s="1"/>
  <c r="AP124" i="8"/>
  <c r="AP123" i="8" s="1"/>
  <c r="AO123" i="8"/>
  <c r="AO22" i="8"/>
  <c r="AP22" i="8" s="1"/>
  <c r="AO133" i="8"/>
  <c r="AP133" i="8" s="1"/>
  <c r="AO115" i="8"/>
  <c r="AD114" i="8"/>
  <c r="BQ15" i="16"/>
  <c r="BR15" i="16" s="1"/>
  <c r="BI71" i="16"/>
  <c r="BI86" i="16"/>
  <c r="AQ199" i="16"/>
  <c r="BQ167" i="16"/>
  <c r="BR167" i="16" s="1"/>
  <c r="BI178" i="16"/>
  <c r="BI199" i="16" s="1"/>
  <c r="AF173" i="1"/>
  <c r="AH173" i="1" s="1"/>
  <c r="O9" i="5"/>
  <c r="O202" i="5" s="1"/>
  <c r="P10" i="5"/>
  <c r="P9" i="5" s="1"/>
  <c r="V154" i="5"/>
  <c r="R153" i="5"/>
  <c r="AM11" i="8"/>
  <c r="V165" i="5"/>
  <c r="R164" i="5"/>
  <c r="AO80" i="8"/>
  <c r="AP80" i="8" s="1"/>
  <c r="AO172" i="8"/>
  <c r="AP172" i="8" s="1"/>
  <c r="AO200" i="8"/>
  <c r="AP200" i="8" s="1"/>
  <c r="AF62" i="16"/>
  <c r="AJ63" i="16"/>
  <c r="BQ52" i="16"/>
  <c r="BR52" i="16" s="1"/>
  <c r="AB110" i="16"/>
  <c r="AF111" i="16"/>
  <c r="Q119" i="16"/>
  <c r="AF142" i="16"/>
  <c r="AB141" i="16"/>
  <c r="AF161" i="16"/>
  <c r="AO199" i="16"/>
  <c r="AF170" i="16"/>
  <c r="AB169" i="16"/>
  <c r="J202" i="5"/>
  <c r="AC189" i="16"/>
  <c r="AC199" i="16" s="1"/>
  <c r="AO114" i="8" l="1"/>
  <c r="AP115" i="8"/>
  <c r="AP114" i="8" s="1"/>
  <c r="AJ187" i="16"/>
  <c r="AF186" i="16"/>
  <c r="AF135" i="16"/>
  <c r="AJ136" i="16"/>
  <c r="AF110" i="16"/>
  <c r="AJ111" i="16"/>
  <c r="V153" i="5"/>
  <c r="W154" i="5"/>
  <c r="W153" i="5" s="1"/>
  <c r="AJ6" i="16"/>
  <c r="AT7" i="16"/>
  <c r="AJ170" i="16"/>
  <c r="AF169" i="16"/>
  <c r="AJ142" i="16"/>
  <c r="AF141" i="16"/>
  <c r="O82" i="3"/>
  <c r="O81" i="3" s="1"/>
  <c r="N81" i="3"/>
  <c r="O37" i="3"/>
  <c r="O36" i="3" s="1"/>
  <c r="N36" i="3"/>
  <c r="V181" i="5"/>
  <c r="W182" i="5"/>
  <c r="W181" i="5" s="1"/>
  <c r="AG13" i="7"/>
  <c r="AH14" i="7"/>
  <c r="AH13" i="7" s="1"/>
  <c r="AJ82" i="16"/>
  <c r="AT82" i="16" s="1"/>
  <c r="BQ82" i="16" s="1"/>
  <c r="BR82" i="16" s="1"/>
  <c r="AF79" i="16"/>
  <c r="AO28" i="8"/>
  <c r="AP29" i="8"/>
  <c r="AP28" i="8" s="1"/>
  <c r="AH78" i="1"/>
  <c r="AH77" i="1" s="1"/>
  <c r="AF77" i="1"/>
  <c r="AM205" i="8"/>
  <c r="V138" i="5"/>
  <c r="W139" i="5"/>
  <c r="W138" i="5" s="1"/>
  <c r="P20" i="5"/>
  <c r="V21" i="5"/>
  <c r="AJ100" i="16"/>
  <c r="AF99" i="16"/>
  <c r="AJ120" i="16"/>
  <c r="AF119" i="16"/>
  <c r="V42" i="5"/>
  <c r="W42" i="5" s="1"/>
  <c r="W43" i="5"/>
  <c r="AH148" i="1"/>
  <c r="AH147" i="1" s="1"/>
  <c r="AF147" i="1"/>
  <c r="AP141" i="16"/>
  <c r="AS144" i="16"/>
  <c r="AE205" i="8"/>
  <c r="AD49" i="8"/>
  <c r="AO50" i="8"/>
  <c r="O45" i="3"/>
  <c r="O44" i="3" s="1"/>
  <c r="N44" i="3"/>
  <c r="W168" i="1"/>
  <c r="AF169" i="1"/>
  <c r="AH219" i="1"/>
  <c r="AH218" i="1" s="1"/>
  <c r="AF218" i="1"/>
  <c r="AT92" i="16"/>
  <c r="BQ92" i="16" s="1"/>
  <c r="BR92" i="16" s="1"/>
  <c r="AS86" i="16"/>
  <c r="AF54" i="16"/>
  <c r="AJ55" i="16"/>
  <c r="O119" i="3"/>
  <c r="O118" i="3" s="1"/>
  <c r="N118" i="3"/>
  <c r="O99" i="3"/>
  <c r="O98" i="3" s="1"/>
  <c r="N98" i="3"/>
  <c r="W176" i="1"/>
  <c r="AF177" i="1"/>
  <c r="AD184" i="8"/>
  <c r="AO185" i="8"/>
  <c r="V122" i="5"/>
  <c r="W123" i="5"/>
  <c r="W122" i="5" s="1"/>
  <c r="V10" i="5"/>
  <c r="AF189" i="16"/>
  <c r="AF35" i="16"/>
  <c r="V192" i="5"/>
  <c r="W193" i="5"/>
  <c r="W192" i="5" s="1"/>
  <c r="AH198" i="1"/>
  <c r="AH197" i="1" s="1"/>
  <c r="AF197" i="1"/>
  <c r="AP76" i="8"/>
  <c r="AP75" i="8" s="1"/>
  <c r="AO75" i="8"/>
  <c r="AD66" i="8"/>
  <c r="AO67" i="8"/>
  <c r="V89" i="5"/>
  <c r="W90" i="5"/>
  <c r="W89" i="5" s="1"/>
  <c r="O23" i="3"/>
  <c r="O22" i="3" s="1"/>
  <c r="N22" i="3"/>
  <c r="AD38" i="8"/>
  <c r="AO39" i="8"/>
  <c r="AF127" i="16"/>
  <c r="AJ128" i="16"/>
  <c r="AT73" i="16"/>
  <c r="BQ73" i="16" s="1"/>
  <c r="BR73" i="16" s="1"/>
  <c r="AS71" i="16"/>
  <c r="AO43" i="8"/>
  <c r="AD42" i="8"/>
  <c r="V130" i="5"/>
  <c r="W131" i="5"/>
  <c r="W130" i="5" s="1"/>
  <c r="O51" i="3"/>
  <c r="O50" i="3" s="1"/>
  <c r="N50" i="3"/>
  <c r="AH86" i="1"/>
  <c r="AH85" i="1" s="1"/>
  <c r="AF85" i="1"/>
  <c r="O12" i="3"/>
  <c r="O11" i="3" s="1"/>
  <c r="N11" i="3"/>
  <c r="AH64" i="1"/>
  <c r="AH63" i="1" s="1"/>
  <c r="AF63" i="1"/>
  <c r="AS8" i="16"/>
  <c r="AT9" i="16"/>
  <c r="AO175" i="8"/>
  <c r="AP176" i="8"/>
  <c r="AP175" i="8" s="1"/>
  <c r="V144" i="5"/>
  <c r="W145" i="5"/>
  <c r="W144" i="5" s="1"/>
  <c r="AF135" i="1"/>
  <c r="W134" i="1"/>
  <c r="AT168" i="16"/>
  <c r="BQ168" i="16" s="1"/>
  <c r="BR168" i="16" s="1"/>
  <c r="AS161" i="16"/>
  <c r="AG11" i="7"/>
  <c r="AH12" i="7"/>
  <c r="AH11" i="7" s="1"/>
  <c r="AJ79" i="16"/>
  <c r="AT80" i="16"/>
  <c r="P28" i="5"/>
  <c r="P202" i="5" s="1"/>
  <c r="V29" i="5"/>
  <c r="AH56" i="1"/>
  <c r="AH55" i="1" s="1"/>
  <c r="AF55" i="1"/>
  <c r="AO58" i="8"/>
  <c r="AP59" i="8"/>
  <c r="AP58" i="8" s="1"/>
  <c r="AJ190" i="16"/>
  <c r="AJ35" i="16"/>
  <c r="AT36" i="16"/>
  <c r="AJ62" i="16"/>
  <c r="AT63" i="16"/>
  <c r="AO10" i="8"/>
  <c r="AD9" i="8"/>
  <c r="AH41" i="1"/>
  <c r="AH40" i="1" s="1"/>
  <c r="AF40" i="1"/>
  <c r="V11" i="5"/>
  <c r="W11" i="5" s="1"/>
  <c r="W12" i="5"/>
  <c r="AH19" i="1"/>
  <c r="AH18" i="1" s="1"/>
  <c r="AF18" i="1"/>
  <c r="AT156" i="16"/>
  <c r="BQ156" i="16" s="1"/>
  <c r="BR156" i="16" s="1"/>
  <c r="AS150" i="16"/>
  <c r="AP91" i="8"/>
  <c r="AP90" i="8" s="1"/>
  <c r="AO90" i="8"/>
  <c r="V172" i="5"/>
  <c r="W173" i="5"/>
  <c r="W172" i="5" s="1"/>
  <c r="O60" i="3"/>
  <c r="O59" i="3" s="1"/>
  <c r="N59" i="3"/>
  <c r="AH161" i="1"/>
  <c r="AH160" i="1" s="1"/>
  <c r="AF160" i="1"/>
  <c r="AJ26" i="16"/>
  <c r="AF25" i="16"/>
  <c r="AF86" i="16"/>
  <c r="AJ87" i="16"/>
  <c r="AF39" i="16"/>
  <c r="AJ40" i="16"/>
  <c r="AH155" i="1"/>
  <c r="AH154" i="1" s="1"/>
  <c r="AF154" i="1"/>
  <c r="O68" i="3"/>
  <c r="O67" i="3" s="1"/>
  <c r="N67" i="3"/>
  <c r="AP199" i="16"/>
  <c r="AH16" i="7"/>
  <c r="AH15" i="7" s="1"/>
  <c r="AH17" i="7" s="1"/>
  <c r="AG15" i="7"/>
  <c r="AG17" i="7" s="1"/>
  <c r="V74" i="5"/>
  <c r="W75" i="5"/>
  <c r="W74" i="5" s="1"/>
  <c r="AF17" i="16"/>
  <c r="AJ18" i="16"/>
  <c r="AT10" i="16"/>
  <c r="BQ10" i="16" s="1"/>
  <c r="BR10" i="16" s="1"/>
  <c r="O14" i="3"/>
  <c r="O13" i="3" s="1"/>
  <c r="N13" i="3"/>
  <c r="AP147" i="8"/>
  <c r="AP146" i="8" s="1"/>
  <c r="AO146" i="8"/>
  <c r="AH212" i="1"/>
  <c r="AH211" i="1" s="1"/>
  <c r="AF211" i="1"/>
  <c r="V65" i="5"/>
  <c r="W66" i="5"/>
  <c r="W65" i="5" s="1"/>
  <c r="O202" i="3"/>
  <c r="O201" i="3" s="1"/>
  <c r="O232" i="3" s="1"/>
  <c r="N201" i="3"/>
  <c r="N232" i="3" s="1"/>
  <c r="AO140" i="8"/>
  <c r="AD139" i="8"/>
  <c r="O139" i="3"/>
  <c r="O138" i="3" s="1"/>
  <c r="N138" i="3"/>
  <c r="AH115" i="1"/>
  <c r="AH114" i="1" s="1"/>
  <c r="AF114" i="1"/>
  <c r="V164" i="5"/>
  <c r="W165" i="5"/>
  <c r="W164" i="5" s="1"/>
  <c r="AH47" i="1"/>
  <c r="AH46" i="1" s="1"/>
  <c r="AF46" i="1"/>
  <c r="V113" i="5"/>
  <c r="W114" i="5"/>
  <c r="W113" i="5" s="1"/>
  <c r="AF71" i="16"/>
  <c r="AJ72" i="16"/>
  <c r="AF7" i="1"/>
  <c r="AH8" i="1"/>
  <c r="AH7" i="1" s="1"/>
  <c r="AF178" i="16"/>
  <c r="AJ179" i="16"/>
  <c r="AJ161" i="16"/>
  <c r="AT162" i="16"/>
  <c r="AD195" i="8"/>
  <c r="AO196" i="8"/>
  <c r="AO21" i="8"/>
  <c r="AD20" i="8"/>
  <c r="AH10" i="1"/>
  <c r="AH9" i="1" s="1"/>
  <c r="AF9" i="1"/>
  <c r="AJ8" i="16"/>
  <c r="V82" i="5"/>
  <c r="W83" i="5"/>
  <c r="W82" i="5" s="1"/>
  <c r="O90" i="3"/>
  <c r="O89" i="3" s="1"/>
  <c r="N89" i="3"/>
  <c r="AH26" i="1"/>
  <c r="AH25" i="1" s="1"/>
  <c r="AF25" i="1"/>
  <c r="AH33" i="1"/>
  <c r="AH32" i="1" s="1"/>
  <c r="AF32" i="1"/>
  <c r="AO167" i="8"/>
  <c r="AD166" i="8"/>
  <c r="V189" i="5"/>
  <c r="W190" i="5"/>
  <c r="W189" i="5" s="1"/>
  <c r="AO83" i="8"/>
  <c r="AP84" i="8"/>
  <c r="AP83" i="8" s="1"/>
  <c r="O152" i="3"/>
  <c r="O151" i="3" s="1"/>
  <c r="N151" i="3"/>
  <c r="O30" i="3"/>
  <c r="O29" i="3" s="1"/>
  <c r="N29" i="3"/>
  <c r="AH207" i="1"/>
  <c r="AH206" i="1" s="1"/>
  <c r="AF206" i="1"/>
  <c r="W228" i="1"/>
  <c r="AT46" i="16"/>
  <c r="V102" i="5"/>
  <c r="W103" i="5"/>
  <c r="W102" i="5" s="1"/>
  <c r="AH189" i="1"/>
  <c r="AH188" i="1" s="1"/>
  <c r="AF188" i="1"/>
  <c r="AO11" i="8"/>
  <c r="AP12" i="8"/>
  <c r="AP11" i="8" s="1"/>
  <c r="AA17" i="7"/>
  <c r="AH95" i="1"/>
  <c r="AH94" i="1" s="1"/>
  <c r="AF94" i="1"/>
  <c r="AF150" i="16"/>
  <c r="AJ151" i="16"/>
  <c r="R202" i="5"/>
  <c r="AC228" i="1"/>
  <c r="AO131" i="8"/>
  <c r="AP132" i="8"/>
  <c r="AP131" i="8" s="1"/>
  <c r="AO195" i="8" l="1"/>
  <c r="AP196" i="8"/>
  <c r="AP195" i="8" s="1"/>
  <c r="AP167" i="8"/>
  <c r="AP166" i="8" s="1"/>
  <c r="AO166" i="8"/>
  <c r="BQ162" i="16"/>
  <c r="AT161" i="16"/>
  <c r="AJ25" i="16"/>
  <c r="AT26" i="16"/>
  <c r="AH177" i="1"/>
  <c r="AH176" i="1" s="1"/>
  <c r="AF176" i="1"/>
  <c r="AH169" i="1"/>
  <c r="AH168" i="1" s="1"/>
  <c r="AF168" i="1"/>
  <c r="AO49" i="8"/>
  <c r="AP50" i="8"/>
  <c r="AP49" i="8" s="1"/>
  <c r="AJ99" i="16"/>
  <c r="AT100" i="16"/>
  <c r="BQ7" i="16"/>
  <c r="AT6" i="16"/>
  <c r="AJ110" i="16"/>
  <c r="AT111" i="16"/>
  <c r="BQ46" i="16"/>
  <c r="AT45" i="16"/>
  <c r="AJ150" i="16"/>
  <c r="AT151" i="16"/>
  <c r="AP21" i="8"/>
  <c r="AP20" i="8" s="1"/>
  <c r="AO20" i="8"/>
  <c r="AJ86" i="16"/>
  <c r="AT87" i="16"/>
  <c r="AT35" i="16"/>
  <c r="BQ36" i="16"/>
  <c r="V28" i="5"/>
  <c r="W28" i="5" s="1"/>
  <c r="W29" i="5"/>
  <c r="AJ127" i="16"/>
  <c r="AT128" i="16"/>
  <c r="AO66" i="8"/>
  <c r="AP67" i="8"/>
  <c r="AP66" i="8" s="1"/>
  <c r="V20" i="5"/>
  <c r="W20" i="5" s="1"/>
  <c r="W21" i="5"/>
  <c r="AJ141" i="16"/>
  <c r="AT142" i="16"/>
  <c r="AJ186" i="16"/>
  <c r="AT187" i="16"/>
  <c r="AJ178" i="16"/>
  <c r="AT179" i="16"/>
  <c r="AP10" i="8"/>
  <c r="AP9" i="8" s="1"/>
  <c r="AO9" i="8"/>
  <c r="AF134" i="1"/>
  <c r="AH135" i="1"/>
  <c r="AH134" i="1" s="1"/>
  <c r="AO42" i="8"/>
  <c r="AP43" i="8"/>
  <c r="AP42" i="8" s="1"/>
  <c r="AF199" i="16"/>
  <c r="AO184" i="8"/>
  <c r="AP185" i="8"/>
  <c r="AP184" i="8" s="1"/>
  <c r="AJ54" i="16"/>
  <c r="AT55" i="16"/>
  <c r="AF228" i="1"/>
  <c r="AJ119" i="16"/>
  <c r="AT120" i="16"/>
  <c r="AJ135" i="16"/>
  <c r="AT136" i="16"/>
  <c r="AJ71" i="16"/>
  <c r="AT72" i="16"/>
  <c r="AD205" i="8"/>
  <c r="AP140" i="8"/>
  <c r="AP139" i="8" s="1"/>
  <c r="AO139" i="8"/>
  <c r="AJ17" i="16"/>
  <c r="AT18" i="16"/>
  <c r="AJ39" i="16"/>
  <c r="AT40" i="16"/>
  <c r="BQ63" i="16"/>
  <c r="AT62" i="16"/>
  <c r="AJ189" i="16"/>
  <c r="AT190" i="16"/>
  <c r="BQ80" i="16"/>
  <c r="AT79" i="16"/>
  <c r="BQ9" i="16"/>
  <c r="AT8" i="16"/>
  <c r="AO38" i="8"/>
  <c r="AP39" i="8"/>
  <c r="AP38" i="8" s="1"/>
  <c r="W202" i="5"/>
  <c r="V9" i="5"/>
  <c r="W10" i="5"/>
  <c r="W9" i="5" s="1"/>
  <c r="AH228" i="1"/>
  <c r="AT144" i="16"/>
  <c r="BQ144" i="16" s="1"/>
  <c r="BR144" i="16" s="1"/>
  <c r="AS141" i="16"/>
  <c r="AS199" i="16" s="1"/>
  <c r="AJ169" i="16"/>
  <c r="AT170" i="16"/>
  <c r="AJ199" i="16" l="1"/>
  <c r="AT135" i="16"/>
  <c r="BQ136" i="16"/>
  <c r="BQ170" i="16"/>
  <c r="AT169" i="16"/>
  <c r="BQ79" i="16"/>
  <c r="BR80" i="16"/>
  <c r="BR79" i="16" s="1"/>
  <c r="BQ62" i="16"/>
  <c r="BR63" i="16"/>
  <c r="BR62" i="16" s="1"/>
  <c r="AT71" i="16"/>
  <c r="BQ72" i="16"/>
  <c r="BQ120" i="16"/>
  <c r="AT119" i="16"/>
  <c r="BQ187" i="16"/>
  <c r="AT186" i="16"/>
  <c r="BQ128" i="16"/>
  <c r="AT127" i="16"/>
  <c r="BR36" i="16"/>
  <c r="BR35" i="16" s="1"/>
  <c r="BQ35" i="16"/>
  <c r="BQ190" i="16"/>
  <c r="AT189" i="16"/>
  <c r="BR46" i="16"/>
  <c r="BR45" i="16" s="1"/>
  <c r="BQ45" i="16"/>
  <c r="BQ6" i="16"/>
  <c r="BR7" i="16"/>
  <c r="BR6" i="16" s="1"/>
  <c r="AP205" i="8"/>
  <c r="BQ179" i="16"/>
  <c r="AT178" i="16"/>
  <c r="BQ142" i="16"/>
  <c r="AT141" i="16"/>
  <c r="AT86" i="16"/>
  <c r="BQ87" i="16"/>
  <c r="BQ151" i="16"/>
  <c r="AT150" i="16"/>
  <c r="AT110" i="16"/>
  <c r="BQ111" i="16"/>
  <c r="BQ100" i="16"/>
  <c r="AT99" i="16"/>
  <c r="V202" i="5"/>
  <c r="BR162" i="16"/>
  <c r="BR161" i="16" s="1"/>
  <c r="BQ161" i="16"/>
  <c r="AO205" i="8"/>
  <c r="AT39" i="16"/>
  <c r="BQ40" i="16"/>
  <c r="BR9" i="16"/>
  <c r="BR8" i="16" s="1"/>
  <c r="BQ8" i="16"/>
  <c r="AT17" i="16"/>
  <c r="BQ18" i="16"/>
  <c r="AT54" i="16"/>
  <c r="BQ55" i="16"/>
  <c r="BQ26" i="16"/>
  <c r="AT25" i="16"/>
  <c r="BR151" i="16" l="1"/>
  <c r="BR150" i="16" s="1"/>
  <c r="BQ150" i="16"/>
  <c r="BR18" i="16"/>
  <c r="BR17" i="16" s="1"/>
  <c r="BQ17" i="16"/>
  <c r="BR40" i="16"/>
  <c r="BR39" i="16" s="1"/>
  <c r="BQ39" i="16"/>
  <c r="BQ110" i="16"/>
  <c r="BR111" i="16"/>
  <c r="BR110" i="16" s="1"/>
  <c r="BQ86" i="16"/>
  <c r="BR87" i="16"/>
  <c r="BR86" i="16" s="1"/>
  <c r="BR190" i="16"/>
  <c r="BR189" i="16" s="1"/>
  <c r="BQ189" i="16"/>
  <c r="BR128" i="16"/>
  <c r="BR127" i="16" s="1"/>
  <c r="BQ127" i="16"/>
  <c r="BR120" i="16"/>
  <c r="BR119" i="16" s="1"/>
  <c r="BQ119" i="16"/>
  <c r="BR170" i="16"/>
  <c r="BR169" i="16" s="1"/>
  <c r="BQ169" i="16"/>
  <c r="BR26" i="16"/>
  <c r="BR25" i="16" s="1"/>
  <c r="BQ25" i="16"/>
  <c r="BR179" i="16"/>
  <c r="BR178" i="16" s="1"/>
  <c r="BQ178" i="16"/>
  <c r="BR72" i="16"/>
  <c r="BR71" i="16" s="1"/>
  <c r="BQ71" i="16"/>
  <c r="BR136" i="16"/>
  <c r="BR135" i="16" s="1"/>
  <c r="BQ135" i="16"/>
  <c r="BQ54" i="16"/>
  <c r="BR55" i="16"/>
  <c r="BR54" i="16" s="1"/>
  <c r="BR187" i="16"/>
  <c r="BR186" i="16" s="1"/>
  <c r="BQ186" i="16"/>
  <c r="BR100" i="16"/>
  <c r="BR99" i="16" s="1"/>
  <c r="BQ99" i="16"/>
  <c r="BQ141" i="16"/>
  <c r="BR142" i="16"/>
  <c r="BR141" i="16" s="1"/>
  <c r="AT199" i="16"/>
  <c r="BQ199" i="16" l="1"/>
  <c r="BR199" i="16"/>
</calcChain>
</file>

<file path=xl/sharedStrings.xml><?xml version="1.0" encoding="utf-8"?>
<sst xmlns="http://schemas.openxmlformats.org/spreadsheetml/2006/main" count="3559" uniqueCount="619">
  <si>
    <t>формула</t>
  </si>
  <si>
    <t>НАЗВАНИЯ</t>
  </si>
  <si>
    <t>ЗА</t>
  </si>
  <si>
    <t>закуски</t>
  </si>
  <si>
    <t>общо</t>
  </si>
  <si>
    <t>ЯСЛА</t>
  </si>
  <si>
    <t>2-4 ГОД</t>
  </si>
  <si>
    <t>5-6Г</t>
  </si>
  <si>
    <t>ДЕЦА</t>
  </si>
  <si>
    <t xml:space="preserve">БРОЙ </t>
  </si>
  <si>
    <t>ИНСТИТУ</t>
  </si>
  <si>
    <t>ОБЩО</t>
  </si>
  <si>
    <t>групи+инст</t>
  </si>
  <si>
    <t>БР.</t>
  </si>
  <si>
    <t>БЮДЖЕТ</t>
  </si>
  <si>
    <t>бр.деца</t>
  </si>
  <si>
    <t>сума</t>
  </si>
  <si>
    <t>БР.ГР</t>
  </si>
  <si>
    <t>ГРУПИ</t>
  </si>
  <si>
    <t>БАНКЯ</t>
  </si>
  <si>
    <t>ВИТОША</t>
  </si>
  <si>
    <t>ВРЪБНИЦА</t>
  </si>
  <si>
    <t>ВЪЗРАЖДАНЕ</t>
  </si>
  <si>
    <t>ИЗГРЕВ</t>
  </si>
  <si>
    <t>ИЛИНДЕН</t>
  </si>
  <si>
    <t>ИСКЪР</t>
  </si>
  <si>
    <t>КРАСНА ПОЛЯНА</t>
  </si>
  <si>
    <t>КРАСНО СЕЛО</t>
  </si>
  <si>
    <t>КРЕМИКОВЦИ</t>
  </si>
  <si>
    <t>ЛОЗЕНЕЦ</t>
  </si>
  <si>
    <t>ЛЮЛИН</t>
  </si>
  <si>
    <t>МЛАДОСТ</t>
  </si>
  <si>
    <t>НАДЕЖДА</t>
  </si>
  <si>
    <t>НОВИ ИСКЪР</t>
  </si>
  <si>
    <t>ОБОРИЩЕ</t>
  </si>
  <si>
    <t>ОВЧА КУПЕЛ</t>
  </si>
  <si>
    <t>ПАНЧАРЕВО</t>
  </si>
  <si>
    <t>ПОДУЯНЕ</t>
  </si>
  <si>
    <t>СЕРДИКА</t>
  </si>
  <si>
    <t>СЛАТИНА</t>
  </si>
  <si>
    <t>СРЕДЕЦ</t>
  </si>
  <si>
    <t>СТУДЕНТСКИ</t>
  </si>
  <si>
    <t>ТРИАДИЦА</t>
  </si>
  <si>
    <t>БРОЙ</t>
  </si>
  <si>
    <t>ЕРС</t>
  </si>
  <si>
    <t>СУМА</t>
  </si>
  <si>
    <t>ИНСТИТУЦИЯ</t>
  </si>
  <si>
    <t>ЗАКУСКИ</t>
  </si>
  <si>
    <t>ОСН.</t>
  </si>
  <si>
    <t>ВСИЧКО</t>
  </si>
  <si>
    <t>БР.ДЕЦА</t>
  </si>
  <si>
    <t>МТБ</t>
  </si>
  <si>
    <t>АКТУАЛИЗИРАНО</t>
  </si>
  <si>
    <t>сума за</t>
  </si>
  <si>
    <t>бюджет</t>
  </si>
  <si>
    <t>ОБЩ</t>
  </si>
  <si>
    <t>БР.ГР.</t>
  </si>
  <si>
    <t>брой</t>
  </si>
  <si>
    <t>ерс</t>
  </si>
  <si>
    <t>основни компоненти формула</t>
  </si>
  <si>
    <t>допълнителни компоненти - формула</t>
  </si>
  <si>
    <t>РАЙОН</t>
  </si>
  <si>
    <t>брой ученици</t>
  </si>
  <si>
    <t>100%1-12кл</t>
  </si>
  <si>
    <t>гимназиален етап на обуч</t>
  </si>
  <si>
    <t>ИНСТИ</t>
  </si>
  <si>
    <t>след  ученика</t>
  </si>
  <si>
    <t>ВС.</t>
  </si>
  <si>
    <t>ТЕЧНО</t>
  </si>
  <si>
    <t>едносм.</t>
  </si>
  <si>
    <t>РЕС.ПОД. - СОП</t>
  </si>
  <si>
    <t>БР.УЧ.</t>
  </si>
  <si>
    <t>ОСН.+</t>
  </si>
  <si>
    <t>ЦОУД</t>
  </si>
  <si>
    <t>др.ф-ми на обуч-100%</t>
  </si>
  <si>
    <t>САМОСТ</t>
  </si>
  <si>
    <t>УЧИЛИЩЕ</t>
  </si>
  <si>
    <t>1-12кл</t>
  </si>
  <si>
    <t>изкуство</t>
  </si>
  <si>
    <t>ВЕЧЕРНО ОБУЧ.</t>
  </si>
  <si>
    <t xml:space="preserve">ЗАДОЧНО </t>
  </si>
  <si>
    <t>ИНДИВИД.ОБ</t>
  </si>
  <si>
    <t>ОБЩ БР.</t>
  </si>
  <si>
    <t>ПАРАЛЕЛКИ</t>
  </si>
  <si>
    <t>бр.у-ци</t>
  </si>
  <si>
    <t>сума проф.</t>
  </si>
  <si>
    <t>ТУЦИЯ</t>
  </si>
  <si>
    <t>ЗА БР.</t>
  </si>
  <si>
    <t>ГИМН.</t>
  </si>
  <si>
    <t>ГОРИВО</t>
  </si>
  <si>
    <t>режим</t>
  </si>
  <si>
    <t>БР.У-ЦИ</t>
  </si>
  <si>
    <t>Х 100 ЛВ</t>
  </si>
  <si>
    <t>Р-КА ДО</t>
  </si>
  <si>
    <t>ОБЩО ДОП</t>
  </si>
  <si>
    <t>ДОП.К</t>
  </si>
  <si>
    <t>КОМБИН</t>
  </si>
  <si>
    <t>СТИПЕНДИИ</t>
  </si>
  <si>
    <t>ЗАНИМАНИЯ ПО ИНТЕРЕСИ</t>
  </si>
  <si>
    <t>ЗА УЧЕНИЦИ</t>
  </si>
  <si>
    <t>У-ЦИ</t>
  </si>
  <si>
    <t>1-12 КЛ</t>
  </si>
  <si>
    <t>ИЗК</t>
  </si>
  <si>
    <t>1-12 кл</t>
  </si>
  <si>
    <t>веч.+задочно</t>
  </si>
  <si>
    <t>индивид.об</t>
  </si>
  <si>
    <t>ПАРАЛ.</t>
  </si>
  <si>
    <t>ЕТЕП</t>
  </si>
  <si>
    <t>КОМП</t>
  </si>
  <si>
    <t>ИЗК.</t>
  </si>
  <si>
    <t>ГОДИНА</t>
  </si>
  <si>
    <t>КР.ПОЛЯНА</t>
  </si>
  <si>
    <t>КР.СЕЛО</t>
  </si>
  <si>
    <t>КОМБИНИР.Ф-МА</t>
  </si>
  <si>
    <t>ЗА ГРУПА</t>
  </si>
  <si>
    <t>ЗА УЧЕНИК</t>
  </si>
  <si>
    <t>ДГ</t>
  </si>
  <si>
    <t>57 ССУ</t>
  </si>
  <si>
    <t>153 ССУ</t>
  </si>
  <si>
    <t>БРОЙ ПАРАЛЕЛКИ</t>
  </si>
  <si>
    <t>гим.етап</t>
  </si>
  <si>
    <t>100% комб</t>
  </si>
  <si>
    <t>ГИМ. ЕТАП</t>
  </si>
  <si>
    <t>СФО</t>
  </si>
  <si>
    <t>ИНС.</t>
  </si>
  <si>
    <t>у-ци5-12 кл</t>
  </si>
  <si>
    <t>парал</t>
  </si>
  <si>
    <t>инстит.</t>
  </si>
  <si>
    <t>гимн.ет</t>
  </si>
  <si>
    <t>БР.У.ЦИ</t>
  </si>
  <si>
    <t>брой у-ци</t>
  </si>
  <si>
    <t>БР. УЧ.</t>
  </si>
  <si>
    <t xml:space="preserve">166 ССУ </t>
  </si>
  <si>
    <t>ОБЩЕЖИТИЕ</t>
  </si>
  <si>
    <t>ТРАНСПОРТ</t>
  </si>
  <si>
    <t>СЕЛСКО СТОП.</t>
  </si>
  <si>
    <t>ФИЗ.НАУКИ</t>
  </si>
  <si>
    <t>СТОП.У-НИЕ</t>
  </si>
  <si>
    <t>УСЛ.ЗА ЛИЧН.</t>
  </si>
  <si>
    <t>ИЗОБР.ИЗК.</t>
  </si>
  <si>
    <t>ЗАДОЧНО</t>
  </si>
  <si>
    <t xml:space="preserve">ЗА </t>
  </si>
  <si>
    <t>СПЕЦ</t>
  </si>
  <si>
    <t>ОБЩО ЦГ+ПГ</t>
  </si>
  <si>
    <t>полудневни групи</t>
  </si>
  <si>
    <t>СР-ВА ЗА</t>
  </si>
  <si>
    <t>гр</t>
  </si>
  <si>
    <t>цоуд</t>
  </si>
  <si>
    <t>пдг</t>
  </si>
  <si>
    <t>1100ЕР/550ДВ.Р</t>
  </si>
  <si>
    <t>У-ЦИ ОБ. ЦСОП</t>
  </si>
  <si>
    <t>ДЕЦА ОБ. ЦСОП</t>
  </si>
  <si>
    <t>БР. ДЕЦА</t>
  </si>
  <si>
    <t>РАЗШ. ПОДГ. МУЗИКА</t>
  </si>
  <si>
    <t>средства по ЦСОП</t>
  </si>
  <si>
    <t>БР ДЕЦА</t>
  </si>
  <si>
    <t>КР. ПОЛЯНА</t>
  </si>
  <si>
    <t>П-КИ</t>
  </si>
  <si>
    <t>бр. у-ци</t>
  </si>
  <si>
    <t>ЗАЩИТЕНА</t>
  </si>
  <si>
    <t>ДЕТСКА</t>
  </si>
  <si>
    <t>ГРАДИНА</t>
  </si>
  <si>
    <t xml:space="preserve">ЗАЩИТЕНО </t>
  </si>
  <si>
    <t xml:space="preserve">БЮДЖЕТ </t>
  </si>
  <si>
    <t xml:space="preserve">гим етап </t>
  </si>
  <si>
    <t>цсоп</t>
  </si>
  <si>
    <t>БР. У-ЦИ</t>
  </si>
  <si>
    <t xml:space="preserve">Бюджет </t>
  </si>
  <si>
    <t>ИНСТ.</t>
  </si>
  <si>
    <t>У-ЦИ ОБ.  В ЦСОП</t>
  </si>
  <si>
    <t>ЗАН.ПО ИНТЕРЕСИ</t>
  </si>
  <si>
    <t xml:space="preserve">ЗАЩ </t>
  </si>
  <si>
    <t>§§0101</t>
  </si>
  <si>
    <t>§§0500</t>
  </si>
  <si>
    <t>ЗАЩ.</t>
  </si>
  <si>
    <t>ЕРС-495</t>
  </si>
  <si>
    <t>ПО</t>
  </si>
  <si>
    <t>ЕРС-3794</t>
  </si>
  <si>
    <t>БР.ДГ</t>
  </si>
  <si>
    <t>издръжка</t>
  </si>
  <si>
    <t>80УЧ.</t>
  </si>
  <si>
    <t>Р-КА ОТ 80</t>
  </si>
  <si>
    <t>ДО 139 УЧ.</t>
  </si>
  <si>
    <t>312 дд</t>
  </si>
  <si>
    <t>ДЕТСКА ГРАДИНА № 25 "ИЗВОРЧЕ"</t>
  </si>
  <si>
    <t>ДЕТСКА ГРАДИНА № 4  СЛЪНЧО</t>
  </si>
  <si>
    <t>ДЕТСКА ГРАДИНА № 41  Приятели</t>
  </si>
  <si>
    <t>Детска градина № 60  Бор</t>
  </si>
  <si>
    <t>Детска градина №116 Мусала</t>
  </si>
  <si>
    <t>ДЕТСКА ГРАДИНА № 112  Детски свят</t>
  </si>
  <si>
    <t>Детска градина № 160  Драгалевци</t>
  </si>
  <si>
    <t>ДЕТСКА ГРАДИНА № 37  ВЪЛШЕБСТВО</t>
  </si>
  <si>
    <t>Детска градина № 46   Жива вода</t>
  </si>
  <si>
    <t>Детска градина №176  Зорница</t>
  </si>
  <si>
    <t>Детска градина №198   Косе Босе</t>
  </si>
  <si>
    <t>ДЕТСКА ГРАДИНА  № 82   ДЖАНИ РОДАРИ</t>
  </si>
  <si>
    <t>Детска градина №138 "Приятели"</t>
  </si>
  <si>
    <t>ДЕТСКА ГРАДИНА № 42   ЧАЙКА</t>
  </si>
  <si>
    <t>Детска градина N 5  Надежда</t>
  </si>
  <si>
    <t>Детска градина №1</t>
  </si>
  <si>
    <t>Детска градина №194 Милувка</t>
  </si>
  <si>
    <t>Детска градина №81  Лилия</t>
  </si>
  <si>
    <t>Детска градина № 120  Детство под липите</t>
  </si>
  <si>
    <t>ДЕТСКА ГРАДИНА №50  ЗАЙЧЕТО КУИКИ</t>
  </si>
  <si>
    <t>Детска градина  №119  Детска планета</t>
  </si>
  <si>
    <t>ДЕТСКА ГРАДИНА №165 ЛАТИНКА</t>
  </si>
  <si>
    <t>ДЕТСКА ГРАДИНА № 30  РАДЕЦКИ</t>
  </si>
  <si>
    <t>ДЕТСКА ГРАДИНА №34  БРЕЗИЧКА</t>
  </si>
  <si>
    <t>Детска градина  № 49 "Радост"</t>
  </si>
  <si>
    <t>Детска градина № 133   З О Р Н И Ц А</t>
  </si>
  <si>
    <t>ДЕТСКА ГРАДИНА № 29 "СЛЪНЦЕ"</t>
  </si>
  <si>
    <t>Детска градина №23 "ЗДРАВЕ"</t>
  </si>
  <si>
    <t>ДЕТСКА ГРАДИНА № 51 "ЩУРЧЕ"</t>
  </si>
  <si>
    <t>ДЕТСКА ГРАДИНА №52  "ИЛИНДЕНЧЕ"</t>
  </si>
  <si>
    <t>ДЕТСКА ГРАДИНА №158 "ЗОРА"</t>
  </si>
  <si>
    <t>ДЕТСКА ГРАДИНА №179 "СИНЧЕЦ"</t>
  </si>
  <si>
    <t>Детска градина № 153  СВЕТА ТРОИЦА</t>
  </si>
  <si>
    <t>Детска градина №21  Ежко Бежко  с. Бусманци</t>
  </si>
  <si>
    <t>ДЕТСКА ГРАДИНА № 88  ДЕТСКИ РАЙ</t>
  </si>
  <si>
    <t>Детска градина № 185  ЗВЕЗДИЧКА</t>
  </si>
  <si>
    <t>ДЕТСКА ГРАДИНА № 144  ХАНС КРИСТИАН АНДЕРСЕН</t>
  </si>
  <si>
    <t>ДЕТСКА ГРАДИНА № 36 ПЕПЕРУДА</t>
  </si>
  <si>
    <t>ДЕТСКА ГРАДИНА  № 13  КАЛИНKА</t>
  </si>
  <si>
    <t>Детска градина № 96 " Росна китка "</t>
  </si>
  <si>
    <t>ДЕТСКА ГРАДИНА №108  ДЕТСКО ЦАРСТВО</t>
  </si>
  <si>
    <t>ДЕТСКА ГРАДИНА №196 ШАРЛ ПЕРО</t>
  </si>
  <si>
    <t>ДЕТСКА ГРАДИНА  № 169   КОЛЕДАРЧЕ</t>
  </si>
  <si>
    <t>Детска градина 128 "ФЕНИКС"</t>
  </si>
  <si>
    <t>ДЕТСКА ГРАДИНА  № 130"ПРИКАЗКА"</t>
  </si>
  <si>
    <t>Детска градина №126  "Тинтява"</t>
  </si>
  <si>
    <t>Детска градина №187  Жар птица</t>
  </si>
  <si>
    <t>ДЕТСКА ГРАДИНА N 54  ДЪГА</t>
  </si>
  <si>
    <t>ДЕТСКА ГРАДИНА № 134   Любопитко</t>
  </si>
  <si>
    <t>Детска Градина №107   Бон-бон</t>
  </si>
  <si>
    <t>Детска градина № 67 Чучулига</t>
  </si>
  <si>
    <t>ДЕТСКА ГРАДИНА №85  Родина</t>
  </si>
  <si>
    <t>Детска градина №99    Брезичка</t>
  </si>
  <si>
    <t>Детска градина № 142</t>
  </si>
  <si>
    <t>Детска градина №124  Бърборино</t>
  </si>
  <si>
    <t>Детска градина №136 Славия</t>
  </si>
  <si>
    <t>Детска градина  № 145  Българка</t>
  </si>
  <si>
    <t>ДЕТСКА ГРАДИНА №93 "Чуден свят"</t>
  </si>
  <si>
    <t>Детска градина №162   Вихрогонче</t>
  </si>
  <si>
    <t>ДЕТСКА ГРАДИНА № 8 "ПРОФ. Д-Р ЕЛКА ПЕТРОВА"</t>
  </si>
  <si>
    <t>ДЕТСКА ГРАДИНА № 80  Приказна калина</t>
  </si>
  <si>
    <t>Детска градина №94  Детски свят</t>
  </si>
  <si>
    <t>Детска градина № 147  Славейче</t>
  </si>
  <si>
    <t>Детска градина №140  "Зорница"</t>
  </si>
  <si>
    <t>ДЕТСКА ГРАДИНА № 44 КАЛИНА</t>
  </si>
  <si>
    <t>ДЕТСКА ГРАДИНА№89   Шарена дъга</t>
  </si>
  <si>
    <t>ДЕТСКА ГРАДИНА № 58  СЛЪНЧЕВО УТРО</t>
  </si>
  <si>
    <t>ДЕТСКА ГРАДИНА № 146  ЗВЕЗДИЦА</t>
  </si>
  <si>
    <t>ДЕТСКА ГРАДИНА № 175  СЛЪНЧЕВИ ЛЪЧИ</t>
  </si>
  <si>
    <t>Детска градина № 19  Света София</t>
  </si>
  <si>
    <t>ДЕТСКА ГРАДИНА №111 КОРАБЧЕ</t>
  </si>
  <si>
    <t>Детска градина  № 192 Лозичка</t>
  </si>
  <si>
    <t>ДЕТСКА ГРАДИНА №193  Славейче</t>
  </si>
  <si>
    <t>ДЕТСКА ГРАДИНА № 141   СЛАВЕЙКОВА ПОЛЯНА</t>
  </si>
  <si>
    <t>Детска градина № 166  Веселушка</t>
  </si>
  <si>
    <t>Детска градина №174"Фют"</t>
  </si>
  <si>
    <t>ДЕТСКА ГРАДИНА  № 95  ОМАЙНИЧЕ</t>
  </si>
  <si>
    <t>ДЕТСКА ГРАДИНА № 86   АСЕН БОСЕВ</t>
  </si>
  <si>
    <t>Детска градина № 73  Маргарита</t>
  </si>
  <si>
    <t>Детска градина № 68   Ран Босилек</t>
  </si>
  <si>
    <t>ДЕТСКА ГРАДИНА №64  ПЪРВИ ЮНИ</t>
  </si>
  <si>
    <t>ДЕТСКА ГРАДИНА № 47  НЕЗАБРАВКА</t>
  </si>
  <si>
    <t>ДЕТСКА ГРАДИНА № 35   ЩАСТЛИВО ДЕТСТВО</t>
  </si>
  <si>
    <t>ДГ  32 Българче</t>
  </si>
  <si>
    <t>ДЕТСКА ГРАДИНА  № 31   ЛЮЛИН</t>
  </si>
  <si>
    <t>Детска градина №22  Великденче</t>
  </si>
  <si>
    <t>Детска градина  № 152</t>
  </si>
  <si>
    <t>Детска градина №139  ПАНОРАМА</t>
  </si>
  <si>
    <t>Детска градина № 197  Китна градина</t>
  </si>
  <si>
    <t>Детска градина №57 Хосе Марти</t>
  </si>
  <si>
    <t>Детска градина №101  Ябълкова градина</t>
  </si>
  <si>
    <t>ДЕТСКА ГРАДИНА №55"ИГЛИКА"</t>
  </si>
  <si>
    <t>Детска градина № 200  Цветен рай</t>
  </si>
  <si>
    <t>ДГ №189 Сто усмивки</t>
  </si>
  <si>
    <t>Детска градина №26  Калина</t>
  </si>
  <si>
    <t>Детска градина № 98 " Слънчевото зайче"</t>
  </si>
  <si>
    <t>Детска градина № 14  Карлсон</t>
  </si>
  <si>
    <t>ДЕТСКА ГРАДИНА № 188  Вяра, Надежда, Любов</t>
  </si>
  <si>
    <t>ДЕТСКА ГРАДИНА  №59  ЕЛХИЦА</t>
  </si>
  <si>
    <t>Детска градина №71  Щастие</t>
  </si>
  <si>
    <t>Детска градина № 11  Мики Маус</t>
  </si>
  <si>
    <t>Детска градина N:109 Зорница</t>
  </si>
  <si>
    <t>ДЕТСКА ГРАДИНА № 186 "ДЕНИЦА"</t>
  </si>
  <si>
    <t>Детска градина № 178 "Сребърно копитце"</t>
  </si>
  <si>
    <t>Детска градина №76  Сърничка</t>
  </si>
  <si>
    <t>Детска градина №70 Пролет</t>
  </si>
  <si>
    <t>ДЕТСКА ГРАДИНА  № 28  ЯН БИБИЯН</t>
  </si>
  <si>
    <t>Детска градина № 123    Шарл Перо</t>
  </si>
  <si>
    <t>Детска градина № 75  Сърчице</t>
  </si>
  <si>
    <t>Детска градина №17   Мечо Пух</t>
  </si>
  <si>
    <t>ДЕТСКА ГРАДИНА  №117 - НАДЕЖДА</t>
  </si>
  <si>
    <t>Детска градина №56  Здравец</t>
  </si>
  <si>
    <t>ДЕТСКА ГРАДИНА №172  София</t>
  </si>
  <si>
    <t>ДЕТСКА ГРАДИНА № 24  НАДЕЖДА</t>
  </si>
  <si>
    <t>Детска градина № 83 Славейче</t>
  </si>
  <si>
    <t>ДЕТСКА ГРАДИНА №15 Чучулига</t>
  </si>
  <si>
    <t>ДЕТСКА ГРАДИНА №27  ДЕТСКА КИТКА</t>
  </si>
  <si>
    <t>Детска градина № 38  Дора Габе</t>
  </si>
  <si>
    <t>ДЕТСКА ГРАДИНА № 90  ВЕСА ПАСПАЛЕЕВА</t>
  </si>
  <si>
    <t>Детска градина № 170 "Пчелица"</t>
  </si>
  <si>
    <t>Детска градина115 Осми март</t>
  </si>
  <si>
    <t>ДЕТСКА ГРАДИНА №171 СВОБОДА</t>
  </si>
  <si>
    <t>ДГ 137 Калина Малина</t>
  </si>
  <si>
    <t>ДЕТСКА ГРАДИНА № 6    ВЪЛШЕБЕН СВЯТ</t>
  </si>
  <si>
    <t>Детска градина №135  Мое детство</t>
  </si>
  <si>
    <t>Детска Градина №102  Кременица</t>
  </si>
  <si>
    <t>Детска градина № 121</t>
  </si>
  <si>
    <t>Детска градина 157   Детска стряха</t>
  </si>
  <si>
    <t>Детска градина №114  Светулка</t>
  </si>
  <si>
    <t>ДЕТСКА ГРАДИНА № 132 "СВЕТЛИНА"</t>
  </si>
  <si>
    <t>Детска градина № 104 Моят свят</t>
  </si>
  <si>
    <t>Детска градина № 191  Приказка без край</t>
  </si>
  <si>
    <t>ДЕТСКА ГРАДИНА № 100  Акад. Пенчо Райков</t>
  </si>
  <si>
    <t>ДГ №195  Братя Мормареви</t>
  </si>
  <si>
    <t>ДЕТСКА ГРАДИНА 151 "ЛЕДА МИЛЕВА"</t>
  </si>
  <si>
    <t>ДЕТСКА ГРАДИНА № 84   ДЕТЕЛИНА</t>
  </si>
  <si>
    <t>ДЕТСКА ГРАДИНА № 125  УСМИВКА</t>
  </si>
  <si>
    <t>ДЕТСКA ГРАДИНА  № 161  ЛАСКА  ,</t>
  </si>
  <si>
    <t>ДЕТСКА ГРАДИНА № 9  Пламъче</t>
  </si>
  <si>
    <t>Детска градина № 164  Зорница</t>
  </si>
  <si>
    <t>ДЕТСКА ГРАДИНА № 33   СРЕБЪРНИ ЗВЪНЧЕТА</t>
  </si>
  <si>
    <t>ДЕТСКА ГРАДИНА № 39    ПРОЛЕТ</t>
  </si>
  <si>
    <t>Детска градина № 143  Щурче</t>
  </si>
  <si>
    <t>Детска градина № 180  Зайченцето бяло</t>
  </si>
  <si>
    <t>Детска градина №182  Пчелица</t>
  </si>
  <si>
    <t>Детска градина №181 Радост</t>
  </si>
  <si>
    <t>ДЕТСКА ГРАДИНА №3  ДЕТЕЛИНА   с.КАЗИЧЕНЕ</t>
  </si>
  <si>
    <t>Детска градина №97   Изгрев</t>
  </si>
  <si>
    <t>ДЕТСКА ГРАДИНА №66  ЕЛИЦА</t>
  </si>
  <si>
    <t>ДЕТСКА ГРАДИНА№91  СЛЪНЧЕВ КЪТ</t>
  </si>
  <si>
    <t>ДЕТСКА  ГРАДИНА  №  92  МЕЧТА</t>
  </si>
  <si>
    <t>ДЕТСКА ГРАДИНА №20  Жасминов парк</t>
  </si>
  <si>
    <t>Детска градина №110  Слънчева мечта</t>
  </si>
  <si>
    <t>Детска градина №148  СЛЪНЦЕ</t>
  </si>
  <si>
    <t>Детска Градина №173 "Звънче"</t>
  </si>
  <si>
    <t>Детска градина № 177 Лютиче</t>
  </si>
  <si>
    <t>Детска градина №103  Патиланско царство</t>
  </si>
  <si>
    <t>Детска градина №105  Ракета</t>
  </si>
  <si>
    <t>Детска градина №69  Жар птица</t>
  </si>
  <si>
    <t>ДЕТСКА ГРАДИНА № 74  Д Ъ Г А</t>
  </si>
  <si>
    <t>Детска градина №149  Зорница</t>
  </si>
  <si>
    <t>ДЕТСКА ГРАДИНА № 45  АЛИСА</t>
  </si>
  <si>
    <t>ДЕТСКА ГРАДИНА № 199  САРАГОСА</t>
  </si>
  <si>
    <t>Детска градина № 106  Княгиня Мария Луиза</t>
  </si>
  <si>
    <t>ДЕТСКА ГРАДИНА №118   УСМИВКА</t>
  </si>
  <si>
    <t>Детска градина  № 63 "Слънце"</t>
  </si>
  <si>
    <t>Детска градина № 48   Братя Грим</t>
  </si>
  <si>
    <t>Детска градина № 53  Дядовата ръкавичка</t>
  </si>
  <si>
    <t>Детска градина №154   Сбъдната мечта</t>
  </si>
  <si>
    <t>ДЕТСКА ГРАДИНА № 62 "ЗОРНИЦА"</t>
  </si>
  <si>
    <t>Детска градина №168   Слънчогледи</t>
  </si>
  <si>
    <t>Детска градина №183   Щастливо детство</t>
  </si>
  <si>
    <t>Детска градина № 61 "Шарено петле"</t>
  </si>
  <si>
    <t>Детска градина № 65  Слънчево детство</t>
  </si>
  <si>
    <t>ДЕТСКА ГРАДИНА № 184  МЕЧО ПУХ</t>
  </si>
  <si>
    <t>ДЕТСКА ГРАДИНА № 155  ВЕСЕЛИНА</t>
  </si>
  <si>
    <t>Детска Градина № 159  Олимпийче</t>
  </si>
  <si>
    <t>ДЕТСКА ГРАДИНА № 77  МАГНОЛИЯ</t>
  </si>
  <si>
    <t>ДЕТСКА ГРАДИНА №18 ДЕТСКИ СВЯТ</t>
  </si>
  <si>
    <t>Детска градина № 113  Преспа</t>
  </si>
  <si>
    <t>ДЕТСКА ГРАДИНА №72 ПРИКАЗКА БЕЗ КРАЙ</t>
  </si>
  <si>
    <t>Детска градина №12  Лилия</t>
  </si>
  <si>
    <t>ДЕТСКА ГРАДИНА №16    ПРИКАЗЕН СВЯТ</t>
  </si>
  <si>
    <t>ДЕТСКА ГРАДИНА №10  "ЧЕБУРАШКА"</t>
  </si>
  <si>
    <t>Детска градина № 78  Детски свят</t>
  </si>
  <si>
    <t>Детска градина №79  Слънчице</t>
  </si>
  <si>
    <t>ДЕТСКА ГРАДИНА №2  ЗВЪНЧЕ</t>
  </si>
  <si>
    <t>Детска градина №129  Приказен свят</t>
  </si>
  <si>
    <t>ДЕТСКА ГРАДИНА № 43   ТАЛАНТ</t>
  </si>
  <si>
    <t>ДЕТСКА ГРАДИНА № 127  Слънце</t>
  </si>
  <si>
    <t>ДЕТСКА ГРАДИНА  №167 МАЛКИЯТ ПРИНЦ</t>
  </si>
  <si>
    <t>ДЕТСКА ГРАДИНА № 7  ДЕТЕЛИНА</t>
  </si>
  <si>
    <t>Детска градина №40   Професор Георги Ангушев</t>
  </si>
  <si>
    <t>Детска Градина № 87  БУКАТА</t>
  </si>
  <si>
    <t>Брой  ученици в паралелки за професионална подготовка и в непрофилирани паралелки в неспециализирани училища, в паралелки в специализирани и специални училища и в центрове за специална образователна подкрепа - без индив. Форма</t>
  </si>
  <si>
    <t>профилирана подготовка в неспециализирани училища от VІІІ до ХІІ клас  - без индивид форма</t>
  </si>
  <si>
    <t>78. Средно училище   Христо Смирненски</t>
  </si>
  <si>
    <t>86 Основно училище   Св. Климент Охридски</t>
  </si>
  <si>
    <t>152 ОСНОВНО УЧИЛИЩЕ  СВ.СВ. КИРИЛ И МЕТОДИЙ</t>
  </si>
  <si>
    <t>2 Средно училище  Академик Емилиян Станев</t>
  </si>
  <si>
    <t>5 Основно училище   Иван Вазов</t>
  </si>
  <si>
    <t>26 Средно училище   Йордан Йовков</t>
  </si>
  <si>
    <t>50. ОСНОВНО УЧИЛИЩЕ  "ВАСИЛ ЛЕВСКИ"</t>
  </si>
  <si>
    <t>52. основно училище  Цанко Церковски</t>
  </si>
  <si>
    <t>64 основно училище    Цар Симеон Велики</t>
  </si>
  <si>
    <t>146 Основно училище  Патриарх Евтимий</t>
  </si>
  <si>
    <t>175 основно училище  Васил Левски</t>
  </si>
  <si>
    <t>61-во основно училище  Свети Свети Кирил и Методий</t>
  </si>
  <si>
    <t>62. Основно училище   Христо Ботев</t>
  </si>
  <si>
    <t>70-о основно училище  Свети Климент Охридски</t>
  </si>
  <si>
    <t>74 СУ "ГОЦЕ ДЕЛЧЕВ"</t>
  </si>
  <si>
    <t>140. СРЕДНО УЧИЛИЩЕ  "ИВАН БОГОРОВ"</t>
  </si>
  <si>
    <t>18 Средно училище "Уилям Гладстон"</t>
  </si>
  <si>
    <t>30 СРЕДНО УЧИЛИЩЕ  БРАТЯ МИЛАДИНОВИ</t>
  </si>
  <si>
    <t>32. СРЕДНО УЧИЛИЩЕ С ИЗУЧАВАНЕ НА ЧУЖДИ  ЕЗИЦИ  СВЕТИ КЛИМЕНТ ОХРИДСКИ</t>
  </si>
  <si>
    <t>46 Основно училище  Константин Фотинов   с разширено изучаване на хореография</t>
  </si>
  <si>
    <t>67 ОСНОВНО УЧИЛИЩЕ  ВАСИЛ ДРУМЕВ</t>
  </si>
  <si>
    <t>76. Основно училище  Уилям Сароян</t>
  </si>
  <si>
    <t>91.НЕМСКА ЕЗИКОВА ГИМНАЗИЯ  Професор Константин Гълъбов</t>
  </si>
  <si>
    <t>136 ОСНОВНО УЧИЛИЩЕ   ЛЮБЕН КАРАВЕЛОВ</t>
  </si>
  <si>
    <t>5. Вечерно средно училище  Пеньо Пенев</t>
  </si>
  <si>
    <t>11 Основно училище Свети Пимен Зографски</t>
  </si>
  <si>
    <t>105. СРЕДНО УЧИЛИЩЕ  "АТАНАС ДАЛЧЕВ"</t>
  </si>
  <si>
    <t>119. Средно училище  Академик Михаил Арнаудов</t>
  </si>
  <si>
    <t>3. СУ   Марин Дринов</t>
  </si>
  <si>
    <t>43. Основно училище   Христо Смирненски</t>
  </si>
  <si>
    <t>45 основно училище "Константин Величков"</t>
  </si>
  <si>
    <t>113 СУ  САВА ФИЛАРЕТОВ</t>
  </si>
  <si>
    <t>33. Езикова гимназия   Света София</t>
  </si>
  <si>
    <t>65 основно училище  Св. Св. Кирил и Методий</t>
  </si>
  <si>
    <t>4. Основно училище  "Проф. Джон Атанасов"</t>
  </si>
  <si>
    <t>68. Средно училище  Академик Никола Обрешков</t>
  </si>
  <si>
    <t>69 Средно  училище  Димитър Маринов</t>
  </si>
  <si>
    <t>89 ОУ  Д-р Христо Стамболски</t>
  </si>
  <si>
    <t>108 Средно училище   Никола Беловеждов</t>
  </si>
  <si>
    <t>150-то ОСНОВНО УЧИЛИЩЕ   ЦАР СИМЕОН ПЪРВИ</t>
  </si>
  <si>
    <t>163 ОСНОВНО УЧИЛИЩЕ   ЧЕРНОРИЗЕЦ ХРАБЪР</t>
  </si>
  <si>
    <t>17 СУ  Дамян Груев</t>
  </si>
  <si>
    <t>28 Средно училище   Алеко Константинов</t>
  </si>
  <si>
    <t>75.Основно училище   Тодор Каблешков</t>
  </si>
  <si>
    <t>92 Основно училище   Димитър Талев</t>
  </si>
  <si>
    <t>123 Средно училищe  Стефан Стамболов</t>
  </si>
  <si>
    <t>135 средно училище  Ян Амос Коменски</t>
  </si>
  <si>
    <t>147  Основно училище   Йордан Радичков</t>
  </si>
  <si>
    <t>19 СРЕДНО УЧИЛИЩЕ  "ЕЛИН ПЕЛИН"</t>
  </si>
  <si>
    <t>25 основно училище  Д-р Петър Берон</t>
  </si>
  <si>
    <t>34 ОСНОВНО УЧИЛИЩЕ  СТОЮ ШИШКОВ</t>
  </si>
  <si>
    <t>36 Средно училище   Максим Горки</t>
  </si>
  <si>
    <t>51 СРЕДНО УЧИЛИЩЕ "ЕЛИСАВЕТА БАГРЯНА"</t>
  </si>
  <si>
    <t>132. Средно училище   Ваня Войнова</t>
  </si>
  <si>
    <t>142 ОСНОВНО УЧИЛИЩЕ  ВЕСЕЛИН ХАНЧЕВ</t>
  </si>
  <si>
    <t>203. Профилирана езикова гимназия  Свети Методий</t>
  </si>
  <si>
    <t>117. Средно училище   Свети свети Кирил и Методий</t>
  </si>
  <si>
    <t>115. ОУ  Св. св. Кирил и Методий</t>
  </si>
  <si>
    <t>85 Средно училище  Отец Паисий</t>
  </si>
  <si>
    <t>156-о обединено училище   Васил Левски</t>
  </si>
  <si>
    <t>159 основно училище  Васил Левски</t>
  </si>
  <si>
    <t>162 Обединено училище  Отец Паисий</t>
  </si>
  <si>
    <t>116 Основно училище  Паисий Хилендарски</t>
  </si>
  <si>
    <t>21 СРЕДНО УЧИЛИЩЕ  ХРИСТО БОТЕВ</t>
  </si>
  <si>
    <t>35. СРЕДНО ЕЗИКОВО УЧИЛИЩЕ   ДОБРИ ВОЙНИКОВ</t>
  </si>
  <si>
    <t>107. основно училище  Хан Крум</t>
  </si>
  <si>
    <t>120 Основно училище  Георги Сава Раковски</t>
  </si>
  <si>
    <t>122. ОСНОВНО УЧИЛИЩЕ  НИКОЛАЙ ЛИЛИЕВ  Иновативно училище с роботика и приложно програмиране</t>
  </si>
  <si>
    <t>139 Основно училище  "Захарий Круша"</t>
  </si>
  <si>
    <t>27. Средно училище "Акад. Георги Караславов"</t>
  </si>
  <si>
    <t>33 основно училище  Санкт Петербург</t>
  </si>
  <si>
    <t>37. Средно училище  Райна Княгиня</t>
  </si>
  <si>
    <t>40 Средно училище   Луи Пастьор</t>
  </si>
  <si>
    <t>56. Средно училище   Професор Константин Иречек</t>
  </si>
  <si>
    <t>77 Основно училище   Св. Св. Кирил и Методий</t>
  </si>
  <si>
    <t>79 средно училище  Индира Ганди</t>
  </si>
  <si>
    <t>90 Средно училище  "Генерал Хосе де Сан Мартин"</t>
  </si>
  <si>
    <t>96 Средно училище  Лев Николаевич Толстой</t>
  </si>
  <si>
    <t>97 Средно училище  "Братя Миладинови"</t>
  </si>
  <si>
    <t>103 Основно училище  Васил Левски</t>
  </si>
  <si>
    <t>137 средно училище  "Ангел Кънчев"</t>
  </si>
  <si>
    <t>10 Средно училище    "Теодор Траянов"</t>
  </si>
  <si>
    <t>39. Средно училище  Петър Динеков</t>
  </si>
  <si>
    <t>81. Средно училище   Виктор Юго</t>
  </si>
  <si>
    <t>82. основно училище   Васил Евстатиев Априлов</t>
  </si>
  <si>
    <t>118 Средно училище   Академик Людмил Стоянов</t>
  </si>
  <si>
    <t>125 СУ  Боян Пенев  с изучаване на чужди езици</t>
  </si>
  <si>
    <t>128 СРЕДНО УЧИЛИЩЕ  АЛБЕРТ АЙНЩАЙН</t>
  </si>
  <si>
    <t>131. СУ  Климент Аркадиевич Тимирязев</t>
  </si>
  <si>
    <t>144 Средно училище  Народни будители</t>
  </si>
  <si>
    <t>145 Основно училище  Симеон Радев</t>
  </si>
  <si>
    <t>15 Средно училище   Адам Мицкевич</t>
  </si>
  <si>
    <t>16 . ОСНОВНО УЧИЛИЩЕ    РАЙКО ЖИНЗИФОВ</t>
  </si>
  <si>
    <t>54. СРЕДНО УЧИЛИЩЕ  СВЕТИ ИВАН РИЛСКИ</t>
  </si>
  <si>
    <t>63 Основно училище  Христо Ботев</t>
  </si>
  <si>
    <t>98 Начално училище   Св. св. Кирил и Методий</t>
  </si>
  <si>
    <t>101. СРЕДНО УЧИЛИЩЕ  БАЧО КИРО</t>
  </si>
  <si>
    <t>102. oсновно училище  Панайот Волов</t>
  </si>
  <si>
    <t>141 Основно училище  Народни будители</t>
  </si>
  <si>
    <t>179 Основно училище  Васил Левски</t>
  </si>
  <si>
    <t>176 Обединено училище  Св. Св. Кирил и Методий</t>
  </si>
  <si>
    <t>170 Средно  училище  Васил Левски</t>
  </si>
  <si>
    <t>171 ОСНОВНО УЧИЛИЩЕ  СТОИЛ ПОПОВ</t>
  </si>
  <si>
    <t>172 Обединено училище  Христо Ботев</t>
  </si>
  <si>
    <t>177 Основно училище   Св.Св.Кирил и Методий</t>
  </si>
  <si>
    <t>160 Основно училище     Кирил и Методий</t>
  </si>
  <si>
    <t>1 Средно  училище   Пенчо П. Славейков</t>
  </si>
  <si>
    <t>112 ОСНОВНО УЧИЛИЩЕ  СТОЯН ЗАИМОВ</t>
  </si>
  <si>
    <t>129 Основно  Училище    Антим -І</t>
  </si>
  <si>
    <t>164. гимназия с преподаване  на испански език  Мигел де Сервантес</t>
  </si>
  <si>
    <t>Първа английска езикова гимназия</t>
  </si>
  <si>
    <t>Софийска математическа гимназия   Паисий Хилендарски</t>
  </si>
  <si>
    <t>IV Сменно-вечерна гимназия   Отец Паисий</t>
  </si>
  <si>
    <t>53 ОСНОВНО УЧИЛИЩЕ "НИКОЛАЙ ХРЕЛКОВ"</t>
  </si>
  <si>
    <t>66 Средно училище  Филип Станиславов</t>
  </si>
  <si>
    <t>72 Основно училище   Христо Ботев</t>
  </si>
  <si>
    <t>88. Средно училище   Димитър Попниколов</t>
  </si>
  <si>
    <t>149  Средно училище  Иван Хаджийски</t>
  </si>
  <si>
    <t>192. СРЕДНО УЧИЛИЩЕ   ХРИСТО БОТЕВ</t>
  </si>
  <si>
    <t>84 ОСНОВНО УЧИЛИЩЕ  ВАСИЛ ЛЕВСКИ</t>
  </si>
  <si>
    <t>202 ОСНОВНО УЧИЛИЩЕ   ХРИСТО БОТЕВ</t>
  </si>
  <si>
    <t>191 ОСНОВНО УЧИЛИЩЕ  ОТЕЦ ПАИСИЙ</t>
  </si>
  <si>
    <t>71 Средно училище "Пейо Яворов"</t>
  </si>
  <si>
    <t>200 Основно училище  Отец Паисий</t>
  </si>
  <si>
    <t>201 ОСНОВНО УЧИЛИЩЕ   СВ.СВ. КИРИЛ И МЕТОДИЙ</t>
  </si>
  <si>
    <t>83. Основно училище  Елин Пелин</t>
  </si>
  <si>
    <t>24 Средно училище   П.К.Яворов</t>
  </si>
  <si>
    <t>42. Основно училище    Хаджи Димитър</t>
  </si>
  <si>
    <t>44. Средно училище  Неофит Бозвели</t>
  </si>
  <si>
    <t>49-то Основно училище   Бенито Хуарес</t>
  </si>
  <si>
    <t>95 СУ  Проф. Иван Шишманов</t>
  </si>
  <si>
    <t>106 Основно училище    Григорий Цамблак</t>
  </si>
  <si>
    <t>124 ОСНОВНО УЧИЛИЩЕ  ВАСИЛ ЛЕВСКИ</t>
  </si>
  <si>
    <t>130. средно училище  Стефан Караджа</t>
  </si>
  <si>
    <t>143 основно училище   Георги Бенковски</t>
  </si>
  <si>
    <t>199 Основно Училище Свети Апостол Йоан Богослов</t>
  </si>
  <si>
    <t>14. СРЕДНО УЧИЛИЩЕ  Проф. д-р Асен Златаров</t>
  </si>
  <si>
    <t>29. Средно училище   Кузман Шапкарев</t>
  </si>
  <si>
    <t>48 ОСНОВНО УЧИЛИЩЕ   ЙОСИФ КОВАЧЕВ</t>
  </si>
  <si>
    <t>58 Основно училище  Сергей Румянцев</t>
  </si>
  <si>
    <t>59 ОБЕДИНЕНО УЧИЛИЩЕ  "ВАСИЛ ЛЕВСКИ"</t>
  </si>
  <si>
    <t>60 ОУ  Св.св.Кирил и Методий</t>
  </si>
  <si>
    <t>100  ОСНОВНО УЧИЛИЩЕ  НАЙДЕН ГЕРОВ</t>
  </si>
  <si>
    <t>23 Средно училище  Фредерик Жолио-Кюри</t>
  </si>
  <si>
    <t>31 Средно училище за чужди езици  и математика "Иван Вазов"</t>
  </si>
  <si>
    <t>93-то Средно училище  Александър Теодоров - Балан</t>
  </si>
  <si>
    <t>94 СРЕДНО УЧИЛИЩЕ  Димитър Страшимиров</t>
  </si>
  <si>
    <t>109 Основно училище  Христо Смирненски</t>
  </si>
  <si>
    <t>138. СРЕДНО УЧИЛИЩЕ ЗА ЗАПАДНИ И ИЗТОЧНИ ЕЗИЦИ "ПРОФ. ВАСИЛ ЗЛАТАРСКИ"</t>
  </si>
  <si>
    <t>148 ОСНОВНО УЧИЛИЩЕ  ПРОФЕСОР Д-Р ЛЮБОМИР МИЛЕТИЧ</t>
  </si>
  <si>
    <t>157 Гимназия с изучаване на чужд език "Сесар Вайехо"</t>
  </si>
  <si>
    <t>6 ОУ  Граф Игнатиев</t>
  </si>
  <si>
    <t>7. СРЕДНО УЧИЛИЩЕ   СВ. СЕДМОЧИСЛЕНИЦИ</t>
  </si>
  <si>
    <t>9 Френска езикова гимназия   Алфонс дьо Ламартин</t>
  </si>
  <si>
    <t>12 Средно  училище   Цар Иван Асен II</t>
  </si>
  <si>
    <t>38 основно училище Васил Априлов</t>
  </si>
  <si>
    <t>127. Средно училище  Иван Николаевич Денкоглу</t>
  </si>
  <si>
    <t>133 Средно училище  „Александър Сергеевич Пушкин”</t>
  </si>
  <si>
    <t>8. Средно училище  Васил Левски</t>
  </si>
  <si>
    <t>55 СРЕДНО УЧИЛИЩЕ   ПЕТКО КАРАВЕЛОВ</t>
  </si>
  <si>
    <t>Втора английска езикова гимназия   Томас Джеферсън</t>
  </si>
  <si>
    <t>20.ОУ  Тодор Минков  с ранно чуждоезиково обучение  по френски и немски език</t>
  </si>
  <si>
    <t>22 Средно езиково училище   Георги Стойков Раковски</t>
  </si>
  <si>
    <t>41 основно училище "Св. Патриарх Евтимий"</t>
  </si>
  <si>
    <t>47 Средно училище "Христо Груев Данов"</t>
  </si>
  <si>
    <t>73.СУ с преподаване на чужди езици   Владислав Граматик</t>
  </si>
  <si>
    <t>104 основно училище  "Захари Стоянов"</t>
  </si>
  <si>
    <t>121 СРЕДНО УЧИЛИЩЕ  ГЕОРГИ ИЗМИРЛИЕВ</t>
  </si>
  <si>
    <t>126 ОСНОВНО УЧИЛИЩЕ  Петко Юрданов Тодоров</t>
  </si>
  <si>
    <t>групи ЦДО</t>
  </si>
  <si>
    <t>у-ци в   ЦДО /самостоятелен и смесен блок/</t>
  </si>
  <si>
    <t>ЦУОД 4Г.</t>
  </si>
  <si>
    <t>Професионална гимназия по хранително-вкусови технологии  Проф. д-р Георги Павлов</t>
  </si>
  <si>
    <t>ПРОФЕСИОНАЛНА ГИМНАЗИЯ  ПО СЕЛСКО СТОПАНСТВО "БУЗЕМА"</t>
  </si>
  <si>
    <t>Профилирана гимназия за изобразителни изкуства  "Професор Николай Райнов"</t>
  </si>
  <si>
    <t>57 Спортно училище  "Свети Наум Охридски"</t>
  </si>
  <si>
    <t>153 Спортно училище "Неофит Рилски"</t>
  </si>
  <si>
    <t>166 Спортно училище "Васил Левски"</t>
  </si>
  <si>
    <t>ИЗДРЪЖКА</t>
  </si>
  <si>
    <t>ПАРАГРАФ 40-00</t>
  </si>
  <si>
    <t>КЪМ1.1</t>
  </si>
  <si>
    <t>ДГ С РАБОТЕЩИ БАСЕЙНИ ПРЕЗ 2022 ГОДИНА</t>
  </si>
  <si>
    <t>ако няма работещ басейн се изписва  - 0 ;ако има се изписва броят на басейните (1, 2 .. и т.н.)</t>
  </si>
  <si>
    <t>сума за басейн</t>
  </si>
  <si>
    <t>сума за деца в др. сграда</t>
  </si>
  <si>
    <t>2022 г</t>
  </si>
  <si>
    <t>I-IV</t>
  </si>
  <si>
    <t>СТ DUAL &amp; SAVE</t>
  </si>
  <si>
    <t>СТИПЕНД. БР.У-ЦИ</t>
  </si>
  <si>
    <t>185 ЛВ</t>
  </si>
  <si>
    <t>Х 16 лв.</t>
  </si>
  <si>
    <t>ИНСТ. 2216</t>
  </si>
  <si>
    <t>35ЛВ УЧ.</t>
  </si>
  <si>
    <t>СУМА-2759</t>
  </si>
  <si>
    <t>ЕРС-15410</t>
  </si>
  <si>
    <t>х59</t>
  </si>
  <si>
    <t>х16</t>
  </si>
  <si>
    <t>Г*2834+У*1142</t>
  </si>
  <si>
    <t>Х715</t>
  </si>
  <si>
    <t xml:space="preserve">брой деца в друга сграда/филиал към 01.01.2023 г. </t>
  </si>
  <si>
    <t xml:space="preserve">ЦПЛР-ЦИКО </t>
  </si>
  <si>
    <t xml:space="preserve">ЦПЛР СШ </t>
  </si>
  <si>
    <t>ЦПЛР КОК</t>
  </si>
  <si>
    <t>БЮДЖЕТ С НОВИ ГРУПИ ЗА  2023</t>
  </si>
  <si>
    <t>БЮДЖЕТ 2023</t>
  </si>
  <si>
    <t>Д-СТ 337</t>
  </si>
  <si>
    <t>Детска градина № 131</t>
  </si>
  <si>
    <t>Детска градина № 122</t>
  </si>
  <si>
    <t>Ученици Селско, горско, рибно стопанство и ветеринарна медицина</t>
  </si>
  <si>
    <t>Ученици Физически науки, информатика, техника, здравеопазване, опазване на околната среда, производство и преработка, архитектура и строителство</t>
  </si>
  <si>
    <t>Г*3508+У*1414</t>
  </si>
  <si>
    <t>12047--22374</t>
  </si>
  <si>
    <t>Детска градина № 150</t>
  </si>
  <si>
    <t>Брой яслени и целодневни групи в ДГ и училища</t>
  </si>
  <si>
    <t>Деца в целодневна група - 2 и 3-годишна възраст</t>
  </si>
  <si>
    <t>Деца в целодневна група за задължително предучилищно образование (4-6 г.)</t>
  </si>
  <si>
    <t>Деца в яслена група към детска градина</t>
  </si>
  <si>
    <t>Брой ученици в паралелки за професионална подготовка, направление "Транспорт"</t>
  </si>
  <si>
    <t>Брой ученици в паралелки за професионална подготовка, направления "Услуги за личността" и "Обществена сигурност и безопасност"</t>
  </si>
  <si>
    <t>Брой ученици в паралелки за професионална подготовка, направления "Стопанско управление и администрация", "Социални услуги" и "Журналистика, масова комуникация и информация"</t>
  </si>
  <si>
    <t>Брой ученици в паралелки за професионална подготовка, направления "Изкуства" и "Хуманитарни науки"</t>
  </si>
  <si>
    <t>Брой паралелки за професионална подготовка</t>
  </si>
  <si>
    <t xml:space="preserve">Ученици от гимназиален етап на обучение в специални, специализирани и неспециализирани училища с изключение на професионалните гимназии и за Ученици в професионална гимназия, направление "Стопанско управление и администрация и социални услуги" и "Услуги за личността" </t>
  </si>
  <si>
    <t>98% 2-3 год</t>
  </si>
  <si>
    <t>97%4-6 г</t>
  </si>
  <si>
    <t>40+400 ЛВ. НА АВТОМОБИЛ СОБСТ НА ДГ</t>
  </si>
  <si>
    <t>50% 563</t>
  </si>
  <si>
    <t xml:space="preserve">Доставка на храна в друга сграда/филиал на детската градина или от кухненски блок, намиращ се на друг адрес, различен от този на основната сграда на  детската градина,които са обслужвани с автомобил . </t>
  </si>
  <si>
    <t>РАЗЛИКА ДО 50%</t>
  </si>
  <si>
    <t>4-6 г</t>
  </si>
  <si>
    <t>Х207</t>
  </si>
  <si>
    <t>2024 ГОДИНА</t>
  </si>
  <si>
    <t>И ДЕЦА</t>
  </si>
  <si>
    <t>4-6Г</t>
  </si>
  <si>
    <t xml:space="preserve">ГРУПИ </t>
  </si>
  <si>
    <t>деца</t>
  </si>
  <si>
    <t>ДЕЙНОСТ 332</t>
  </si>
  <si>
    <t>ДЕЙНОСТ 324</t>
  </si>
  <si>
    <t xml:space="preserve">ЕРС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</si>
</sst>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л_в_._-;\-* #,##0.00\ _л_в_._-;_-* &quot;-&quot;??\ _л_в_._-;_-@_-"/>
    <numFmt numFmtId="165" formatCode="#,##0.0000"/>
  </numFmts>
  <fonts count="33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name val="SofiaSans"/>
      <charset val="204"/>
    </font>
    <font>
      <b/>
      <sz val="9"/>
      <name val="SofiaSans"/>
      <charset val="204"/>
    </font>
    <font>
      <b/>
      <i/>
      <sz val="9"/>
      <name val="SofiaSans"/>
      <charset val="204"/>
    </font>
    <font>
      <i/>
      <sz val="9"/>
      <name val="SofiaSans"/>
      <charset val="204"/>
    </font>
    <font>
      <b/>
      <sz val="11"/>
      <name val="SofiaSans"/>
      <charset val="204"/>
    </font>
    <font>
      <b/>
      <sz val="12"/>
      <color theme="0"/>
      <name val="SofiaSans"/>
      <charset val="204"/>
    </font>
    <font>
      <b/>
      <sz val="12"/>
      <color theme="1"/>
      <name val="SofiaSans"/>
      <charset val="204"/>
    </font>
    <font>
      <b/>
      <sz val="10"/>
      <name val="SofiaSans"/>
      <charset val="204"/>
    </font>
    <font>
      <sz val="14"/>
      <name val="SofiaSans"/>
      <charset val="204"/>
    </font>
    <font>
      <b/>
      <i/>
      <sz val="14"/>
      <name val="SofiaSans"/>
      <charset val="204"/>
    </font>
    <font>
      <b/>
      <sz val="14"/>
      <name val="SofiaSans"/>
      <charset val="204"/>
    </font>
    <font>
      <sz val="12"/>
      <name val="SofiaSans"/>
      <charset val="204"/>
    </font>
    <font>
      <b/>
      <i/>
      <sz val="12"/>
      <name val="SofiaSans"/>
      <charset val="204"/>
    </font>
    <font>
      <sz val="12"/>
      <color theme="1"/>
      <name val="SofiaSans"/>
      <charset val="204"/>
    </font>
    <font>
      <b/>
      <sz val="12"/>
      <name val="SofiaSans"/>
      <charset val="204"/>
    </font>
    <font>
      <sz val="10"/>
      <name val="SofiaSans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SofiaSans"/>
      <charset val="204"/>
    </font>
    <font>
      <sz val="18"/>
      <name val="SofiaSans"/>
      <charset val="204"/>
    </font>
    <font>
      <b/>
      <sz val="16"/>
      <name val="SofiaSans"/>
      <charset val="204"/>
    </font>
    <font>
      <i/>
      <sz val="12"/>
      <name val="SofiaSans"/>
      <charset val="204"/>
    </font>
    <font>
      <b/>
      <i/>
      <sz val="16"/>
      <name val="SofiaSans"/>
      <charset val="204"/>
    </font>
    <font>
      <b/>
      <sz val="18"/>
      <name val="SofiaSans"/>
      <charset val="204"/>
    </font>
    <font>
      <b/>
      <sz val="20"/>
      <name val="SofiaSans"/>
      <charset val="204"/>
    </font>
    <font>
      <i/>
      <sz val="10"/>
      <name val="SofiaSans"/>
      <charset val="204"/>
    </font>
    <font>
      <b/>
      <i/>
      <sz val="10"/>
      <name val="SofiaSans"/>
      <charset val="204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0" fillId="0" borderId="0"/>
    <xf numFmtId="164" fontId="2" fillId="0" borderId="0" applyFont="0" applyFill="0" applyBorder="0" applyAlignment="0" applyProtection="0"/>
  </cellStyleXfs>
  <cellXfs count="352">
    <xf numFmtId="0" fontId="0" fillId="0" borderId="0" xfId="0"/>
    <xf numFmtId="3" fontId="15" fillId="0" borderId="12" xfId="0" applyNumberFormat="1" applyFont="1" applyFill="1" applyBorder="1" applyAlignment="1">
      <alignment horizontal="center" vertical="center"/>
    </xf>
    <xf numFmtId="3" fontId="18" fillId="0" borderId="12" xfId="0" applyNumberFormat="1" applyFont="1" applyFill="1" applyBorder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3" fontId="9" fillId="4" borderId="16" xfId="0" applyNumberFormat="1" applyFont="1" applyFill="1" applyBorder="1" applyAlignment="1">
      <alignment horizontal="center" vertical="center" wrapText="1"/>
    </xf>
    <xf numFmtId="3" fontId="9" fillId="4" borderId="0" xfId="0" applyNumberFormat="1" applyFont="1" applyFill="1" applyAlignment="1">
      <alignment horizontal="center" vertical="center"/>
    </xf>
    <xf numFmtId="3" fontId="15" fillId="0" borderId="12" xfId="0" applyNumberFormat="1" applyFont="1" applyBorder="1" applyAlignment="1">
      <alignment horizontal="center" vertical="center"/>
    </xf>
    <xf numFmtId="3" fontId="9" fillId="4" borderId="12" xfId="0" applyNumberFormat="1" applyFont="1" applyFill="1" applyBorder="1" applyAlignment="1">
      <alignment horizontal="center" vertical="center"/>
    </xf>
    <xf numFmtId="3" fontId="17" fillId="5" borderId="0" xfId="0" applyNumberFormat="1" applyFont="1" applyFill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9" fillId="3" borderId="0" xfId="0" applyNumberFormat="1" applyFont="1" applyFill="1" applyAlignment="1">
      <alignment horizontal="center" vertical="center"/>
    </xf>
    <xf numFmtId="3" fontId="4" fillId="0" borderId="0" xfId="0" applyNumberFormat="1" applyFont="1" applyFill="1" applyAlignment="1">
      <alignment vertical="center"/>
    </xf>
    <xf numFmtId="3" fontId="5" fillId="0" borderId="1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/>
    </xf>
    <xf numFmtId="3" fontId="5" fillId="0" borderId="1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3" fontId="4" fillId="0" borderId="0" xfId="0" applyNumberFormat="1" applyFont="1" applyFill="1" applyAlignment="1">
      <alignment vertical="center" wrapText="1"/>
    </xf>
    <xf numFmtId="3" fontId="4" fillId="0" borderId="6" xfId="0" applyNumberFormat="1" applyFont="1" applyFill="1" applyBorder="1" applyAlignment="1">
      <alignment vertical="center" wrapText="1"/>
    </xf>
    <xf numFmtId="3" fontId="5" fillId="0" borderId="1" xfId="0" applyNumberFormat="1" applyFont="1" applyFill="1" applyBorder="1" applyAlignment="1">
      <alignment vertical="center" wrapText="1"/>
    </xf>
    <xf numFmtId="3" fontId="5" fillId="0" borderId="4" xfId="0" applyNumberFormat="1" applyFont="1" applyFill="1" applyBorder="1" applyAlignment="1">
      <alignment vertical="center" wrapText="1"/>
    </xf>
    <xf numFmtId="3" fontId="5" fillId="0" borderId="5" xfId="0" applyNumberFormat="1" applyFont="1" applyFill="1" applyBorder="1" applyAlignment="1">
      <alignment vertical="center" wrapText="1"/>
    </xf>
    <xf numFmtId="3" fontId="5" fillId="0" borderId="6" xfId="0" applyNumberFormat="1" applyFont="1" applyFill="1" applyBorder="1" applyAlignment="1">
      <alignment horizontal="center" vertical="center" wrapText="1"/>
    </xf>
    <xf numFmtId="3" fontId="5" fillId="0" borderId="5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vertical="center" wrapText="1"/>
    </xf>
    <xf numFmtId="3" fontId="4" fillId="0" borderId="4" xfId="0" applyNumberFormat="1" applyFont="1" applyFill="1" applyBorder="1" applyAlignment="1">
      <alignment vertical="center" wrapText="1"/>
    </xf>
    <xf numFmtId="3" fontId="4" fillId="0" borderId="2" xfId="0" applyNumberFormat="1" applyFont="1" applyFill="1" applyBorder="1" applyAlignment="1">
      <alignment vertical="center" wrapText="1"/>
    </xf>
    <xf numFmtId="3" fontId="4" fillId="0" borderId="9" xfId="0" applyNumberFormat="1" applyFont="1" applyFill="1" applyBorder="1" applyAlignment="1">
      <alignment vertical="center" wrapText="1"/>
    </xf>
    <xf numFmtId="3" fontId="4" fillId="0" borderId="8" xfId="0" applyNumberFormat="1" applyFont="1" applyFill="1" applyBorder="1" applyAlignment="1">
      <alignment vertical="center" wrapText="1"/>
    </xf>
    <xf numFmtId="3" fontId="4" fillId="0" borderId="6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3" fontId="4" fillId="0" borderId="9" xfId="0" applyNumberFormat="1" applyFont="1" applyFill="1" applyBorder="1" applyAlignment="1">
      <alignment horizontal="center" vertical="center"/>
    </xf>
    <xf numFmtId="10" fontId="4" fillId="0" borderId="6" xfId="0" applyNumberFormat="1" applyFont="1" applyFill="1" applyBorder="1" applyAlignment="1">
      <alignment horizontal="left" vertical="center"/>
    </xf>
    <xf numFmtId="10" fontId="4" fillId="0" borderId="6" xfId="0" applyNumberFormat="1" applyFont="1" applyFill="1" applyBorder="1" applyAlignment="1">
      <alignment vertical="center"/>
    </xf>
    <xf numFmtId="10" fontId="4" fillId="0" borderId="6" xfId="0" applyNumberFormat="1" applyFont="1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vertical="center"/>
    </xf>
    <xf numFmtId="3" fontId="5" fillId="0" borderId="8" xfId="0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3" fontId="4" fillId="0" borderId="2" xfId="0" applyNumberFormat="1" applyFont="1" applyFill="1" applyBorder="1" applyAlignment="1">
      <alignment vertical="center"/>
    </xf>
    <xf numFmtId="3" fontId="4" fillId="0" borderId="12" xfId="0" applyNumberFormat="1" applyFont="1" applyFill="1" applyBorder="1" applyAlignment="1">
      <alignment vertical="center"/>
    </xf>
    <xf numFmtId="10" fontId="4" fillId="0" borderId="12" xfId="0" applyNumberFormat="1" applyFont="1" applyFill="1" applyBorder="1" applyAlignment="1">
      <alignment horizontal="center" vertical="center"/>
    </xf>
    <xf numFmtId="3" fontId="4" fillId="0" borderId="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3" fontId="4" fillId="0" borderId="8" xfId="0" applyNumberFormat="1" applyFont="1" applyFill="1" applyBorder="1" applyAlignment="1">
      <alignment horizontal="center" vertical="center"/>
    </xf>
    <xf numFmtId="3" fontId="5" fillId="0" borderId="12" xfId="0" applyNumberFormat="1" applyFont="1" applyFill="1" applyBorder="1" applyAlignment="1">
      <alignment vertical="center"/>
    </xf>
    <xf numFmtId="3" fontId="4" fillId="0" borderId="15" xfId="0" applyNumberFormat="1" applyFont="1" applyFill="1" applyBorder="1" applyAlignment="1">
      <alignment vertical="center" wrapText="1"/>
    </xf>
    <xf numFmtId="3" fontId="4" fillId="0" borderId="3" xfId="0" applyNumberFormat="1" applyFont="1" applyFill="1" applyBorder="1" applyAlignment="1">
      <alignment vertical="center" wrapText="1"/>
    </xf>
    <xf numFmtId="3" fontId="4" fillId="0" borderId="5" xfId="0" applyNumberFormat="1" applyFont="1" applyFill="1" applyBorder="1" applyAlignment="1">
      <alignment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5" fillId="0" borderId="8" xfId="0" applyNumberFormat="1" applyFont="1" applyFill="1" applyBorder="1" applyAlignment="1">
      <alignment vertical="center" wrapText="1"/>
    </xf>
    <xf numFmtId="3" fontId="5" fillId="0" borderId="3" xfId="0" applyNumberFormat="1" applyFont="1" applyFill="1" applyBorder="1" applyAlignment="1">
      <alignment vertical="center" wrapText="1"/>
    </xf>
    <xf numFmtId="10" fontId="5" fillId="0" borderId="3" xfId="0" applyNumberFormat="1" applyFont="1" applyFill="1" applyBorder="1" applyAlignment="1">
      <alignment vertical="center"/>
    </xf>
    <xf numFmtId="10" fontId="5" fillId="0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5" xfId="0" applyNumberFormat="1" applyFont="1" applyFill="1" applyBorder="1" applyAlignment="1">
      <alignment vertical="center"/>
    </xf>
    <xf numFmtId="3" fontId="5" fillId="0" borderId="15" xfId="0" applyNumberFormat="1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>
      <alignment vertical="center"/>
    </xf>
    <xf numFmtId="3" fontId="4" fillId="0" borderId="8" xfId="0" applyNumberFormat="1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horizontal="center" vertical="center"/>
    </xf>
    <xf numFmtId="3" fontId="4" fillId="0" borderId="14" xfId="0" applyNumberFormat="1" applyFont="1" applyFill="1" applyBorder="1" applyAlignment="1">
      <alignment vertical="center"/>
    </xf>
    <xf numFmtId="3" fontId="4" fillId="0" borderId="13" xfId="0" applyNumberFormat="1" applyFont="1" applyFill="1" applyBorder="1" applyAlignment="1">
      <alignment vertical="center"/>
    </xf>
    <xf numFmtId="3" fontId="4" fillId="0" borderId="14" xfId="0" applyNumberFormat="1" applyFont="1" applyFill="1" applyBorder="1" applyAlignment="1">
      <alignment horizontal="left" vertical="center"/>
    </xf>
    <xf numFmtId="3" fontId="4" fillId="0" borderId="10" xfId="0" applyNumberFormat="1" applyFont="1" applyFill="1" applyBorder="1" applyAlignment="1">
      <alignment vertical="center"/>
    </xf>
    <xf numFmtId="3" fontId="4" fillId="0" borderId="7" xfId="0" applyNumberFormat="1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3" fontId="5" fillId="0" borderId="0" xfId="0" applyNumberFormat="1" applyFont="1" applyFill="1" applyAlignment="1">
      <alignment horizontal="center" vertical="center" wrapText="1"/>
    </xf>
    <xf numFmtId="3" fontId="5" fillId="0" borderId="12" xfId="0" applyNumberFormat="1" applyFont="1" applyFill="1" applyBorder="1" applyAlignment="1">
      <alignment horizontal="center" vertical="center" wrapText="1"/>
    </xf>
    <xf numFmtId="2" fontId="5" fillId="0" borderId="12" xfId="1" applyNumberFormat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vertical="center"/>
    </xf>
    <xf numFmtId="3" fontId="4" fillId="0" borderId="12" xfId="0" applyNumberFormat="1" applyFont="1" applyFill="1" applyBorder="1"/>
    <xf numFmtId="3" fontId="22" fillId="0" borderId="12" xfId="0" applyNumberFormat="1" applyFont="1" applyFill="1" applyBorder="1"/>
    <xf numFmtId="3" fontId="5" fillId="0" borderId="8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3" fontId="14" fillId="0" borderId="0" xfId="0" applyNumberFormat="1" applyFont="1" applyFill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right" vertical="center"/>
    </xf>
    <xf numFmtId="0" fontId="4" fillId="0" borderId="22" xfId="0" applyFont="1" applyFill="1" applyBorder="1" applyAlignment="1">
      <alignment horizontal="right" vertical="center"/>
    </xf>
    <xf numFmtId="0" fontId="23" fillId="0" borderId="0" xfId="0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5" fillId="0" borderId="15" xfId="0" applyNumberFormat="1" applyFont="1" applyFill="1" applyBorder="1" applyAlignment="1">
      <alignment horizontal="center" vertical="center" wrapTex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2" fontId="5" fillId="0" borderId="8" xfId="1" applyNumberFormat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4" fontId="21" fillId="0" borderId="8" xfId="0" applyNumberFormat="1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 wrapText="1"/>
    </xf>
    <xf numFmtId="3" fontId="6" fillId="0" borderId="12" xfId="0" applyNumberFormat="1" applyFont="1" applyFill="1" applyBorder="1" applyAlignment="1">
      <alignment horizontal="center" vertical="center" wrapText="1"/>
    </xf>
    <xf numFmtId="3" fontId="14" fillId="0" borderId="12" xfId="0" applyNumberFormat="1" applyFont="1" applyFill="1" applyBorder="1" applyAlignment="1">
      <alignment vertical="center"/>
    </xf>
    <xf numFmtId="0" fontId="4" fillId="0" borderId="12" xfId="0" applyFont="1" applyFill="1" applyBorder="1" applyAlignment="1">
      <alignment horizontal="right" vertical="center"/>
    </xf>
    <xf numFmtId="3" fontId="4" fillId="0" borderId="12" xfId="0" applyNumberFormat="1" applyFont="1" applyFill="1" applyBorder="1" applyAlignment="1">
      <alignment horizontal="right" vertical="center"/>
    </xf>
    <xf numFmtId="3" fontId="7" fillId="0" borderId="12" xfId="0" applyNumberFormat="1" applyFont="1" applyFill="1" applyBorder="1" applyAlignment="1">
      <alignment horizontal="right" vertical="center"/>
    </xf>
    <xf numFmtId="0" fontId="6" fillId="0" borderId="12" xfId="0" applyFont="1" applyFill="1" applyBorder="1" applyAlignment="1">
      <alignment horizontal="right" vertical="center"/>
    </xf>
    <xf numFmtId="0" fontId="23" fillId="0" borderId="12" xfId="0" applyFont="1" applyFill="1" applyBorder="1" applyAlignment="1">
      <alignment horizontal="right" vertical="center"/>
    </xf>
    <xf numFmtId="0" fontId="7" fillId="0" borderId="12" xfId="0" applyFont="1" applyFill="1" applyBorder="1" applyAlignment="1">
      <alignment horizontal="right" vertical="center" wrapText="1"/>
    </xf>
    <xf numFmtId="0" fontId="6" fillId="0" borderId="12" xfId="0" applyFont="1" applyFill="1" applyBorder="1" applyAlignment="1">
      <alignment horizontal="right" vertical="center" wrapText="1"/>
    </xf>
    <xf numFmtId="4" fontId="21" fillId="0" borderId="12" xfId="0" quotePrefix="1" applyNumberFormat="1" applyFont="1" applyFill="1" applyBorder="1" applyAlignment="1">
      <alignment horizontal="center" vertical="center" wrapText="1"/>
    </xf>
    <xf numFmtId="4" fontId="21" fillId="0" borderId="12" xfId="0" applyNumberFormat="1" applyFont="1" applyFill="1" applyBorder="1" applyAlignment="1">
      <alignment horizontal="center" vertical="center" wrapText="1"/>
    </xf>
    <xf numFmtId="0" fontId="21" fillId="0" borderId="12" xfId="1" applyFont="1" applyFill="1" applyBorder="1" applyAlignment="1">
      <alignment horizontal="center" vertical="center" wrapText="1"/>
    </xf>
    <xf numFmtId="0" fontId="22" fillId="0" borderId="12" xfId="0" applyFont="1" applyFill="1" applyBorder="1"/>
    <xf numFmtId="0" fontId="23" fillId="0" borderId="12" xfId="0" applyFont="1" applyFill="1" applyBorder="1"/>
    <xf numFmtId="0" fontId="2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3" fontId="15" fillId="0" borderId="0" xfId="0" applyNumberFormat="1" applyFont="1" applyFill="1" applyAlignment="1">
      <alignment vertical="center"/>
    </xf>
    <xf numFmtId="3" fontId="25" fillId="0" borderId="0" xfId="0" applyNumberFormat="1" applyFont="1" applyFill="1" applyAlignment="1">
      <alignment vertical="center"/>
    </xf>
    <xf numFmtId="3" fontId="26" fillId="0" borderId="6" xfId="0" applyNumberFormat="1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6" fillId="0" borderId="9" xfId="0" applyFont="1" applyFill="1" applyBorder="1" applyAlignment="1">
      <alignment vertical="center"/>
    </xf>
    <xf numFmtId="0" fontId="26" fillId="0" borderId="0" xfId="0" applyFont="1" applyFill="1" applyAlignment="1">
      <alignment vertical="center"/>
    </xf>
    <xf numFmtId="9" fontId="15" fillId="0" borderId="0" xfId="0" applyNumberFormat="1" applyFont="1" applyFill="1" applyAlignment="1">
      <alignment vertical="center"/>
    </xf>
    <xf numFmtId="3" fontId="26" fillId="0" borderId="14" xfId="0" applyNumberFormat="1" applyFont="1" applyFill="1" applyBorder="1" applyAlignment="1">
      <alignment vertical="center"/>
    </xf>
    <xf numFmtId="0" fontId="26" fillId="0" borderId="10" xfId="0" applyFont="1" applyFill="1" applyBorder="1" applyAlignment="1">
      <alignment vertical="center"/>
    </xf>
    <xf numFmtId="0" fontId="26" fillId="0" borderId="13" xfId="0" applyFont="1" applyFill="1" applyBorder="1" applyAlignment="1">
      <alignment vertical="center"/>
    </xf>
    <xf numFmtId="0" fontId="15" fillId="0" borderId="12" xfId="0" applyFont="1" applyFill="1" applyBorder="1" applyAlignment="1">
      <alignment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vertical="center"/>
    </xf>
    <xf numFmtId="0" fontId="15" fillId="0" borderId="12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3" fontId="4" fillId="0" borderId="12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>
      <alignment horizontal="center" vertical="center"/>
    </xf>
    <xf numFmtId="3" fontId="15" fillId="0" borderId="4" xfId="0" applyNumberFormat="1" applyFont="1" applyFill="1" applyBorder="1" applyAlignment="1">
      <alignment vertical="center"/>
    </xf>
    <xf numFmtId="3" fontId="15" fillId="0" borderId="12" xfId="0" applyNumberFormat="1" applyFont="1" applyFill="1" applyBorder="1" applyAlignment="1">
      <alignment vertical="center"/>
    </xf>
    <xf numFmtId="10" fontId="15" fillId="0" borderId="12" xfId="0" applyNumberFormat="1" applyFont="1" applyFill="1" applyBorder="1" applyAlignment="1">
      <alignment vertical="center"/>
    </xf>
    <xf numFmtId="0" fontId="8" fillId="0" borderId="3" xfId="0" applyFont="1" applyFill="1" applyBorder="1" applyAlignment="1">
      <alignment horizontal="center" vertical="center" wrapText="1"/>
    </xf>
    <xf numFmtId="3" fontId="18" fillId="0" borderId="12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3" fontId="24" fillId="0" borderId="12" xfId="0" applyNumberFormat="1" applyFont="1" applyFill="1" applyBorder="1" applyAlignment="1">
      <alignment vertical="center"/>
    </xf>
    <xf numFmtId="3" fontId="12" fillId="0" borderId="12" xfId="0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center" vertical="center"/>
    </xf>
    <xf numFmtId="3" fontId="14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3" fontId="18" fillId="0" borderId="12" xfId="0" applyNumberFormat="1" applyFont="1" applyFill="1" applyBorder="1" applyAlignment="1">
      <alignment vertical="center"/>
    </xf>
    <xf numFmtId="3" fontId="18" fillId="0" borderId="11" xfId="0" applyNumberFormat="1" applyFont="1" applyFill="1" applyBorder="1" applyAlignment="1">
      <alignment vertical="center"/>
    </xf>
    <xf numFmtId="3" fontId="18" fillId="0" borderId="7" xfId="0" applyNumberFormat="1" applyFont="1" applyFill="1" applyBorder="1" applyAlignment="1">
      <alignment horizontal="center" vertical="center"/>
    </xf>
    <xf numFmtId="3" fontId="18" fillId="0" borderId="8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vertical="center"/>
    </xf>
    <xf numFmtId="3" fontId="8" fillId="0" borderId="12" xfId="0" applyNumberFormat="1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center" vertical="center" wrapText="1"/>
    </xf>
    <xf numFmtId="3" fontId="14" fillId="0" borderId="12" xfId="0" applyNumberFormat="1" applyFont="1" applyFill="1" applyBorder="1" applyAlignment="1">
      <alignment horizontal="center" vertical="center" wrapText="1"/>
    </xf>
    <xf numFmtId="165" fontId="18" fillId="0" borderId="0" xfId="0" applyNumberFormat="1" applyFont="1" applyFill="1" applyAlignment="1">
      <alignment horizontal="center" vertical="center" wrapText="1"/>
    </xf>
    <xf numFmtId="0" fontId="24" fillId="0" borderId="16" xfId="0" applyFont="1" applyFill="1" applyBorder="1" applyAlignment="1">
      <alignment horizontal="right" vertical="center"/>
    </xf>
    <xf numFmtId="0" fontId="24" fillId="0" borderId="12" xfId="0" applyFont="1" applyFill="1" applyBorder="1" applyAlignment="1">
      <alignment vertical="center"/>
    </xf>
    <xf numFmtId="0" fontId="15" fillId="0" borderId="22" xfId="0" applyFont="1" applyFill="1" applyBorder="1" applyAlignment="1">
      <alignment horizontal="right" vertical="center"/>
    </xf>
    <xf numFmtId="3" fontId="14" fillId="0" borderId="12" xfId="0" applyNumberFormat="1" applyFont="1" applyFill="1" applyBorder="1" applyAlignment="1">
      <alignment horizontal="right" vertical="center"/>
    </xf>
    <xf numFmtId="0" fontId="22" fillId="0" borderId="12" xfId="0" applyFont="1" applyFill="1" applyBorder="1" applyAlignment="1">
      <alignment horizontal="right"/>
    </xf>
    <xf numFmtId="3" fontId="16" fillId="0" borderId="12" xfId="0" applyNumberFormat="1" applyFont="1" applyFill="1" applyBorder="1" applyAlignment="1">
      <alignment vertical="center"/>
    </xf>
    <xf numFmtId="0" fontId="21" fillId="0" borderId="12" xfId="0" applyFont="1" applyFill="1" applyBorder="1"/>
    <xf numFmtId="3" fontId="27" fillId="0" borderId="12" xfId="0" applyNumberFormat="1" applyFont="1" applyFill="1" applyBorder="1" applyAlignment="1">
      <alignment vertical="center"/>
    </xf>
    <xf numFmtId="3" fontId="28" fillId="0" borderId="12" xfId="0" applyNumberFormat="1" applyFont="1" applyFill="1" applyBorder="1" applyAlignment="1">
      <alignment vertical="center"/>
    </xf>
    <xf numFmtId="0" fontId="21" fillId="0" borderId="12" xfId="0" applyFont="1" applyFill="1" applyBorder="1" applyAlignment="1">
      <alignment horizontal="right"/>
    </xf>
    <xf numFmtId="3" fontId="24" fillId="0" borderId="0" xfId="0" applyNumberFormat="1" applyFont="1" applyFill="1" applyAlignment="1">
      <alignment vertical="center"/>
    </xf>
    <xf numFmtId="0" fontId="15" fillId="0" borderId="12" xfId="0" applyFont="1" applyFill="1" applyBorder="1" applyAlignment="1">
      <alignment horizontal="right" vertical="center"/>
    </xf>
    <xf numFmtId="3" fontId="15" fillId="0" borderId="12" xfId="0" applyNumberFormat="1" applyFont="1" applyFill="1" applyBorder="1" applyAlignment="1">
      <alignment horizontal="right" vertical="center"/>
    </xf>
    <xf numFmtId="3" fontId="14" fillId="2" borderId="12" xfId="0" applyNumberFormat="1" applyFont="1" applyFill="1" applyBorder="1" applyAlignment="1">
      <alignment horizontal="center" vertical="center"/>
    </xf>
    <xf numFmtId="3" fontId="14" fillId="2" borderId="0" xfId="0" applyNumberFormat="1" applyFont="1" applyFill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 wrapText="1"/>
    </xf>
    <xf numFmtId="3" fontId="14" fillId="0" borderId="1" xfId="0" applyNumberFormat="1" applyFont="1" applyFill="1" applyBorder="1" applyAlignment="1">
      <alignment vertical="center"/>
    </xf>
    <xf numFmtId="3" fontId="14" fillId="0" borderId="2" xfId="0" applyNumberFormat="1" applyFont="1" applyFill="1" applyBorder="1" applyAlignment="1">
      <alignment vertical="center"/>
    </xf>
    <xf numFmtId="3" fontId="14" fillId="0" borderId="8" xfId="0" applyNumberFormat="1" applyFont="1" applyFill="1" applyBorder="1" applyAlignment="1">
      <alignment vertical="center"/>
    </xf>
    <xf numFmtId="3" fontId="14" fillId="0" borderId="11" xfId="0" applyNumberFormat="1" applyFont="1" applyFill="1" applyBorder="1" applyAlignment="1">
      <alignment horizontal="center" vertical="center"/>
    </xf>
    <xf numFmtId="3" fontId="14" fillId="0" borderId="14" xfId="0" applyNumberFormat="1" applyFont="1" applyFill="1" applyBorder="1" applyAlignment="1">
      <alignment horizontal="center" vertical="center"/>
    </xf>
    <xf numFmtId="3" fontId="14" fillId="0" borderId="13" xfId="0" applyNumberFormat="1" applyFont="1" applyFill="1" applyBorder="1" applyAlignment="1">
      <alignment horizontal="center" vertical="center"/>
    </xf>
    <xf numFmtId="3" fontId="14" fillId="0" borderId="3" xfId="0" applyNumberFormat="1" applyFont="1" applyFill="1" applyBorder="1" applyAlignment="1">
      <alignment vertical="center"/>
    </xf>
    <xf numFmtId="3" fontId="14" fillId="0" borderId="9" xfId="0" applyNumberFormat="1" applyFont="1" applyFill="1" applyBorder="1" applyAlignment="1">
      <alignment vertical="center"/>
    </xf>
    <xf numFmtId="3" fontId="14" fillId="0" borderId="7" xfId="0" applyNumberFormat="1" applyFont="1" applyFill="1" applyBorder="1" applyAlignment="1">
      <alignment vertical="center"/>
    </xf>
    <xf numFmtId="3" fontId="14" fillId="0" borderId="13" xfId="0" applyNumberFormat="1" applyFont="1" applyFill="1" applyBorder="1" applyAlignment="1">
      <alignment vertical="center"/>
    </xf>
    <xf numFmtId="3" fontId="14" fillId="0" borderId="11" xfId="0" applyNumberFormat="1" applyFont="1" applyFill="1" applyBorder="1" applyAlignment="1">
      <alignment vertical="center"/>
    </xf>
    <xf numFmtId="3" fontId="29" fillId="0" borderId="0" xfId="0" applyNumberFormat="1" applyFont="1" applyFill="1" applyAlignment="1">
      <alignment horizontal="center" vertical="center"/>
    </xf>
    <xf numFmtId="3" fontId="12" fillId="0" borderId="8" xfId="0" applyNumberFormat="1" applyFont="1" applyFill="1" applyBorder="1" applyAlignment="1">
      <alignment vertical="center"/>
    </xf>
    <xf numFmtId="3" fontId="12" fillId="0" borderId="3" xfId="0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Alignment="1">
      <alignment horizontal="center" vertical="center"/>
    </xf>
    <xf numFmtId="3" fontId="12" fillId="0" borderId="0" xfId="0" applyNumberFormat="1" applyFont="1" applyFill="1" applyBorder="1" applyAlignment="1">
      <alignment vertical="center"/>
    </xf>
    <xf numFmtId="3" fontId="12" fillId="0" borderId="11" xfId="0" applyNumberFormat="1" applyFont="1" applyFill="1" applyBorder="1" applyAlignment="1">
      <alignment vertical="center"/>
    </xf>
    <xf numFmtId="3" fontId="12" fillId="0" borderId="12" xfId="0" applyNumberFormat="1" applyFont="1" applyFill="1" applyBorder="1" applyAlignment="1">
      <alignment horizontal="right" vertical="center"/>
    </xf>
    <xf numFmtId="0" fontId="12" fillId="0" borderId="12" xfId="0" applyFont="1" applyFill="1" applyBorder="1" applyAlignment="1">
      <alignment horizontal="right" vertical="center"/>
    </xf>
    <xf numFmtId="3" fontId="13" fillId="0" borderId="12" xfId="0" applyNumberFormat="1" applyFont="1" applyFill="1" applyBorder="1" applyAlignment="1">
      <alignment vertical="center"/>
    </xf>
    <xf numFmtId="3" fontId="13" fillId="2" borderId="0" xfId="0" applyNumberFormat="1" applyFont="1" applyFill="1" applyAlignment="1">
      <alignment horizontal="center" vertical="center"/>
    </xf>
    <xf numFmtId="3" fontId="15" fillId="0" borderId="0" xfId="0" applyNumberFormat="1" applyFont="1" applyFill="1"/>
    <xf numFmtId="3" fontId="18" fillId="0" borderId="0" xfId="0" applyNumberFormat="1" applyFont="1" applyFill="1"/>
    <xf numFmtId="3" fontId="18" fillId="0" borderId="0" xfId="0" applyNumberFormat="1" applyFont="1" applyFill="1" applyAlignment="1">
      <alignment horizontal="center" vertical="center"/>
    </xf>
    <xf numFmtId="3" fontId="15" fillId="0" borderId="6" xfId="0" applyNumberFormat="1" applyFont="1" applyFill="1" applyBorder="1"/>
    <xf numFmtId="3" fontId="15" fillId="0" borderId="4" xfId="0" applyNumberFormat="1" applyFont="1" applyFill="1" applyBorder="1"/>
    <xf numFmtId="3" fontId="15" fillId="0" borderId="4" xfId="0" applyNumberFormat="1" applyFont="1" applyFill="1" applyBorder="1" applyAlignment="1">
      <alignment horizontal="center"/>
    </xf>
    <xf numFmtId="3" fontId="15" fillId="0" borderId="2" xfId="0" applyNumberFormat="1" applyFont="1" applyFill="1" applyBorder="1" applyAlignment="1">
      <alignment horizontal="center"/>
    </xf>
    <xf numFmtId="3" fontId="15" fillId="0" borderId="1" xfId="0" applyNumberFormat="1" applyFont="1" applyFill="1" applyBorder="1"/>
    <xf numFmtId="3" fontId="15" fillId="0" borderId="2" xfId="0" applyNumberFormat="1" applyFont="1" applyFill="1" applyBorder="1"/>
    <xf numFmtId="3" fontId="15" fillId="0" borderId="15" xfId="0" applyNumberFormat="1" applyFont="1" applyFill="1" applyBorder="1"/>
    <xf numFmtId="3" fontId="15" fillId="0" borderId="20" xfId="0" applyNumberFormat="1" applyFont="1" applyFill="1" applyBorder="1" applyAlignment="1">
      <alignment horizontal="center"/>
    </xf>
    <xf numFmtId="3" fontId="15" fillId="0" borderId="21" xfId="0" applyNumberFormat="1" applyFont="1" applyFill="1" applyBorder="1" applyAlignment="1">
      <alignment horizontal="center"/>
    </xf>
    <xf numFmtId="3" fontId="15" fillId="0" borderId="5" xfId="0" applyNumberFormat="1" applyFont="1" applyFill="1" applyBorder="1" applyAlignment="1">
      <alignment horizontal="center"/>
    </xf>
    <xf numFmtId="3" fontId="15" fillId="0" borderId="8" xfId="0" applyNumberFormat="1" applyFont="1" applyFill="1" applyBorder="1" applyAlignment="1">
      <alignment horizontal="center"/>
    </xf>
    <xf numFmtId="3" fontId="15" fillId="0" borderId="0" xfId="0" applyNumberFormat="1" applyFont="1" applyFill="1" applyBorder="1"/>
    <xf numFmtId="3" fontId="18" fillId="0" borderId="12" xfId="0" applyNumberFormat="1" applyFont="1" applyFill="1" applyBorder="1" applyAlignment="1">
      <alignment horizontal="center"/>
    </xf>
    <xf numFmtId="3" fontId="18" fillId="0" borderId="6" xfId="0" applyNumberFormat="1" applyFont="1" applyFill="1" applyBorder="1" applyAlignment="1">
      <alignment horizontal="center"/>
    </xf>
    <xf numFmtId="3" fontId="18" fillId="0" borderId="9" xfId="0" applyNumberFormat="1" applyFont="1" applyFill="1" applyBorder="1" applyAlignment="1">
      <alignment horizontal="center"/>
    </xf>
    <xf numFmtId="3" fontId="15" fillId="0" borderId="1" xfId="0" applyNumberFormat="1" applyFont="1" applyFill="1" applyBorder="1" applyAlignment="1">
      <alignment horizontal="center"/>
    </xf>
    <xf numFmtId="3" fontId="15" fillId="0" borderId="3" xfId="0" applyNumberFormat="1" applyFont="1" applyFill="1" applyBorder="1"/>
    <xf numFmtId="3" fontId="15" fillId="0" borderId="12" xfId="0" applyNumberFormat="1" applyFont="1" applyFill="1" applyBorder="1"/>
    <xf numFmtId="3" fontId="15" fillId="0" borderId="0" xfId="0" applyNumberFormat="1" applyFont="1" applyFill="1" applyAlignment="1">
      <alignment horizontal="center" vertical="center" wrapText="1"/>
    </xf>
    <xf numFmtId="3" fontId="15" fillId="0" borderId="15" xfId="0" applyNumberFormat="1" applyFont="1" applyFill="1" applyBorder="1" applyAlignment="1">
      <alignment horizontal="center" vertical="center" wrapText="1"/>
    </xf>
    <xf numFmtId="3" fontId="15" fillId="0" borderId="8" xfId="0" applyNumberFormat="1" applyFont="1" applyFill="1" applyBorder="1" applyAlignment="1">
      <alignment horizontal="center" vertical="center" wrapText="1"/>
    </xf>
    <xf numFmtId="3" fontId="16" fillId="0" borderId="8" xfId="0" applyNumberFormat="1" applyFont="1" applyFill="1" applyBorder="1" applyAlignment="1">
      <alignment horizontal="center"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3" fontId="15" fillId="0" borderId="12" xfId="0" applyNumberFormat="1" applyFont="1" applyFill="1" applyBorder="1" applyAlignment="1">
      <alignment horizontal="center" vertical="center" wrapText="1"/>
    </xf>
    <xf numFmtId="3" fontId="15" fillId="0" borderId="0" xfId="0" applyNumberFormat="1" applyFont="1" applyFill="1" applyBorder="1" applyAlignment="1">
      <alignment horizontal="center" vertical="center" wrapText="1"/>
    </xf>
    <xf numFmtId="3" fontId="15" fillId="0" borderId="6" xfId="0" applyNumberFormat="1" applyFont="1" applyFill="1" applyBorder="1" applyAlignment="1">
      <alignment horizontal="center" vertical="center" wrapText="1"/>
    </xf>
    <xf numFmtId="3" fontId="5" fillId="0" borderId="12" xfId="0" applyNumberFormat="1" applyFont="1" applyFill="1" applyBorder="1"/>
    <xf numFmtId="3" fontId="16" fillId="0" borderId="12" xfId="0" applyNumberFormat="1" applyFont="1" applyFill="1" applyBorder="1"/>
    <xf numFmtId="3" fontId="18" fillId="0" borderId="12" xfId="0" applyNumberFormat="1" applyFont="1" applyFill="1" applyBorder="1"/>
    <xf numFmtId="3" fontId="30" fillId="0" borderId="0" xfId="0" applyNumberFormat="1" applyFont="1" applyFill="1" applyAlignment="1">
      <alignment horizontal="center"/>
    </xf>
    <xf numFmtId="3" fontId="30" fillId="0" borderId="0" xfId="0" applyNumberFormat="1" applyFont="1" applyFill="1" applyAlignment="1">
      <alignment horizontal="center" vertical="center" wrapText="1"/>
    </xf>
    <xf numFmtId="3" fontId="18" fillId="0" borderId="15" xfId="0" applyNumberFormat="1" applyFont="1" applyFill="1" applyBorder="1" applyAlignment="1">
      <alignment horizontal="center" vertical="center" wrapText="1"/>
    </xf>
    <xf numFmtId="3" fontId="16" fillId="0" borderId="6" xfId="0" applyNumberFormat="1" applyFont="1" applyFill="1" applyBorder="1" applyAlignment="1">
      <alignment horizontal="center" vertical="center" wrapText="1"/>
    </xf>
    <xf numFmtId="3" fontId="18" fillId="0" borderId="6" xfId="0" applyNumberFormat="1" applyFont="1" applyFill="1" applyBorder="1" applyAlignment="1">
      <alignment horizontal="center" vertical="center" wrapText="1"/>
    </xf>
    <xf numFmtId="3" fontId="18" fillId="0" borderId="14" xfId="0" applyNumberFormat="1" applyFont="1" applyFill="1" applyBorder="1" applyAlignment="1">
      <alignment horizontal="center" vertical="center" wrapText="1"/>
    </xf>
    <xf numFmtId="3" fontId="18" fillId="0" borderId="1" xfId="0" applyNumberFormat="1" applyFont="1" applyFill="1" applyBorder="1" applyAlignment="1">
      <alignment horizontal="center" vertical="center" wrapText="1"/>
    </xf>
    <xf numFmtId="0" fontId="24" fillId="0" borderId="12" xfId="0" applyFont="1" applyFill="1" applyBorder="1"/>
    <xf numFmtId="0" fontId="24" fillId="0" borderId="12" xfId="0" applyFont="1" applyFill="1" applyBorder="1" applyAlignment="1">
      <alignment horizontal="right" vertical="center"/>
    </xf>
    <xf numFmtId="3" fontId="18" fillId="0" borderId="12" xfId="0" applyNumberFormat="1" applyFont="1" applyFill="1" applyBorder="1" applyAlignment="1">
      <alignment horizontal="right" vertical="center"/>
    </xf>
    <xf numFmtId="0" fontId="11" fillId="0" borderId="0" xfId="0" applyFont="1" applyFill="1"/>
    <xf numFmtId="0" fontId="11" fillId="0" borderId="6" xfId="0" applyFont="1" applyFill="1" applyBorder="1"/>
    <xf numFmtId="0" fontId="11" fillId="0" borderId="4" xfId="0" applyFont="1" applyFill="1" applyBorder="1" applyAlignment="1">
      <alignment horizontal="center"/>
    </xf>
    <xf numFmtId="0" fontId="11" fillId="0" borderId="8" xfId="0" applyFont="1" applyFill="1" applyBorder="1"/>
    <xf numFmtId="10" fontId="11" fillId="0" borderId="12" xfId="0" applyNumberFormat="1" applyFont="1" applyFill="1" applyBorder="1"/>
    <xf numFmtId="9" fontId="11" fillId="0" borderId="12" xfId="0" applyNumberFormat="1" applyFont="1" applyFill="1" applyBorder="1"/>
    <xf numFmtId="0" fontId="11" fillId="0" borderId="12" xfId="0" applyFont="1" applyFill="1" applyBorder="1"/>
    <xf numFmtId="3" fontId="11" fillId="0" borderId="6" xfId="0" applyNumberFormat="1" applyFont="1" applyFill="1" applyBorder="1" applyAlignment="1">
      <alignment horizontal="center"/>
    </xf>
    <xf numFmtId="3" fontId="11" fillId="0" borderId="5" xfId="0" applyNumberFormat="1" applyFont="1" applyFill="1" applyBorder="1" applyAlignment="1">
      <alignment horizontal="center"/>
    </xf>
    <xf numFmtId="0" fontId="11" fillId="0" borderId="15" xfId="0" applyFont="1" applyFill="1" applyBorder="1"/>
    <xf numFmtId="0" fontId="11" fillId="0" borderId="3" xfId="0" applyFont="1" applyFill="1" applyBorder="1"/>
    <xf numFmtId="9" fontId="11" fillId="0" borderId="0" xfId="0" applyNumberFormat="1" applyFont="1" applyFill="1"/>
    <xf numFmtId="3" fontId="11" fillId="0" borderId="14" xfId="0" applyNumberFormat="1" applyFont="1" applyFill="1" applyBorder="1" applyAlignment="1">
      <alignment horizontal="left"/>
    </xf>
    <xf numFmtId="3" fontId="11" fillId="0" borderId="10" xfId="0" applyNumberFormat="1" applyFont="1" applyFill="1" applyBorder="1"/>
    <xf numFmtId="0" fontId="11" fillId="0" borderId="0" xfId="0" applyFont="1" applyFill="1" applyAlignment="1">
      <alignment vertical="center"/>
    </xf>
    <xf numFmtId="0" fontId="11" fillId="0" borderId="15" xfId="0" applyFont="1" applyFill="1" applyBorder="1" applyAlignment="1">
      <alignment vertical="center"/>
    </xf>
    <xf numFmtId="0" fontId="11" fillId="0" borderId="12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/>
    </xf>
    <xf numFmtId="3" fontId="11" fillId="0" borderId="11" xfId="0" applyNumberFormat="1" applyFont="1" applyFill="1" applyBorder="1" applyAlignment="1">
      <alignment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/>
    </xf>
    <xf numFmtId="3" fontId="11" fillId="0" borderId="12" xfId="0" applyNumberFormat="1" applyFont="1" applyFill="1" applyBorder="1" applyAlignment="1">
      <alignment vertical="center"/>
    </xf>
    <xf numFmtId="3" fontId="11" fillId="0" borderId="1" xfId="0" applyNumberFormat="1" applyFont="1" applyFill="1" applyBorder="1" applyAlignment="1">
      <alignment vertical="center"/>
    </xf>
    <xf numFmtId="3" fontId="19" fillId="0" borderId="12" xfId="0" applyNumberFormat="1" applyFont="1" applyFill="1" applyBorder="1"/>
    <xf numFmtId="0" fontId="19" fillId="0" borderId="2" xfId="0" applyFont="1" applyFill="1" applyBorder="1"/>
    <xf numFmtId="0" fontId="19" fillId="0" borderId="0" xfId="0" applyFont="1" applyFill="1"/>
    <xf numFmtId="0" fontId="11" fillId="0" borderId="0" xfId="0" applyFont="1" applyFill="1" applyBorder="1" applyAlignment="1">
      <alignment horizontal="center" vertical="center"/>
    </xf>
    <xf numFmtId="3" fontId="11" fillId="0" borderId="0" xfId="0" applyNumberFormat="1" applyFont="1" applyFill="1" applyBorder="1" applyAlignment="1">
      <alignment horizontal="center" vertical="center"/>
    </xf>
    <xf numFmtId="3" fontId="11" fillId="0" borderId="12" xfId="0" applyNumberFormat="1" applyFont="1" applyFill="1" applyBorder="1"/>
    <xf numFmtId="1" fontId="11" fillId="0" borderId="12" xfId="0" applyNumberFormat="1" applyFont="1" applyFill="1" applyBorder="1"/>
    <xf numFmtId="3" fontId="11" fillId="0" borderId="11" xfId="0" applyNumberFormat="1" applyFont="1" applyFill="1" applyBorder="1"/>
    <xf numFmtId="0" fontId="19" fillId="0" borderId="12" xfId="0" applyFont="1" applyFill="1" applyBorder="1"/>
    <xf numFmtId="3" fontId="19" fillId="0" borderId="2" xfId="0" applyNumberFormat="1" applyFont="1" applyFill="1" applyBorder="1"/>
    <xf numFmtId="3" fontId="19" fillId="0" borderId="11" xfId="0" applyNumberFormat="1" applyFont="1" applyFill="1" applyBorder="1" applyAlignment="1">
      <alignment vertical="center"/>
    </xf>
    <xf numFmtId="3" fontId="19" fillId="0" borderId="0" xfId="0" applyNumberFormat="1" applyFont="1" applyFill="1"/>
    <xf numFmtId="1" fontId="19" fillId="0" borderId="12" xfId="0" applyNumberFormat="1" applyFont="1" applyFill="1" applyBorder="1"/>
    <xf numFmtId="3" fontId="31" fillId="0" borderId="12" xfId="0" applyNumberFormat="1" applyFont="1" applyFill="1" applyBorder="1"/>
    <xf numFmtId="3" fontId="31" fillId="0" borderId="0" xfId="0" applyNumberFormat="1" applyFont="1" applyFill="1" applyBorder="1"/>
    <xf numFmtId="0" fontId="32" fillId="0" borderId="12" xfId="0" applyFont="1" applyFill="1" applyBorder="1"/>
    <xf numFmtId="3" fontId="32" fillId="0" borderId="12" xfId="0" applyNumberFormat="1" applyFont="1" applyFill="1" applyBorder="1"/>
    <xf numFmtId="0" fontId="19" fillId="0" borderId="2" xfId="0" applyFont="1" applyFill="1" applyBorder="1" applyAlignment="1">
      <alignment horizontal="center"/>
    </xf>
    <xf numFmtId="0" fontId="19" fillId="0" borderId="1" xfId="0" applyFont="1" applyFill="1" applyBorder="1"/>
    <xf numFmtId="0" fontId="19" fillId="0" borderId="4" xfId="0" applyFont="1" applyFill="1" applyBorder="1"/>
    <xf numFmtId="0" fontId="19" fillId="0" borderId="8" xfId="0" applyFont="1" applyFill="1" applyBorder="1"/>
    <xf numFmtId="0" fontId="11" fillId="0" borderId="8" xfId="0" applyFont="1" applyFill="1" applyBorder="1" applyAlignment="1">
      <alignment horizontal="center" vertical="center"/>
    </xf>
    <xf numFmtId="0" fontId="19" fillId="0" borderId="0" xfId="0" applyFont="1" applyFill="1" applyAlignment="1">
      <alignment wrapText="1"/>
    </xf>
    <xf numFmtId="0" fontId="19" fillId="0" borderId="11" xfId="0" applyFont="1" applyFill="1" applyBorder="1"/>
    <xf numFmtId="0" fontId="11" fillId="0" borderId="11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0" xfId="0" applyFont="1" applyFill="1" applyAlignment="1">
      <alignment wrapText="1"/>
    </xf>
    <xf numFmtId="0" fontId="11" fillId="0" borderId="11" xfId="0" applyFont="1" applyFill="1" applyBorder="1"/>
    <xf numFmtId="3" fontId="11" fillId="0" borderId="1" xfId="0" applyNumberFormat="1" applyFont="1" applyFill="1" applyBorder="1"/>
    <xf numFmtId="3" fontId="19" fillId="0" borderId="7" xfId="0" applyNumberFormat="1" applyFont="1" applyFill="1" applyBorder="1"/>
    <xf numFmtId="1" fontId="19" fillId="0" borderId="7" xfId="0" applyNumberFormat="1" applyFont="1" applyFill="1" applyBorder="1"/>
    <xf numFmtId="0" fontId="11" fillId="0" borderId="1" xfId="0" applyFont="1" applyFill="1" applyBorder="1"/>
    <xf numFmtId="0" fontId="11" fillId="2" borderId="0" xfId="0" applyFont="1" applyFill="1" applyBorder="1" applyAlignment="1">
      <alignment horizontal="center" vertical="center"/>
    </xf>
    <xf numFmtId="3" fontId="11" fillId="2" borderId="0" xfId="0" applyNumberFormat="1" applyFont="1" applyFill="1" applyBorder="1" applyAlignment="1">
      <alignment horizontal="center" vertical="center"/>
    </xf>
    <xf numFmtId="3" fontId="30" fillId="2" borderId="0" xfId="0" applyNumberFormat="1" applyFont="1" applyFill="1" applyAlignment="1">
      <alignment horizontal="center"/>
    </xf>
    <xf numFmtId="3" fontId="14" fillId="2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vertical="center" wrapText="1"/>
    </xf>
    <xf numFmtId="3" fontId="16" fillId="0" borderId="0" xfId="0" applyNumberFormat="1" applyFont="1" applyFill="1" applyAlignment="1">
      <alignment vertical="center"/>
    </xf>
    <xf numFmtId="0" fontId="18" fillId="0" borderId="6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/>
    </xf>
    <xf numFmtId="0" fontId="18" fillId="0" borderId="15" xfId="0" applyFont="1" applyFill="1" applyBorder="1" applyAlignment="1">
      <alignment vertical="center" wrapText="1"/>
    </xf>
    <xf numFmtId="0" fontId="18" fillId="0" borderId="12" xfId="0" applyFont="1" applyFill="1" applyBorder="1" applyAlignment="1">
      <alignment vertical="center" wrapText="1"/>
    </xf>
    <xf numFmtId="0" fontId="18" fillId="0" borderId="0" xfId="0" applyFont="1" applyFill="1" applyAlignment="1">
      <alignment horizontal="center" vertical="center"/>
    </xf>
    <xf numFmtId="0" fontId="18" fillId="0" borderId="15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 wrapText="1"/>
    </xf>
    <xf numFmtId="3" fontId="18" fillId="0" borderId="0" xfId="0" applyNumberFormat="1" applyFont="1" applyFill="1" applyBorder="1" applyAlignment="1">
      <alignment horizontal="center" vertical="center"/>
    </xf>
    <xf numFmtId="3" fontId="18" fillId="0" borderId="1" xfId="0" applyNumberFormat="1" applyFont="1" applyFill="1" applyBorder="1" applyAlignment="1">
      <alignment vertical="center"/>
    </xf>
    <xf numFmtId="0" fontId="15" fillId="0" borderId="12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" fontId="15" fillId="0" borderId="12" xfId="0" applyNumberFormat="1" applyFont="1" applyFill="1" applyBorder="1" applyAlignment="1">
      <alignment vertical="center"/>
    </xf>
    <xf numFmtId="3" fontId="18" fillId="2" borderId="8" xfId="0" applyNumberFormat="1" applyFont="1" applyFill="1" applyBorder="1" applyAlignment="1">
      <alignment horizontal="center" vertical="center"/>
    </xf>
    <xf numFmtId="3" fontId="18" fillId="2" borderId="3" xfId="0" applyNumberFormat="1" applyFont="1" applyFill="1" applyBorder="1" applyAlignment="1">
      <alignment horizontal="center" vertical="center"/>
    </xf>
    <xf numFmtId="3" fontId="18" fillId="2" borderId="11" xfId="0" applyNumberFormat="1" applyFont="1" applyFill="1" applyBorder="1" applyAlignment="1">
      <alignment horizontal="center" vertical="center" wrapText="1"/>
    </xf>
    <xf numFmtId="3" fontId="8" fillId="0" borderId="8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3" fontId="8" fillId="0" borderId="11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Alignment="1">
      <alignment horizontal="center" vertical="center"/>
    </xf>
    <xf numFmtId="3" fontId="8" fillId="0" borderId="0" xfId="0" applyNumberFormat="1" applyFont="1" applyFill="1" applyAlignment="1">
      <alignment vertical="center"/>
    </xf>
    <xf numFmtId="0" fontId="18" fillId="0" borderId="2" xfId="0" applyFont="1" applyFill="1" applyBorder="1" applyAlignment="1">
      <alignment vertical="center"/>
    </xf>
    <xf numFmtId="0" fontId="24" fillId="0" borderId="22" xfId="0" applyFont="1" applyFill="1" applyBorder="1" applyAlignment="1">
      <alignment horizontal="right" vertical="center"/>
    </xf>
    <xf numFmtId="0" fontId="19" fillId="0" borderId="17" xfId="0" applyFont="1" applyFill="1" applyBorder="1" applyAlignment="1">
      <alignment horizontal="right" vertical="center"/>
    </xf>
    <xf numFmtId="0" fontId="19" fillId="0" borderId="22" xfId="0" applyFont="1" applyFill="1" applyBorder="1" applyAlignment="1">
      <alignment horizontal="right" vertical="center"/>
    </xf>
    <xf numFmtId="0" fontId="11" fillId="0" borderId="23" xfId="0" applyFont="1" applyFill="1" applyBorder="1" applyAlignment="1">
      <alignment vertical="center"/>
    </xf>
    <xf numFmtId="0" fontId="19" fillId="0" borderId="9" xfId="0" applyFont="1" applyFill="1" applyBorder="1" applyAlignment="1">
      <alignment vertical="center"/>
    </xf>
    <xf numFmtId="3" fontId="11" fillId="0" borderId="6" xfId="0" applyNumberFormat="1" applyFont="1" applyFill="1" applyBorder="1" applyAlignment="1">
      <alignment vertical="center"/>
    </xf>
    <xf numFmtId="0" fontId="19" fillId="0" borderId="1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1" fillId="0" borderId="6" xfId="0" applyFont="1" applyFill="1" applyBorder="1" applyAlignment="1">
      <alignment vertical="center" wrapText="1"/>
    </xf>
    <xf numFmtId="0" fontId="18" fillId="0" borderId="8" xfId="0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3" fontId="14" fillId="2" borderId="12" xfId="0" applyNumberFormat="1" applyFont="1" applyFill="1" applyBorder="1" applyAlignment="1">
      <alignment horizontal="center"/>
    </xf>
    <xf numFmtId="3" fontId="8" fillId="2" borderId="0" xfId="0" applyNumberFormat="1" applyFont="1" applyFill="1" applyAlignment="1">
      <alignment horizontal="center" vertical="center"/>
    </xf>
    <xf numFmtId="3" fontId="5" fillId="2" borderId="8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 wrapText="1"/>
    </xf>
    <xf numFmtId="3" fontId="29" fillId="0" borderId="0" xfId="0" applyNumberFormat="1" applyFont="1" applyFill="1" applyAlignment="1">
      <alignment horizontal="center" vertical="center"/>
    </xf>
    <xf numFmtId="3" fontId="14" fillId="0" borderId="1" xfId="0" applyNumberFormat="1" applyFont="1" applyFill="1" applyBorder="1" applyAlignment="1">
      <alignment horizontal="center" vertical="center"/>
    </xf>
    <xf numFmtId="3" fontId="14" fillId="0" borderId="4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/>
    </xf>
    <xf numFmtId="0" fontId="11" fillId="0" borderId="5" xfId="0" applyFont="1" applyFill="1" applyBorder="1" applyAlignment="1">
      <alignment horizontal="center"/>
    </xf>
    <xf numFmtId="0" fontId="11" fillId="0" borderId="19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</cellXfs>
  <cellStyles count="13">
    <cellStyle name="Comma 2" xfId="2"/>
    <cellStyle name="Comma 2 2" xfId="3"/>
    <cellStyle name="Comma 2 2 2" xfId="6"/>
    <cellStyle name="Comma 2 3" xfId="4"/>
    <cellStyle name="Comma 2 4" xfId="5"/>
    <cellStyle name="Comma 2 5" xfId="7"/>
    <cellStyle name="Comma 2 6" xfId="8"/>
    <cellStyle name="Comma 2 7" xfId="9"/>
    <cellStyle name="Comma 2 8" xfId="10"/>
    <cellStyle name="Comma 2 9" xfId="12"/>
    <cellStyle name="Normal" xfId="0" builtinId="0"/>
    <cellStyle name="Normal 2" xfId="1"/>
    <cellStyle name="Normal 3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1;&#1070;&#1044;&#1046;&#1045;&#1058;%202024\&#1060;&#1054;&#1056;&#1052;&#1059;&#1051;&#1040;%202024%20&#1048;%20&#1055;&#1051;&#1040;&#1053;\&#1050;&#1054;&#1056;&#1048;&#1043;&#1048;&#1056;&#1040;&#1053;%20&#1040;&#1044;&#1052;&#1048;&#1053;%202024%20&#1057;&#1086;&#1092;&#1080;&#1103;-&#1075;&#1088;&#1072;&#1076;%20-%20&#1085;&#1072;&#1090;&#1091;&#1088;&#1072;&#1083;&#1085;&#1080;%20&#1087;&#1086;&#1082;&#1072;&#1079;&#1072;&#1090;&#1077;&#1083;&#108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1;&#1070;&#1044;&#1046;&#1045;&#1058;%202024\&#1060;&#1054;&#1056;&#1052;&#1059;&#1051;&#1040;%202024%20&#1048;%20&#1055;&#1051;&#1040;&#1053;\FINAL%20&#1050;&#1054;&#1056;&#1048;&#1043;&#1048;&#1056;&#1040;&#1053;%20&#1040;&#1044;&#1052;&#1048;&#1053;%202024%20&#1057;&#1086;&#1092;&#1080;&#1103;-&#1075;&#1088;&#1072;&#1076;%20-%20&#1085;&#1072;&#1090;&#1091;&#1088;&#1072;&#1083;&#1085;&#1080;%20&#1087;&#1086;&#1082;&#1072;&#1079;&#1072;&#1090;&#1077;&#1083;&#108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1;&#1070;&#1044;&#1046;&#1045;&#1058;%202023\&#1072;&#1076;&#1084;&#1080;&#1085;%202023\&#1072;&#1076;&#1084;&#1080;&#1085;%20&#1087;&#1098;&#1088;&#1074;&#1072;%20&#1082;&#1086;&#1088;&#1077;&#1082;&#1094;&#1080;&#1103;%202023%20Book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7;&#1090;&#1086;&#1083;&#1080;&#1095;&#1085;&#1072;%20&#1050;1%202023-20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1;&#1070;&#1044;&#1046;&#1045;&#1058;%202024\&#1060;&#1054;&#1056;&#1052;&#1059;&#1051;&#1040;%202024%20&#1048;%20&#1055;&#1051;&#1040;&#1053;\&#1040;&#1044;&#1052;&#1048;&#1053;%202024&#1057;&#1086;&#1092;&#1080;&#1103;-&#1075;&#1088;&#1072;&#1076;%20-%20&#1085;&#1072;&#1090;&#1091;&#1088;&#1072;&#1083;&#1085;&#1080;%20&#1087;&#1086;&#1082;&#1072;&#1079;&#1072;&#1090;&#1077;&#1083;&#108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1;&#1070;&#1044;&#1046;&#1045;&#1058;%202024\&#1060;&#1054;&#1056;&#1052;&#1059;&#1051;&#1040;%202024%20&#1048;%20&#1055;&#1051;&#1040;&#1053;\ednosmenen%20neispu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частни"/>
    </sheetNames>
    <sheetDataSet>
      <sheetData sheetId="0">
        <row r="15">
          <cell r="E15">
            <v>2201078</v>
          </cell>
          <cell r="F15" t="str">
            <v>78. Средно училище "Христо Смирненски"</v>
          </cell>
          <cell r="G15" t="str">
            <v>Общинско</v>
          </cell>
          <cell r="H15" t="str">
            <v>община</v>
          </cell>
          <cell r="I15" t="str">
            <v>средно</v>
          </cell>
          <cell r="J15">
            <v>1</v>
          </cell>
          <cell r="K15">
            <v>434</v>
          </cell>
          <cell r="L15">
            <v>849</v>
          </cell>
          <cell r="M15">
            <v>1</v>
          </cell>
          <cell r="N15">
            <v>849</v>
          </cell>
          <cell r="O15">
            <v>56</v>
          </cell>
          <cell r="P15">
            <v>0</v>
          </cell>
          <cell r="Q15">
            <v>0</v>
          </cell>
          <cell r="R15">
            <v>3</v>
          </cell>
          <cell r="S15">
            <v>27108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56</v>
          </cell>
          <cell r="Y15">
            <v>255696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282804</v>
          </cell>
          <cell r="AI15">
            <v>1</v>
          </cell>
          <cell r="AJ15">
            <v>73900</v>
          </cell>
          <cell r="AK15">
            <v>33</v>
          </cell>
          <cell r="AL15">
            <v>517044</v>
          </cell>
          <cell r="AM15">
            <v>755</v>
          </cell>
          <cell r="AN15">
            <v>2330685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2921629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</v>
          </cell>
          <cell r="BD15">
            <v>83688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94</v>
          </cell>
          <cell r="BJ15">
            <v>386340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470028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3</v>
          </cell>
          <cell r="BW15">
            <v>26463</v>
          </cell>
          <cell r="BX15">
            <v>6</v>
          </cell>
          <cell r="BY15">
            <v>6396</v>
          </cell>
          <cell r="BZ15">
            <v>32859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38</v>
          </cell>
          <cell r="CK15">
            <v>244416</v>
          </cell>
          <cell r="CL15">
            <v>38</v>
          </cell>
          <cell r="CM15">
            <v>32908</v>
          </cell>
          <cell r="CN15">
            <v>434</v>
          </cell>
          <cell r="CO15">
            <v>89838</v>
          </cell>
          <cell r="CP15">
            <v>849</v>
          </cell>
          <cell r="CQ15">
            <v>29715</v>
          </cell>
          <cell r="CR15">
            <v>0</v>
          </cell>
          <cell r="CS15">
            <v>0</v>
          </cell>
          <cell r="CT15">
            <v>18</v>
          </cell>
          <cell r="CU15">
            <v>63144</v>
          </cell>
          <cell r="CV15">
            <v>406</v>
          </cell>
          <cell r="CW15">
            <v>574084</v>
          </cell>
          <cell r="CX15">
            <v>0</v>
          </cell>
          <cell r="CY15">
            <v>637228</v>
          </cell>
          <cell r="CZ15">
            <v>0</v>
          </cell>
          <cell r="DA15">
            <v>0</v>
          </cell>
          <cell r="DB15">
            <v>0</v>
          </cell>
          <cell r="DC15">
            <v>2662</v>
          </cell>
          <cell r="DD15">
            <v>35658</v>
          </cell>
          <cell r="DE15">
            <v>0</v>
          </cell>
          <cell r="DF15">
            <v>123</v>
          </cell>
          <cell r="DG15">
            <v>94</v>
          </cell>
          <cell r="DH15">
            <v>22828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22828</v>
          </cell>
          <cell r="DN15">
            <v>94</v>
          </cell>
          <cell r="DO15">
            <v>6956</v>
          </cell>
          <cell r="DP15">
            <v>122</v>
          </cell>
        </row>
        <row r="16">
          <cell r="E16">
            <v>2201995</v>
          </cell>
          <cell r="F16" t="str">
            <v>ДЕТСКА ГРАДИНА № 25 "ИЗВОРЧЕ"</v>
          </cell>
          <cell r="G16" t="str">
            <v>Общинско</v>
          </cell>
          <cell r="H16" t="str">
            <v>община</v>
          </cell>
          <cell r="I16" t="str">
            <v>детска градина</v>
          </cell>
          <cell r="J16">
            <v>1</v>
          </cell>
          <cell r="K16">
            <v>257</v>
          </cell>
          <cell r="L16">
            <v>0</v>
          </cell>
          <cell r="M16">
            <v>0</v>
          </cell>
          <cell r="N16">
            <v>0</v>
          </cell>
          <cell r="O16">
            <v>419</v>
          </cell>
          <cell r="P16">
            <v>1</v>
          </cell>
          <cell r="Q16">
            <v>46300</v>
          </cell>
          <cell r="R16">
            <v>17</v>
          </cell>
          <cell r="S16">
            <v>153612</v>
          </cell>
          <cell r="T16">
            <v>88</v>
          </cell>
          <cell r="U16">
            <v>198968</v>
          </cell>
          <cell r="V16">
            <v>74</v>
          </cell>
          <cell r="W16">
            <v>314130</v>
          </cell>
          <cell r="X16">
            <v>257</v>
          </cell>
          <cell r="Y16">
            <v>1173462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1886472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10</v>
          </cell>
          <cell r="CK16">
            <v>64320</v>
          </cell>
          <cell r="CL16">
            <v>10</v>
          </cell>
          <cell r="CM16">
            <v>8660</v>
          </cell>
          <cell r="CN16">
            <v>257</v>
          </cell>
          <cell r="CO16">
            <v>53199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</row>
        <row r="17">
          <cell r="E17">
            <v>2218192</v>
          </cell>
          <cell r="F17" t="str">
            <v>192. СРЕДНО УЧИЛИЩЕ "ХРИСТО БОТЕВ"</v>
          </cell>
          <cell r="G17" t="str">
            <v>Общинско</v>
          </cell>
          <cell r="H17" t="str">
            <v>община</v>
          </cell>
          <cell r="I17" t="str">
            <v>средно</v>
          </cell>
          <cell r="J17">
            <v>1</v>
          </cell>
          <cell r="K17">
            <v>112</v>
          </cell>
          <cell r="L17">
            <v>296</v>
          </cell>
          <cell r="M17">
            <v>1</v>
          </cell>
          <cell r="N17">
            <v>296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</v>
          </cell>
          <cell r="AJ17">
            <v>73900</v>
          </cell>
          <cell r="AK17">
            <v>9</v>
          </cell>
          <cell r="AL17">
            <v>141012</v>
          </cell>
          <cell r="AM17">
            <v>177</v>
          </cell>
          <cell r="AN17">
            <v>546399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761311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5</v>
          </cell>
          <cell r="BD17">
            <v>104610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119</v>
          </cell>
          <cell r="BL17">
            <v>445893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550503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13</v>
          </cell>
          <cell r="BY17">
            <v>13858</v>
          </cell>
          <cell r="BZ17">
            <v>13858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12</v>
          </cell>
          <cell r="CK17">
            <v>77184</v>
          </cell>
          <cell r="CL17">
            <v>12</v>
          </cell>
          <cell r="CM17">
            <v>10392</v>
          </cell>
          <cell r="CN17">
            <v>112</v>
          </cell>
          <cell r="CO17">
            <v>23184</v>
          </cell>
          <cell r="CP17">
            <v>296</v>
          </cell>
          <cell r="CQ17">
            <v>10360</v>
          </cell>
          <cell r="CR17">
            <v>1</v>
          </cell>
          <cell r="CS17">
            <v>2520</v>
          </cell>
          <cell r="CT17">
            <v>6</v>
          </cell>
          <cell r="CU17">
            <v>21048</v>
          </cell>
          <cell r="CV17">
            <v>133</v>
          </cell>
          <cell r="CW17">
            <v>188062</v>
          </cell>
          <cell r="CX17">
            <v>0</v>
          </cell>
          <cell r="CY17">
            <v>209110</v>
          </cell>
          <cell r="CZ17">
            <v>0</v>
          </cell>
          <cell r="DA17">
            <v>0</v>
          </cell>
          <cell r="DB17">
            <v>0</v>
          </cell>
          <cell r="DC17">
            <v>2662</v>
          </cell>
          <cell r="DD17">
            <v>12432</v>
          </cell>
          <cell r="DE17">
            <v>0</v>
          </cell>
          <cell r="DF17">
            <v>119</v>
          </cell>
          <cell r="DG17">
            <v>0</v>
          </cell>
          <cell r="DH17">
            <v>11900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11900</v>
          </cell>
          <cell r="DN17">
            <v>119</v>
          </cell>
          <cell r="DO17">
            <v>8806</v>
          </cell>
          <cell r="DP17">
            <v>0</v>
          </cell>
        </row>
        <row r="18">
          <cell r="E18">
            <v>2218837</v>
          </cell>
          <cell r="F18" t="str">
            <v>Детска градина № 143 "Щурче"</v>
          </cell>
          <cell r="G18" t="str">
            <v>Общинско</v>
          </cell>
          <cell r="H18" t="str">
            <v>община</v>
          </cell>
          <cell r="I18" t="str">
            <v>детска градина</v>
          </cell>
          <cell r="J18">
            <v>1</v>
          </cell>
          <cell r="K18">
            <v>148</v>
          </cell>
          <cell r="L18">
            <v>0</v>
          </cell>
          <cell r="M18">
            <v>0</v>
          </cell>
          <cell r="N18">
            <v>0</v>
          </cell>
          <cell r="O18">
            <v>226</v>
          </cell>
          <cell r="P18">
            <v>1</v>
          </cell>
          <cell r="Q18">
            <v>46300</v>
          </cell>
          <cell r="R18">
            <v>9</v>
          </cell>
          <cell r="S18">
            <v>81324</v>
          </cell>
          <cell r="T18">
            <v>0</v>
          </cell>
          <cell r="U18">
            <v>0</v>
          </cell>
          <cell r="V18">
            <v>78</v>
          </cell>
          <cell r="W18">
            <v>331110</v>
          </cell>
          <cell r="X18">
            <v>148</v>
          </cell>
          <cell r="Y18">
            <v>675768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1134502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2</v>
          </cell>
          <cell r="CM18">
            <v>1732</v>
          </cell>
          <cell r="CN18">
            <v>148</v>
          </cell>
          <cell r="CO18">
            <v>30636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E19">
            <v>2200001</v>
          </cell>
          <cell r="F19" t="str">
            <v>Детска градина №21 "Ежко Бежко" с. Бусманци</v>
          </cell>
          <cell r="G19" t="str">
            <v>Общинско</v>
          </cell>
          <cell r="H19" t="str">
            <v>община</v>
          </cell>
          <cell r="I19" t="str">
            <v>детска градина</v>
          </cell>
          <cell r="J19">
            <v>1</v>
          </cell>
          <cell r="K19">
            <v>268</v>
          </cell>
          <cell r="L19">
            <v>0</v>
          </cell>
          <cell r="M19">
            <v>0</v>
          </cell>
          <cell r="N19">
            <v>0</v>
          </cell>
          <cell r="O19">
            <v>457</v>
          </cell>
          <cell r="P19">
            <v>1</v>
          </cell>
          <cell r="Q19">
            <v>46300</v>
          </cell>
          <cell r="R19">
            <v>18</v>
          </cell>
          <cell r="S19">
            <v>162648</v>
          </cell>
          <cell r="T19">
            <v>67</v>
          </cell>
          <cell r="U19">
            <v>151487</v>
          </cell>
          <cell r="V19">
            <v>122</v>
          </cell>
          <cell r="W19">
            <v>517890</v>
          </cell>
          <cell r="X19">
            <v>268</v>
          </cell>
          <cell r="Y19">
            <v>1223688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2102013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42</v>
          </cell>
          <cell r="CK19">
            <v>270144</v>
          </cell>
          <cell r="CL19">
            <v>42</v>
          </cell>
          <cell r="CM19">
            <v>36372</v>
          </cell>
          <cell r="CN19">
            <v>268</v>
          </cell>
          <cell r="CO19">
            <v>55476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</row>
        <row r="20">
          <cell r="E20">
            <v>2207065</v>
          </cell>
          <cell r="F20" t="str">
            <v>65 основно училище "Св. Св. Кирил и Методий"</v>
          </cell>
          <cell r="G20" t="str">
            <v>Общинско</v>
          </cell>
          <cell r="H20" t="str">
            <v>община</v>
          </cell>
          <cell r="I20" t="str">
            <v>основно</v>
          </cell>
          <cell r="J20">
            <v>1</v>
          </cell>
          <cell r="K20">
            <v>57</v>
          </cell>
          <cell r="L20">
            <v>84</v>
          </cell>
          <cell r="M20">
            <v>1</v>
          </cell>
          <cell r="N20">
            <v>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</v>
          </cell>
          <cell r="AJ20">
            <v>73900</v>
          </cell>
          <cell r="AK20">
            <v>6</v>
          </cell>
          <cell r="AL20">
            <v>94008</v>
          </cell>
          <cell r="AM20">
            <v>84</v>
          </cell>
          <cell r="AN20">
            <v>259308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427216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3</v>
          </cell>
          <cell r="BW20">
            <v>26463</v>
          </cell>
          <cell r="BX20">
            <v>2</v>
          </cell>
          <cell r="BY20">
            <v>2132</v>
          </cell>
          <cell r="BZ20">
            <v>28595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12</v>
          </cell>
          <cell r="CK20">
            <v>77184</v>
          </cell>
          <cell r="CL20">
            <v>12</v>
          </cell>
          <cell r="CM20">
            <v>10392</v>
          </cell>
          <cell r="CN20">
            <v>57</v>
          </cell>
          <cell r="CO20">
            <v>11799</v>
          </cell>
          <cell r="CP20">
            <v>84</v>
          </cell>
          <cell r="CQ20">
            <v>2940</v>
          </cell>
          <cell r="CR20">
            <v>0</v>
          </cell>
          <cell r="CS20">
            <v>0</v>
          </cell>
          <cell r="CT20">
            <v>5</v>
          </cell>
          <cell r="CU20">
            <v>17540</v>
          </cell>
          <cell r="CV20">
            <v>83</v>
          </cell>
          <cell r="CW20">
            <v>117362</v>
          </cell>
          <cell r="CX20">
            <v>0</v>
          </cell>
          <cell r="CY20">
            <v>134902</v>
          </cell>
          <cell r="CZ20">
            <v>0</v>
          </cell>
          <cell r="DA20">
            <v>0</v>
          </cell>
          <cell r="DB20">
            <v>0</v>
          </cell>
          <cell r="DC20">
            <v>2662</v>
          </cell>
          <cell r="DD20">
            <v>3528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E21">
            <v>2210117</v>
          </cell>
          <cell r="F21" t="str">
            <v>117. Средно училище "Свети свети Кирил и Методий"</v>
          </cell>
          <cell r="G21" t="str">
            <v>Общинско</v>
          </cell>
          <cell r="H21" t="str">
            <v>община</v>
          </cell>
          <cell r="I21" t="str">
            <v>средно</v>
          </cell>
          <cell r="J21">
            <v>1</v>
          </cell>
          <cell r="K21">
            <v>77</v>
          </cell>
          <cell r="L21">
            <v>318</v>
          </cell>
          <cell r="M21">
            <v>1</v>
          </cell>
          <cell r="N21">
            <v>318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73900</v>
          </cell>
          <cell r="AK21">
            <v>18</v>
          </cell>
          <cell r="AL21">
            <v>282024</v>
          </cell>
          <cell r="AM21">
            <v>318</v>
          </cell>
          <cell r="AN21">
            <v>981666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1337590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10</v>
          </cell>
          <cell r="CK21">
            <v>64320</v>
          </cell>
          <cell r="CL21">
            <v>10</v>
          </cell>
          <cell r="CM21">
            <v>8660</v>
          </cell>
          <cell r="CN21">
            <v>77</v>
          </cell>
          <cell r="CO21">
            <v>15939</v>
          </cell>
          <cell r="CP21">
            <v>318</v>
          </cell>
          <cell r="CQ21">
            <v>11130</v>
          </cell>
          <cell r="CR21">
            <v>0</v>
          </cell>
          <cell r="CS21">
            <v>0</v>
          </cell>
          <cell r="CT21">
            <v>4</v>
          </cell>
          <cell r="CU21">
            <v>14032</v>
          </cell>
          <cell r="CV21">
            <v>76</v>
          </cell>
          <cell r="CW21">
            <v>107464</v>
          </cell>
          <cell r="CX21">
            <v>0</v>
          </cell>
          <cell r="CY21">
            <v>121496</v>
          </cell>
          <cell r="CZ21">
            <v>0</v>
          </cell>
          <cell r="DA21">
            <v>0</v>
          </cell>
          <cell r="DB21">
            <v>0</v>
          </cell>
          <cell r="DC21">
            <v>2662</v>
          </cell>
          <cell r="DD21">
            <v>13356</v>
          </cell>
          <cell r="DE21">
            <v>0</v>
          </cell>
          <cell r="DF21">
            <v>140</v>
          </cell>
          <cell r="DG21">
            <v>0</v>
          </cell>
          <cell r="DH21">
            <v>14000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14000</v>
          </cell>
          <cell r="DN21">
            <v>0</v>
          </cell>
          <cell r="DO21">
            <v>0</v>
          </cell>
          <cell r="DP21">
            <v>140</v>
          </cell>
        </row>
        <row r="22">
          <cell r="E22">
            <v>2210905</v>
          </cell>
          <cell r="F22" t="str">
            <v>Детска градина №94 "Детски свят"</v>
          </cell>
          <cell r="G22" t="str">
            <v>Общинско</v>
          </cell>
          <cell r="H22" t="str">
            <v>община</v>
          </cell>
          <cell r="I22" t="str">
            <v>детска градина</v>
          </cell>
          <cell r="J22">
            <v>1</v>
          </cell>
          <cell r="K22">
            <v>59</v>
          </cell>
          <cell r="L22">
            <v>0</v>
          </cell>
          <cell r="M22">
            <v>0</v>
          </cell>
          <cell r="N22">
            <v>0</v>
          </cell>
          <cell r="O22">
            <v>104</v>
          </cell>
          <cell r="P22">
            <v>1</v>
          </cell>
          <cell r="Q22">
            <v>46300</v>
          </cell>
          <cell r="R22">
            <v>5</v>
          </cell>
          <cell r="S22">
            <v>45180</v>
          </cell>
          <cell r="T22">
            <v>22</v>
          </cell>
          <cell r="U22">
            <v>49742</v>
          </cell>
          <cell r="V22">
            <v>23</v>
          </cell>
          <cell r="W22">
            <v>97635</v>
          </cell>
          <cell r="X22">
            <v>59</v>
          </cell>
          <cell r="Y22">
            <v>269394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508251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1</v>
          </cell>
          <cell r="CM22">
            <v>866</v>
          </cell>
          <cell r="CN22">
            <v>59</v>
          </cell>
          <cell r="CO22">
            <v>12213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</row>
        <row r="23">
          <cell r="E23">
            <v>2202086</v>
          </cell>
          <cell r="F23" t="str">
            <v>86 Основно училище "Св. Климент Охридски"</v>
          </cell>
          <cell r="G23" t="str">
            <v>Общинско</v>
          </cell>
          <cell r="H23" t="str">
            <v>община</v>
          </cell>
          <cell r="I23" t="str">
            <v>основно</v>
          </cell>
          <cell r="J23">
            <v>1</v>
          </cell>
          <cell r="K23">
            <v>109</v>
          </cell>
          <cell r="L23">
            <v>111</v>
          </cell>
          <cell r="M23">
            <v>1</v>
          </cell>
          <cell r="N23">
            <v>111</v>
          </cell>
          <cell r="O23">
            <v>20</v>
          </cell>
          <cell r="P23">
            <v>0</v>
          </cell>
          <cell r="Q23">
            <v>0</v>
          </cell>
          <cell r="R23">
            <v>1</v>
          </cell>
          <cell r="S23">
            <v>9036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20</v>
          </cell>
          <cell r="Y23">
            <v>91320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100356</v>
          </cell>
          <cell r="AI23">
            <v>1</v>
          </cell>
          <cell r="AJ23">
            <v>73900</v>
          </cell>
          <cell r="AK23">
            <v>7</v>
          </cell>
          <cell r="AL23">
            <v>109676</v>
          </cell>
          <cell r="AM23">
            <v>111</v>
          </cell>
          <cell r="AN23">
            <v>342657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526233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3</v>
          </cell>
          <cell r="BW23">
            <v>26463</v>
          </cell>
          <cell r="BX23">
            <v>3</v>
          </cell>
          <cell r="BY23">
            <v>3198</v>
          </cell>
          <cell r="BZ23">
            <v>29661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17</v>
          </cell>
          <cell r="CK23">
            <v>109344</v>
          </cell>
          <cell r="CL23">
            <v>17</v>
          </cell>
          <cell r="CM23">
            <v>14722</v>
          </cell>
          <cell r="CN23">
            <v>109</v>
          </cell>
          <cell r="CO23">
            <v>22563</v>
          </cell>
          <cell r="CP23">
            <v>111</v>
          </cell>
          <cell r="CQ23">
            <v>3885</v>
          </cell>
          <cell r="CR23">
            <v>2</v>
          </cell>
          <cell r="CS23">
            <v>5040</v>
          </cell>
          <cell r="CT23">
            <v>4</v>
          </cell>
          <cell r="CU23">
            <v>14032</v>
          </cell>
          <cell r="CV23">
            <v>86</v>
          </cell>
          <cell r="CW23">
            <v>121604</v>
          </cell>
          <cell r="CX23">
            <v>0</v>
          </cell>
          <cell r="CY23">
            <v>135636</v>
          </cell>
          <cell r="CZ23">
            <v>0</v>
          </cell>
          <cell r="DA23">
            <v>0</v>
          </cell>
          <cell r="DB23">
            <v>0</v>
          </cell>
          <cell r="DC23">
            <v>2662</v>
          </cell>
          <cell r="DD23">
            <v>4662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  <row r="24">
          <cell r="E24">
            <v>2202829</v>
          </cell>
          <cell r="F24" t="str">
            <v>ДЕТСКА ГРАДИНА № 4 "СЛЪНЧО"</v>
          </cell>
          <cell r="G24" t="str">
            <v>Общинско</v>
          </cell>
          <cell r="H24" t="str">
            <v>община</v>
          </cell>
          <cell r="I24" t="str">
            <v>детска градина</v>
          </cell>
          <cell r="J24">
            <v>1</v>
          </cell>
          <cell r="K24">
            <v>106</v>
          </cell>
          <cell r="L24">
            <v>0</v>
          </cell>
          <cell r="M24">
            <v>0</v>
          </cell>
          <cell r="N24">
            <v>0</v>
          </cell>
          <cell r="O24">
            <v>152</v>
          </cell>
          <cell r="P24">
            <v>1</v>
          </cell>
          <cell r="Q24">
            <v>46300</v>
          </cell>
          <cell r="R24">
            <v>6</v>
          </cell>
          <cell r="S24">
            <v>54216</v>
          </cell>
          <cell r="T24">
            <v>21</v>
          </cell>
          <cell r="U24">
            <v>47481</v>
          </cell>
          <cell r="V24">
            <v>25</v>
          </cell>
          <cell r="W24">
            <v>106125</v>
          </cell>
          <cell r="X24">
            <v>106</v>
          </cell>
          <cell r="Y24">
            <v>483996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738118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6</v>
          </cell>
          <cell r="CK24">
            <v>38592</v>
          </cell>
          <cell r="CL24">
            <v>6</v>
          </cell>
          <cell r="CM24">
            <v>5196</v>
          </cell>
          <cell r="CN24">
            <v>106</v>
          </cell>
          <cell r="CO24">
            <v>21942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</row>
        <row r="25">
          <cell r="E25">
            <v>2203146</v>
          </cell>
          <cell r="F25" t="str">
            <v>146 Основно училище "Патриарх Евтимий"</v>
          </cell>
          <cell r="G25" t="str">
            <v>Общинско</v>
          </cell>
          <cell r="H25" t="str">
            <v>община</v>
          </cell>
          <cell r="I25" t="str">
            <v>основно</v>
          </cell>
          <cell r="J25">
            <v>1</v>
          </cell>
          <cell r="K25">
            <v>109</v>
          </cell>
          <cell r="L25">
            <v>143</v>
          </cell>
          <cell r="M25">
            <v>1</v>
          </cell>
          <cell r="N25">
            <v>143</v>
          </cell>
          <cell r="O25">
            <v>24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3719</v>
          </cell>
          <cell r="AB25">
            <v>24</v>
          </cell>
          <cell r="AC25">
            <v>66552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70271</v>
          </cell>
          <cell r="AI25">
            <v>1</v>
          </cell>
          <cell r="AJ25">
            <v>73900</v>
          </cell>
          <cell r="AK25">
            <v>7</v>
          </cell>
          <cell r="AL25">
            <v>109676</v>
          </cell>
          <cell r="AM25">
            <v>143</v>
          </cell>
          <cell r="AN25">
            <v>441441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625017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109</v>
          </cell>
          <cell r="CO25">
            <v>22563</v>
          </cell>
          <cell r="CP25">
            <v>143</v>
          </cell>
          <cell r="CQ25">
            <v>5005</v>
          </cell>
          <cell r="CR25">
            <v>0</v>
          </cell>
          <cell r="CS25">
            <v>0</v>
          </cell>
          <cell r="CT25">
            <v>4</v>
          </cell>
          <cell r="CU25">
            <v>14032</v>
          </cell>
          <cell r="CV25">
            <v>85</v>
          </cell>
          <cell r="CW25">
            <v>120190</v>
          </cell>
          <cell r="CX25">
            <v>0</v>
          </cell>
          <cell r="CY25">
            <v>134222</v>
          </cell>
          <cell r="CZ25">
            <v>0</v>
          </cell>
          <cell r="DA25">
            <v>0</v>
          </cell>
          <cell r="DB25">
            <v>0</v>
          </cell>
          <cell r="DC25">
            <v>2662</v>
          </cell>
          <cell r="DD25">
            <v>6006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</row>
        <row r="26">
          <cell r="E26">
            <v>2218084</v>
          </cell>
          <cell r="F26" t="str">
            <v>84 ОСНОВНО УЧИЛИЩЕ "ВАСИЛ ЛЕВСКИ"</v>
          </cell>
          <cell r="G26" t="str">
            <v>Общинско</v>
          </cell>
          <cell r="H26" t="str">
            <v>община</v>
          </cell>
          <cell r="I26" t="str">
            <v>основно</v>
          </cell>
          <cell r="J26">
            <v>1</v>
          </cell>
          <cell r="K26">
            <v>210</v>
          </cell>
          <cell r="L26">
            <v>256</v>
          </cell>
          <cell r="M26">
            <v>1</v>
          </cell>
          <cell r="N26">
            <v>256</v>
          </cell>
          <cell r="O26">
            <v>30</v>
          </cell>
          <cell r="P26">
            <v>0</v>
          </cell>
          <cell r="Q26">
            <v>0</v>
          </cell>
          <cell r="R26">
            <v>1</v>
          </cell>
          <cell r="S26">
            <v>9036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30</v>
          </cell>
          <cell r="Y26">
            <v>136980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146016</v>
          </cell>
          <cell r="AI26">
            <v>1</v>
          </cell>
          <cell r="AJ26">
            <v>73900</v>
          </cell>
          <cell r="AK26">
            <v>11</v>
          </cell>
          <cell r="AL26">
            <v>172348</v>
          </cell>
          <cell r="AM26">
            <v>256</v>
          </cell>
          <cell r="AN26">
            <v>790272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1036520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2</v>
          </cell>
          <cell r="BW26">
            <v>17642</v>
          </cell>
          <cell r="BX26">
            <v>0</v>
          </cell>
          <cell r="BY26">
            <v>0</v>
          </cell>
          <cell r="BZ26">
            <v>17642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35</v>
          </cell>
          <cell r="CK26">
            <v>225120</v>
          </cell>
          <cell r="CL26">
            <v>35</v>
          </cell>
          <cell r="CM26">
            <v>30310</v>
          </cell>
          <cell r="CN26">
            <v>210</v>
          </cell>
          <cell r="CO26">
            <v>43470</v>
          </cell>
          <cell r="CP26">
            <v>256</v>
          </cell>
          <cell r="CQ26">
            <v>8960</v>
          </cell>
          <cell r="CR26">
            <v>6</v>
          </cell>
          <cell r="CS26">
            <v>15120</v>
          </cell>
          <cell r="CT26">
            <v>9</v>
          </cell>
          <cell r="CU26">
            <v>31572</v>
          </cell>
          <cell r="CV26">
            <v>199</v>
          </cell>
          <cell r="CW26">
            <v>281386</v>
          </cell>
          <cell r="CX26">
            <v>0</v>
          </cell>
          <cell r="CY26">
            <v>312958</v>
          </cell>
          <cell r="CZ26">
            <v>0</v>
          </cell>
          <cell r="DA26">
            <v>0</v>
          </cell>
          <cell r="DB26">
            <v>0</v>
          </cell>
          <cell r="DC26">
            <v>2662</v>
          </cell>
          <cell r="DD26">
            <v>10752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</row>
        <row r="27">
          <cell r="E27">
            <v>2218839</v>
          </cell>
          <cell r="F27" t="str">
            <v>Детска градина № 180 "Зайченцето бяло"</v>
          </cell>
          <cell r="G27" t="str">
            <v>Общинско</v>
          </cell>
          <cell r="H27" t="str">
            <v>община</v>
          </cell>
          <cell r="I27" t="str">
            <v>детска градина</v>
          </cell>
          <cell r="J27">
            <v>1</v>
          </cell>
          <cell r="K27">
            <v>81</v>
          </cell>
          <cell r="L27">
            <v>0</v>
          </cell>
          <cell r="M27">
            <v>0</v>
          </cell>
          <cell r="N27">
            <v>0</v>
          </cell>
          <cell r="O27">
            <v>127</v>
          </cell>
          <cell r="P27">
            <v>1</v>
          </cell>
          <cell r="Q27">
            <v>46300</v>
          </cell>
          <cell r="R27">
            <v>5</v>
          </cell>
          <cell r="S27">
            <v>45180</v>
          </cell>
          <cell r="T27">
            <v>0</v>
          </cell>
          <cell r="U27">
            <v>0</v>
          </cell>
          <cell r="V27">
            <v>46</v>
          </cell>
          <cell r="W27">
            <v>195270</v>
          </cell>
          <cell r="X27">
            <v>81</v>
          </cell>
          <cell r="Y27">
            <v>369846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656596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5</v>
          </cell>
          <cell r="CK27">
            <v>32160</v>
          </cell>
          <cell r="CL27">
            <v>5</v>
          </cell>
          <cell r="CM27">
            <v>4330</v>
          </cell>
          <cell r="CN27">
            <v>81</v>
          </cell>
          <cell r="CO27">
            <v>16767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</row>
        <row r="28">
          <cell r="E28">
            <v>2210115</v>
          </cell>
          <cell r="F28" t="str">
            <v>115. ОУ "Св. св. Кирил и Методий"</v>
          </cell>
          <cell r="G28" t="str">
            <v>Общинско</v>
          </cell>
          <cell r="H28" t="str">
            <v>община</v>
          </cell>
          <cell r="I28" t="str">
            <v>основно</v>
          </cell>
          <cell r="J28">
            <v>1</v>
          </cell>
          <cell r="K28">
            <v>69</v>
          </cell>
          <cell r="L28">
            <v>119</v>
          </cell>
          <cell r="M28">
            <v>1</v>
          </cell>
          <cell r="N28">
            <v>119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73900</v>
          </cell>
          <cell r="AK28">
            <v>7</v>
          </cell>
          <cell r="AL28">
            <v>109676</v>
          </cell>
          <cell r="AM28">
            <v>119</v>
          </cell>
          <cell r="AN28">
            <v>367353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550929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9</v>
          </cell>
          <cell r="CM28">
            <v>7794</v>
          </cell>
          <cell r="CN28">
            <v>69</v>
          </cell>
          <cell r="CO28">
            <v>14283</v>
          </cell>
          <cell r="CP28">
            <v>119</v>
          </cell>
          <cell r="CQ28">
            <v>4165</v>
          </cell>
          <cell r="CR28">
            <v>0</v>
          </cell>
          <cell r="CS28">
            <v>0</v>
          </cell>
          <cell r="CT28">
            <v>7</v>
          </cell>
          <cell r="CU28">
            <v>24556</v>
          </cell>
          <cell r="CV28">
            <v>111</v>
          </cell>
          <cell r="CW28">
            <v>156954</v>
          </cell>
          <cell r="CX28">
            <v>0</v>
          </cell>
          <cell r="CY28">
            <v>181510</v>
          </cell>
          <cell r="CZ28">
            <v>0</v>
          </cell>
          <cell r="DA28">
            <v>0</v>
          </cell>
          <cell r="DB28">
            <v>0</v>
          </cell>
          <cell r="DC28">
            <v>2662</v>
          </cell>
          <cell r="DD28">
            <v>4998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</row>
        <row r="29">
          <cell r="E29">
            <v>2210907</v>
          </cell>
          <cell r="F29" t="str">
            <v>Детска градина № 147 "Славейче"</v>
          </cell>
          <cell r="G29" t="str">
            <v>Общинско</v>
          </cell>
          <cell r="H29" t="str">
            <v>община</v>
          </cell>
          <cell r="I29" t="str">
            <v>детска градина</v>
          </cell>
          <cell r="J29">
            <v>1</v>
          </cell>
          <cell r="K29">
            <v>67</v>
          </cell>
          <cell r="L29">
            <v>0</v>
          </cell>
          <cell r="M29">
            <v>0</v>
          </cell>
          <cell r="N29">
            <v>0</v>
          </cell>
          <cell r="O29">
            <v>107</v>
          </cell>
          <cell r="P29">
            <v>1</v>
          </cell>
          <cell r="Q29">
            <v>46300</v>
          </cell>
          <cell r="R29">
            <v>4</v>
          </cell>
          <cell r="S29">
            <v>36144</v>
          </cell>
          <cell r="T29">
            <v>0</v>
          </cell>
          <cell r="U29">
            <v>0</v>
          </cell>
          <cell r="V29">
            <v>40</v>
          </cell>
          <cell r="W29">
            <v>169800</v>
          </cell>
          <cell r="X29">
            <v>67</v>
          </cell>
          <cell r="Y29">
            <v>305922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558166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67</v>
          </cell>
          <cell r="CO29">
            <v>13869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</row>
        <row r="30">
          <cell r="E30">
            <v>2215179</v>
          </cell>
          <cell r="F30" t="str">
            <v>179 Основно училище "Васил Левски"</v>
          </cell>
          <cell r="G30" t="str">
            <v>Общинско</v>
          </cell>
          <cell r="H30" t="str">
            <v>община</v>
          </cell>
          <cell r="I30" t="str">
            <v>основно</v>
          </cell>
          <cell r="J30">
            <v>1</v>
          </cell>
          <cell r="K30">
            <v>39</v>
          </cell>
          <cell r="L30">
            <v>72</v>
          </cell>
          <cell r="M30">
            <v>1</v>
          </cell>
          <cell r="N30">
            <v>72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1</v>
          </cell>
          <cell r="AJ30">
            <v>73900</v>
          </cell>
          <cell r="AK30">
            <v>7</v>
          </cell>
          <cell r="AL30">
            <v>109676</v>
          </cell>
          <cell r="AM30">
            <v>72</v>
          </cell>
          <cell r="AN30">
            <v>222264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405840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2</v>
          </cell>
          <cell r="BY30">
            <v>2132</v>
          </cell>
          <cell r="BZ30">
            <v>2132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10</v>
          </cell>
          <cell r="CK30">
            <v>64320</v>
          </cell>
          <cell r="CL30">
            <v>10</v>
          </cell>
          <cell r="CM30">
            <v>8660</v>
          </cell>
          <cell r="CN30">
            <v>39</v>
          </cell>
          <cell r="CO30">
            <v>8073</v>
          </cell>
          <cell r="CP30">
            <v>72</v>
          </cell>
          <cell r="CQ30">
            <v>2520</v>
          </cell>
          <cell r="CR30">
            <v>3</v>
          </cell>
          <cell r="CS30">
            <v>7560</v>
          </cell>
          <cell r="CT30">
            <v>3</v>
          </cell>
          <cell r="CU30">
            <v>10524</v>
          </cell>
          <cell r="CV30">
            <v>67</v>
          </cell>
          <cell r="CW30">
            <v>94738</v>
          </cell>
          <cell r="CX30">
            <v>0</v>
          </cell>
          <cell r="CY30">
            <v>105262</v>
          </cell>
          <cell r="CZ30">
            <v>0</v>
          </cell>
          <cell r="DA30">
            <v>0</v>
          </cell>
          <cell r="DB30">
            <v>0</v>
          </cell>
          <cell r="DC30">
            <v>2662</v>
          </cell>
          <cell r="DD30">
            <v>3024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</row>
        <row r="31">
          <cell r="E31">
            <v>2210673</v>
          </cell>
          <cell r="F31" t="str">
            <v>Детска градина №140 "Зорница"</v>
          </cell>
          <cell r="G31" t="str">
            <v>Общинско</v>
          </cell>
          <cell r="H31" t="str">
            <v>община</v>
          </cell>
          <cell r="I31" t="str">
            <v>детска градина</v>
          </cell>
          <cell r="J31">
            <v>1</v>
          </cell>
          <cell r="K31">
            <v>63</v>
          </cell>
          <cell r="L31">
            <v>0</v>
          </cell>
          <cell r="M31">
            <v>0</v>
          </cell>
          <cell r="N31">
            <v>0</v>
          </cell>
          <cell r="O31">
            <v>107</v>
          </cell>
          <cell r="P31">
            <v>1</v>
          </cell>
          <cell r="Q31">
            <v>46300</v>
          </cell>
          <cell r="R31">
            <v>4</v>
          </cell>
          <cell r="S31">
            <v>36144</v>
          </cell>
          <cell r="T31">
            <v>21</v>
          </cell>
          <cell r="U31">
            <v>47481</v>
          </cell>
          <cell r="V31">
            <v>23</v>
          </cell>
          <cell r="W31">
            <v>97635</v>
          </cell>
          <cell r="X31">
            <v>63</v>
          </cell>
          <cell r="Y31">
            <v>287658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515218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</v>
          </cell>
          <cell r="CM31">
            <v>1732</v>
          </cell>
          <cell r="CN31">
            <v>63</v>
          </cell>
          <cell r="CO31">
            <v>13041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E32">
            <v>2218202</v>
          </cell>
          <cell r="F32" t="str">
            <v>202 ОСНОВНО УЧИЛИЩЕ "ХРИСТО БОТЕВ"</v>
          </cell>
          <cell r="G32" t="str">
            <v>Общинско</v>
          </cell>
          <cell r="H32" t="str">
            <v>община</v>
          </cell>
          <cell r="I32" t="str">
            <v>основно</v>
          </cell>
          <cell r="J32">
            <v>1</v>
          </cell>
          <cell r="K32">
            <v>32</v>
          </cell>
          <cell r="L32">
            <v>47</v>
          </cell>
          <cell r="M32">
            <v>1</v>
          </cell>
          <cell r="N32">
            <v>47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</v>
          </cell>
          <cell r="AJ32">
            <v>73900</v>
          </cell>
          <cell r="AK32">
            <v>7</v>
          </cell>
          <cell r="AL32">
            <v>109676</v>
          </cell>
          <cell r="AM32">
            <v>47</v>
          </cell>
          <cell r="AN32">
            <v>145089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328665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4</v>
          </cell>
          <cell r="CM32">
            <v>3464</v>
          </cell>
          <cell r="CN32">
            <v>32</v>
          </cell>
          <cell r="CO32">
            <v>6624</v>
          </cell>
          <cell r="CP32">
            <v>47</v>
          </cell>
          <cell r="CQ32">
            <v>1645</v>
          </cell>
          <cell r="CR32">
            <v>0</v>
          </cell>
          <cell r="CS32">
            <v>0</v>
          </cell>
          <cell r="CT32">
            <v>2</v>
          </cell>
          <cell r="CU32">
            <v>7016</v>
          </cell>
          <cell r="CV32">
            <v>31</v>
          </cell>
          <cell r="CW32">
            <v>43834</v>
          </cell>
          <cell r="CX32">
            <v>0</v>
          </cell>
          <cell r="CY32">
            <v>50850</v>
          </cell>
          <cell r="CZ32">
            <v>0</v>
          </cell>
          <cell r="DA32">
            <v>87671</v>
          </cell>
          <cell r="DB32">
            <v>0</v>
          </cell>
          <cell r="DC32">
            <v>2662</v>
          </cell>
          <cell r="DD32">
            <v>1974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E33">
            <v>2218996</v>
          </cell>
          <cell r="F33" t="str">
            <v>Детска градина №182 "Пчелица"</v>
          </cell>
          <cell r="G33" t="str">
            <v>Общинско</v>
          </cell>
          <cell r="H33" t="str">
            <v>община</v>
          </cell>
          <cell r="I33" t="str">
            <v>детска градина</v>
          </cell>
          <cell r="J33">
            <v>1</v>
          </cell>
          <cell r="K33">
            <v>33</v>
          </cell>
          <cell r="L33">
            <v>0</v>
          </cell>
          <cell r="M33">
            <v>0</v>
          </cell>
          <cell r="N33">
            <v>0</v>
          </cell>
          <cell r="O33">
            <v>52</v>
          </cell>
          <cell r="P33">
            <v>1</v>
          </cell>
          <cell r="Q33">
            <v>46300</v>
          </cell>
          <cell r="R33">
            <v>2</v>
          </cell>
          <cell r="S33">
            <v>18072</v>
          </cell>
          <cell r="T33">
            <v>0</v>
          </cell>
          <cell r="U33">
            <v>0</v>
          </cell>
          <cell r="V33">
            <v>19</v>
          </cell>
          <cell r="W33">
            <v>80655</v>
          </cell>
          <cell r="X33">
            <v>33</v>
          </cell>
          <cell r="Y33">
            <v>150678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295705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33</v>
          </cell>
          <cell r="CO33">
            <v>6831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5479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</row>
        <row r="34">
          <cell r="E34">
            <v>2218191</v>
          </cell>
          <cell r="F34" t="str">
            <v>191 ОСНОВНО УЧИЛИЩЕ "ОТЕЦ ПАИСИЙ"</v>
          </cell>
          <cell r="G34" t="str">
            <v>Общинско</v>
          </cell>
          <cell r="H34" t="str">
            <v>община</v>
          </cell>
          <cell r="I34" t="str">
            <v>основно</v>
          </cell>
          <cell r="J34">
            <v>1</v>
          </cell>
          <cell r="K34">
            <v>65</v>
          </cell>
          <cell r="L34">
            <v>102</v>
          </cell>
          <cell r="M34">
            <v>1</v>
          </cell>
          <cell r="N34">
            <v>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</v>
          </cell>
          <cell r="AJ34">
            <v>73900</v>
          </cell>
          <cell r="AK34">
            <v>8</v>
          </cell>
          <cell r="AL34">
            <v>125344</v>
          </cell>
          <cell r="AM34">
            <v>102</v>
          </cell>
          <cell r="AN34">
            <v>314874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514118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7</v>
          </cell>
          <cell r="CM34">
            <v>6062</v>
          </cell>
          <cell r="CN34">
            <v>65</v>
          </cell>
          <cell r="CO34">
            <v>13455</v>
          </cell>
          <cell r="CP34">
            <v>102</v>
          </cell>
          <cell r="CQ34">
            <v>3570</v>
          </cell>
          <cell r="CR34">
            <v>0</v>
          </cell>
          <cell r="CS34">
            <v>0</v>
          </cell>
          <cell r="CT34">
            <v>3</v>
          </cell>
          <cell r="CU34">
            <v>10524</v>
          </cell>
          <cell r="CV34">
            <v>64</v>
          </cell>
          <cell r="CW34">
            <v>90496</v>
          </cell>
          <cell r="CX34">
            <v>0</v>
          </cell>
          <cell r="CY34">
            <v>101020</v>
          </cell>
          <cell r="CZ34">
            <v>0</v>
          </cell>
          <cell r="DA34">
            <v>0</v>
          </cell>
          <cell r="DB34">
            <v>0</v>
          </cell>
          <cell r="DC34">
            <v>2662</v>
          </cell>
          <cell r="DD34">
            <v>4284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E35">
            <v>2218840</v>
          </cell>
          <cell r="F35" t="str">
            <v>Детска градина №181"Радост"</v>
          </cell>
          <cell r="G35" t="str">
            <v>Общинско</v>
          </cell>
          <cell r="H35" t="str">
            <v>община</v>
          </cell>
          <cell r="I35" t="str">
            <v>детска градина</v>
          </cell>
          <cell r="J35">
            <v>1</v>
          </cell>
          <cell r="K35">
            <v>34</v>
          </cell>
          <cell r="L35">
            <v>0</v>
          </cell>
          <cell r="M35">
            <v>0</v>
          </cell>
          <cell r="N35">
            <v>0</v>
          </cell>
          <cell r="O35">
            <v>50</v>
          </cell>
          <cell r="P35">
            <v>1</v>
          </cell>
          <cell r="Q35">
            <v>46300</v>
          </cell>
          <cell r="R35">
            <v>2</v>
          </cell>
          <cell r="S35">
            <v>18072</v>
          </cell>
          <cell r="T35">
            <v>0</v>
          </cell>
          <cell r="U35">
            <v>0</v>
          </cell>
          <cell r="V35">
            <v>16</v>
          </cell>
          <cell r="W35">
            <v>67920</v>
          </cell>
          <cell r="X35">
            <v>34</v>
          </cell>
          <cell r="Y35">
            <v>155244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287536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34</v>
          </cell>
          <cell r="CO35">
            <v>7038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E36">
            <v>2218071</v>
          </cell>
          <cell r="F36" t="str">
            <v>71 Средно училище "Пейо Яворов"</v>
          </cell>
          <cell r="G36" t="str">
            <v>Общинско</v>
          </cell>
          <cell r="H36" t="str">
            <v>община</v>
          </cell>
          <cell r="I36" t="str">
            <v>средно</v>
          </cell>
          <cell r="J36">
            <v>1</v>
          </cell>
          <cell r="K36">
            <v>156</v>
          </cell>
          <cell r="L36">
            <v>366</v>
          </cell>
          <cell r="M36">
            <v>1</v>
          </cell>
          <cell r="N36">
            <v>366</v>
          </cell>
          <cell r="O36">
            <v>11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</v>
          </cell>
          <cell r="AA36">
            <v>3719</v>
          </cell>
          <cell r="AB36">
            <v>11</v>
          </cell>
          <cell r="AC36">
            <v>30503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34222</v>
          </cell>
          <cell r="AI36">
            <v>1</v>
          </cell>
          <cell r="AJ36">
            <v>73900</v>
          </cell>
          <cell r="AK36">
            <v>19</v>
          </cell>
          <cell r="AL36">
            <v>297692</v>
          </cell>
          <cell r="AM36">
            <v>366</v>
          </cell>
          <cell r="AN36">
            <v>1129842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1501434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8</v>
          </cell>
          <cell r="BW36">
            <v>70568</v>
          </cell>
          <cell r="BX36">
            <v>5</v>
          </cell>
          <cell r="BY36">
            <v>5330</v>
          </cell>
          <cell r="BZ36">
            <v>75898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20</v>
          </cell>
          <cell r="CK36">
            <v>128640</v>
          </cell>
          <cell r="CL36">
            <v>20</v>
          </cell>
          <cell r="CM36">
            <v>17320</v>
          </cell>
          <cell r="CN36">
            <v>156</v>
          </cell>
          <cell r="CO36">
            <v>32292</v>
          </cell>
          <cell r="CP36">
            <v>366</v>
          </cell>
          <cell r="CQ36">
            <v>12810</v>
          </cell>
          <cell r="CR36">
            <v>5</v>
          </cell>
          <cell r="CS36">
            <v>12600</v>
          </cell>
          <cell r="CT36">
            <v>10</v>
          </cell>
          <cell r="CU36">
            <v>35080</v>
          </cell>
          <cell r="CV36">
            <v>187</v>
          </cell>
          <cell r="CW36">
            <v>264418</v>
          </cell>
          <cell r="CX36">
            <v>0</v>
          </cell>
          <cell r="CY36">
            <v>299498</v>
          </cell>
          <cell r="CZ36">
            <v>0</v>
          </cell>
          <cell r="DA36">
            <v>0</v>
          </cell>
          <cell r="DB36">
            <v>0</v>
          </cell>
          <cell r="DC36">
            <v>2662</v>
          </cell>
          <cell r="DD36">
            <v>15372</v>
          </cell>
          <cell r="DE36">
            <v>0</v>
          </cell>
          <cell r="DF36">
            <v>124</v>
          </cell>
          <cell r="DG36">
            <v>0</v>
          </cell>
          <cell r="DH36">
            <v>12400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12400</v>
          </cell>
          <cell r="DN36">
            <v>0</v>
          </cell>
          <cell r="DO36">
            <v>0</v>
          </cell>
          <cell r="DP36">
            <v>123</v>
          </cell>
        </row>
        <row r="37">
          <cell r="E37">
            <v>2218836</v>
          </cell>
          <cell r="F37" t="str">
            <v>ДЕТСКА ГРАДИНА №3 "ДЕТЕЛИНА" с.КАЗИЧЕНЕ</v>
          </cell>
          <cell r="G37" t="str">
            <v>Общинско</v>
          </cell>
          <cell r="H37" t="str">
            <v>община</v>
          </cell>
          <cell r="I37" t="str">
            <v>детска градина</v>
          </cell>
          <cell r="J37">
            <v>1</v>
          </cell>
          <cell r="K37">
            <v>109</v>
          </cell>
          <cell r="L37">
            <v>0</v>
          </cell>
          <cell r="M37">
            <v>0</v>
          </cell>
          <cell r="N37">
            <v>0</v>
          </cell>
          <cell r="O37">
            <v>202</v>
          </cell>
          <cell r="P37">
            <v>1</v>
          </cell>
          <cell r="Q37">
            <v>46300</v>
          </cell>
          <cell r="R37">
            <v>8</v>
          </cell>
          <cell r="S37">
            <v>72288</v>
          </cell>
          <cell r="T37">
            <v>21</v>
          </cell>
          <cell r="U37">
            <v>47481</v>
          </cell>
          <cell r="V37">
            <v>72</v>
          </cell>
          <cell r="W37">
            <v>305640</v>
          </cell>
          <cell r="X37">
            <v>109</v>
          </cell>
          <cell r="Y37">
            <v>497694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969403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1</v>
          </cell>
          <cell r="CM37">
            <v>866</v>
          </cell>
          <cell r="CN37">
            <v>109</v>
          </cell>
          <cell r="CO37">
            <v>22563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E38">
            <v>2218200</v>
          </cell>
          <cell r="F38" t="str">
            <v>200 Основно училище "Отец Паисий"</v>
          </cell>
          <cell r="G38" t="str">
            <v>Общинско</v>
          </cell>
          <cell r="H38" t="str">
            <v>община</v>
          </cell>
          <cell r="I38" t="str">
            <v>основно</v>
          </cell>
          <cell r="J38">
            <v>1</v>
          </cell>
          <cell r="K38">
            <v>72</v>
          </cell>
          <cell r="L38">
            <v>120</v>
          </cell>
          <cell r="M38">
            <v>1</v>
          </cell>
          <cell r="N38">
            <v>120</v>
          </cell>
          <cell r="O38">
            <v>10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</v>
          </cell>
          <cell r="AA38">
            <v>3719</v>
          </cell>
          <cell r="AB38">
            <v>10</v>
          </cell>
          <cell r="AC38">
            <v>27730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31449</v>
          </cell>
          <cell r="AI38">
            <v>1</v>
          </cell>
          <cell r="AJ38">
            <v>73900</v>
          </cell>
          <cell r="AK38">
            <v>7</v>
          </cell>
          <cell r="AL38">
            <v>109676</v>
          </cell>
          <cell r="AM38">
            <v>120</v>
          </cell>
          <cell r="AN38">
            <v>370440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554016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7</v>
          </cell>
          <cell r="BW38">
            <v>61747</v>
          </cell>
          <cell r="BX38">
            <v>0</v>
          </cell>
          <cell r="BY38">
            <v>0</v>
          </cell>
          <cell r="BZ38">
            <v>61747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72</v>
          </cell>
          <cell r="CO38">
            <v>14904</v>
          </cell>
          <cell r="CP38">
            <v>120</v>
          </cell>
          <cell r="CQ38">
            <v>4200</v>
          </cell>
          <cell r="CR38">
            <v>0</v>
          </cell>
          <cell r="CS38">
            <v>0</v>
          </cell>
          <cell r="CT38">
            <v>3</v>
          </cell>
          <cell r="CU38">
            <v>10524</v>
          </cell>
          <cell r="CV38">
            <v>79</v>
          </cell>
          <cell r="CW38">
            <v>111706</v>
          </cell>
          <cell r="CX38">
            <v>0</v>
          </cell>
          <cell r="CY38">
            <v>122230</v>
          </cell>
          <cell r="CZ38">
            <v>0</v>
          </cell>
          <cell r="DA38">
            <v>0</v>
          </cell>
          <cell r="DB38">
            <v>0</v>
          </cell>
          <cell r="DC38">
            <v>2662</v>
          </cell>
          <cell r="DD38">
            <v>5040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E39">
            <v>2218201</v>
          </cell>
          <cell r="F39" t="str">
            <v>201 ОСНОВНО УЧИЛИЩЕ "СВ.СВ. КИРИЛ И МЕТОДИЙ"</v>
          </cell>
          <cell r="G39" t="str">
            <v>Общинско</v>
          </cell>
          <cell r="H39" t="str">
            <v>община</v>
          </cell>
          <cell r="I39" t="str">
            <v>основно</v>
          </cell>
          <cell r="J39">
            <v>1</v>
          </cell>
          <cell r="K39">
            <v>127</v>
          </cell>
          <cell r="L39">
            <v>216</v>
          </cell>
          <cell r="M39">
            <v>1</v>
          </cell>
          <cell r="N39">
            <v>216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73900</v>
          </cell>
          <cell r="AK39">
            <v>10</v>
          </cell>
          <cell r="AL39">
            <v>156680</v>
          </cell>
          <cell r="AM39">
            <v>216</v>
          </cell>
          <cell r="AN39">
            <v>666792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897372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6</v>
          </cell>
          <cell r="CM39">
            <v>5196</v>
          </cell>
          <cell r="CN39">
            <v>127</v>
          </cell>
          <cell r="CO39">
            <v>26289</v>
          </cell>
          <cell r="CP39">
            <v>216</v>
          </cell>
          <cell r="CQ39">
            <v>7560</v>
          </cell>
          <cell r="CR39">
            <v>0</v>
          </cell>
          <cell r="CS39">
            <v>0</v>
          </cell>
          <cell r="CT39">
            <v>6</v>
          </cell>
          <cell r="CU39">
            <v>21048</v>
          </cell>
          <cell r="CV39">
            <v>125</v>
          </cell>
          <cell r="CW39">
            <v>176750</v>
          </cell>
          <cell r="CX39">
            <v>0</v>
          </cell>
          <cell r="CY39">
            <v>197798</v>
          </cell>
          <cell r="CZ39">
            <v>0</v>
          </cell>
          <cell r="DA39">
            <v>0</v>
          </cell>
          <cell r="DB39">
            <v>0</v>
          </cell>
          <cell r="DC39">
            <v>2662</v>
          </cell>
          <cell r="DD39">
            <v>9072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</row>
        <row r="40">
          <cell r="E40">
            <v>2218838</v>
          </cell>
          <cell r="F40" t="str">
            <v>Детска градина №97 " Изгрев"</v>
          </cell>
          <cell r="G40" t="str">
            <v>Общинско</v>
          </cell>
          <cell r="H40" t="str">
            <v>община</v>
          </cell>
          <cell r="I40" t="str">
            <v>детска градина</v>
          </cell>
          <cell r="J40">
            <v>1</v>
          </cell>
          <cell r="K40">
            <v>119</v>
          </cell>
          <cell r="L40">
            <v>0</v>
          </cell>
          <cell r="M40">
            <v>0</v>
          </cell>
          <cell r="N40">
            <v>0</v>
          </cell>
          <cell r="O40">
            <v>203</v>
          </cell>
          <cell r="P40">
            <v>1</v>
          </cell>
          <cell r="Q40">
            <v>46300</v>
          </cell>
          <cell r="R40">
            <v>9</v>
          </cell>
          <cell r="S40">
            <v>81324</v>
          </cell>
          <cell r="T40">
            <v>34</v>
          </cell>
          <cell r="U40">
            <v>76874</v>
          </cell>
          <cell r="V40">
            <v>50</v>
          </cell>
          <cell r="W40">
            <v>212250</v>
          </cell>
          <cell r="X40">
            <v>119</v>
          </cell>
          <cell r="Y40">
            <v>543354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960102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2</v>
          </cell>
          <cell r="CM40">
            <v>1732</v>
          </cell>
          <cell r="CN40">
            <v>119</v>
          </cell>
          <cell r="CO40">
            <v>24633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</row>
        <row r="41">
          <cell r="E41">
            <v>2203175</v>
          </cell>
          <cell r="F41" t="str">
            <v>175 основно училище "Васил Левски"</v>
          </cell>
          <cell r="G41" t="str">
            <v>Общинско</v>
          </cell>
          <cell r="H41" t="str">
            <v>община</v>
          </cell>
          <cell r="I41" t="str">
            <v>основно</v>
          </cell>
          <cell r="J41">
            <v>1</v>
          </cell>
          <cell r="K41">
            <v>81</v>
          </cell>
          <cell r="L41">
            <v>150</v>
          </cell>
          <cell r="M41">
            <v>1</v>
          </cell>
          <cell r="N41">
            <v>150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1</v>
          </cell>
          <cell r="AJ41">
            <v>73900</v>
          </cell>
          <cell r="AK41">
            <v>7</v>
          </cell>
          <cell r="AL41">
            <v>109676</v>
          </cell>
          <cell r="AM41">
            <v>150</v>
          </cell>
          <cell r="AN41">
            <v>463050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646626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3</v>
          </cell>
          <cell r="CM41">
            <v>2598</v>
          </cell>
          <cell r="CN41">
            <v>81</v>
          </cell>
          <cell r="CO41">
            <v>16767</v>
          </cell>
          <cell r="CP41">
            <v>150</v>
          </cell>
          <cell r="CQ41">
            <v>5250</v>
          </cell>
          <cell r="CR41">
            <v>0</v>
          </cell>
          <cell r="CS41">
            <v>0</v>
          </cell>
          <cell r="CT41">
            <v>5</v>
          </cell>
          <cell r="CU41">
            <v>17540</v>
          </cell>
          <cell r="CV41">
            <v>109</v>
          </cell>
          <cell r="CW41">
            <v>154126</v>
          </cell>
          <cell r="CX41">
            <v>0</v>
          </cell>
          <cell r="CY41">
            <v>171666</v>
          </cell>
          <cell r="CZ41">
            <v>0</v>
          </cell>
          <cell r="DA41">
            <v>0</v>
          </cell>
          <cell r="DB41">
            <v>0</v>
          </cell>
          <cell r="DC41">
            <v>2662</v>
          </cell>
          <cell r="DD41">
            <v>6300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</row>
        <row r="42">
          <cell r="E42">
            <v>2203963</v>
          </cell>
          <cell r="F42" t="str">
            <v>Детска градина №176 "Зорница"</v>
          </cell>
          <cell r="G42" t="str">
            <v>Общинско</v>
          </cell>
          <cell r="H42" t="str">
            <v>община</v>
          </cell>
          <cell r="I42" t="str">
            <v>детска градина</v>
          </cell>
          <cell r="J42">
            <v>1</v>
          </cell>
          <cell r="K42">
            <v>122</v>
          </cell>
          <cell r="L42">
            <v>0</v>
          </cell>
          <cell r="M42">
            <v>0</v>
          </cell>
          <cell r="N42">
            <v>0</v>
          </cell>
          <cell r="O42">
            <v>229</v>
          </cell>
          <cell r="P42">
            <v>1</v>
          </cell>
          <cell r="Q42">
            <v>46300</v>
          </cell>
          <cell r="R42">
            <v>9</v>
          </cell>
          <cell r="S42">
            <v>81324</v>
          </cell>
          <cell r="T42">
            <v>56</v>
          </cell>
          <cell r="U42">
            <v>126616</v>
          </cell>
          <cell r="V42">
            <v>51</v>
          </cell>
          <cell r="W42">
            <v>216495</v>
          </cell>
          <cell r="X42">
            <v>122</v>
          </cell>
          <cell r="Y42">
            <v>557052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1027787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5</v>
          </cell>
          <cell r="CM42">
            <v>4330</v>
          </cell>
          <cell r="CN42">
            <v>122</v>
          </cell>
          <cell r="CO42">
            <v>25254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E43">
            <v>2202152</v>
          </cell>
          <cell r="F43" t="str">
            <v>152 ОСНОВНО УЧИЛИЩЕ "СВ.СВ. КИРИЛ И МЕТОДИЙ"</v>
          </cell>
          <cell r="G43" t="str">
            <v>Общинско</v>
          </cell>
          <cell r="H43" t="str">
            <v>община</v>
          </cell>
          <cell r="I43" t="str">
            <v>основно</v>
          </cell>
          <cell r="J43">
            <v>1</v>
          </cell>
          <cell r="K43">
            <v>37</v>
          </cell>
          <cell r="L43">
            <v>55</v>
          </cell>
          <cell r="M43">
            <v>1</v>
          </cell>
          <cell r="N43">
            <v>55</v>
          </cell>
          <cell r="O43">
            <v>9</v>
          </cell>
          <cell r="P43">
            <v>0</v>
          </cell>
          <cell r="Q43">
            <v>0</v>
          </cell>
          <cell r="R43">
            <v>1</v>
          </cell>
          <cell r="S43">
            <v>9036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9</v>
          </cell>
          <cell r="Y43">
            <v>41094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50130</v>
          </cell>
          <cell r="AI43">
            <v>1</v>
          </cell>
          <cell r="AJ43">
            <v>73900</v>
          </cell>
          <cell r="AK43">
            <v>7</v>
          </cell>
          <cell r="AL43">
            <v>109676</v>
          </cell>
          <cell r="AM43">
            <v>55</v>
          </cell>
          <cell r="AN43">
            <v>169785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353361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37</v>
          </cell>
          <cell r="CO43">
            <v>7659</v>
          </cell>
          <cell r="CP43">
            <v>55</v>
          </cell>
          <cell r="CQ43">
            <v>1925</v>
          </cell>
          <cell r="CR43">
            <v>0</v>
          </cell>
          <cell r="CS43">
            <v>0</v>
          </cell>
          <cell r="CT43">
            <v>3</v>
          </cell>
          <cell r="CU43">
            <v>10524</v>
          </cell>
          <cell r="CV43">
            <v>55</v>
          </cell>
          <cell r="CW43">
            <v>77770</v>
          </cell>
          <cell r="CX43">
            <v>0</v>
          </cell>
          <cell r="CY43">
            <v>88294</v>
          </cell>
          <cell r="CZ43">
            <v>0</v>
          </cell>
          <cell r="DA43">
            <v>0</v>
          </cell>
          <cell r="DB43">
            <v>0</v>
          </cell>
          <cell r="DC43">
            <v>2662</v>
          </cell>
          <cell r="DD43">
            <v>2310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</row>
        <row r="44">
          <cell r="E44">
            <v>2202786</v>
          </cell>
          <cell r="F44" t="str">
            <v>ДЕТСКА ГРАДИНА № 41 "Приятели"</v>
          </cell>
          <cell r="G44" t="str">
            <v>Общинско</v>
          </cell>
          <cell r="H44" t="str">
            <v>община</v>
          </cell>
          <cell r="I44" t="str">
            <v>детска градина</v>
          </cell>
          <cell r="J44">
            <v>1</v>
          </cell>
          <cell r="K44">
            <v>35</v>
          </cell>
          <cell r="L44">
            <v>0</v>
          </cell>
          <cell r="M44">
            <v>0</v>
          </cell>
          <cell r="N44">
            <v>0</v>
          </cell>
          <cell r="O44">
            <v>44</v>
          </cell>
          <cell r="P44">
            <v>1</v>
          </cell>
          <cell r="Q44">
            <v>46300</v>
          </cell>
          <cell r="R44">
            <v>2</v>
          </cell>
          <cell r="S44">
            <v>18072</v>
          </cell>
          <cell r="T44">
            <v>0</v>
          </cell>
          <cell r="U44">
            <v>0</v>
          </cell>
          <cell r="V44">
            <v>9</v>
          </cell>
          <cell r="W44">
            <v>38205</v>
          </cell>
          <cell r="X44">
            <v>35</v>
          </cell>
          <cell r="Y44">
            <v>159810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262387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35</v>
          </cell>
          <cell r="CO44">
            <v>7245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</row>
        <row r="45">
          <cell r="E45">
            <v>2215176</v>
          </cell>
          <cell r="F45" t="str">
            <v>176 Обединено училище "Св. Св. Кирил и Методий"</v>
          </cell>
          <cell r="G45" t="str">
            <v>Общинско</v>
          </cell>
          <cell r="H45" t="str">
            <v>община</v>
          </cell>
          <cell r="I45" t="str">
            <v>обединено</v>
          </cell>
          <cell r="J45">
            <v>1</v>
          </cell>
          <cell r="K45">
            <v>122</v>
          </cell>
          <cell r="L45">
            <v>169</v>
          </cell>
          <cell r="M45">
            <v>1</v>
          </cell>
          <cell r="N45">
            <v>169</v>
          </cell>
          <cell r="O45">
            <v>15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</v>
          </cell>
          <cell r="AA45">
            <v>3719</v>
          </cell>
          <cell r="AB45">
            <v>15</v>
          </cell>
          <cell r="AC45">
            <v>41595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45314</v>
          </cell>
          <cell r="AI45">
            <v>1</v>
          </cell>
          <cell r="AJ45">
            <v>73900</v>
          </cell>
          <cell r="AK45">
            <v>8</v>
          </cell>
          <cell r="AL45">
            <v>125344</v>
          </cell>
          <cell r="AM45">
            <v>169</v>
          </cell>
          <cell r="AN45">
            <v>521703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720947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</v>
          </cell>
          <cell r="BW45">
            <v>8821</v>
          </cell>
          <cell r="BX45">
            <v>8</v>
          </cell>
          <cell r="BY45">
            <v>8528</v>
          </cell>
          <cell r="BZ45">
            <v>17349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12</v>
          </cell>
          <cell r="CK45">
            <v>77184</v>
          </cell>
          <cell r="CL45">
            <v>13</v>
          </cell>
          <cell r="CM45">
            <v>11258</v>
          </cell>
          <cell r="CN45">
            <v>122</v>
          </cell>
          <cell r="CO45">
            <v>25254</v>
          </cell>
          <cell r="CP45">
            <v>169</v>
          </cell>
          <cell r="CQ45">
            <v>5915</v>
          </cell>
          <cell r="CR45">
            <v>0</v>
          </cell>
          <cell r="CS45">
            <v>0</v>
          </cell>
          <cell r="CT45">
            <v>7</v>
          </cell>
          <cell r="CU45">
            <v>24556</v>
          </cell>
          <cell r="CV45">
            <v>164</v>
          </cell>
          <cell r="CW45">
            <v>231896</v>
          </cell>
          <cell r="CX45">
            <v>0</v>
          </cell>
          <cell r="CY45">
            <v>256452</v>
          </cell>
          <cell r="CZ45">
            <v>0</v>
          </cell>
          <cell r="DA45">
            <v>0</v>
          </cell>
          <cell r="DB45">
            <v>0</v>
          </cell>
          <cell r="DC45">
            <v>2662</v>
          </cell>
          <cell r="DD45">
            <v>7098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</row>
        <row r="46">
          <cell r="E46">
            <v>2215170</v>
          </cell>
          <cell r="F46" t="str">
            <v>170 Средно училище "Васил Левски"</v>
          </cell>
          <cell r="G46" t="str">
            <v>Общинско</v>
          </cell>
          <cell r="H46" t="str">
            <v>община</v>
          </cell>
          <cell r="I46" t="str">
            <v>средно</v>
          </cell>
          <cell r="J46">
            <v>1</v>
          </cell>
          <cell r="K46">
            <v>317</v>
          </cell>
          <cell r="L46">
            <v>825</v>
          </cell>
          <cell r="M46">
            <v>1</v>
          </cell>
          <cell r="N46">
            <v>825</v>
          </cell>
          <cell r="O46">
            <v>26</v>
          </cell>
          <cell r="P46">
            <v>0</v>
          </cell>
          <cell r="Q46">
            <v>0</v>
          </cell>
          <cell r="R46">
            <v>1</v>
          </cell>
          <cell r="S46">
            <v>9036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26</v>
          </cell>
          <cell r="Y46">
            <v>118716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127752</v>
          </cell>
          <cell r="AI46">
            <v>1</v>
          </cell>
          <cell r="AJ46">
            <v>73900</v>
          </cell>
          <cell r="AK46">
            <v>26</v>
          </cell>
          <cell r="AL46">
            <v>407368</v>
          </cell>
          <cell r="AM46">
            <v>593</v>
          </cell>
          <cell r="AN46">
            <v>1830591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2311859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9</v>
          </cell>
          <cell r="BD46">
            <v>188298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77</v>
          </cell>
          <cell r="BJ46">
            <v>316470</v>
          </cell>
          <cell r="BK46">
            <v>100</v>
          </cell>
          <cell r="BL46">
            <v>374700</v>
          </cell>
          <cell r="BM46">
            <v>0</v>
          </cell>
          <cell r="BN46">
            <v>0</v>
          </cell>
          <cell r="BO46">
            <v>55</v>
          </cell>
          <cell r="BP46">
            <v>302830</v>
          </cell>
          <cell r="BQ46">
            <v>1182298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7</v>
          </cell>
          <cell r="BW46">
            <v>61747</v>
          </cell>
          <cell r="BX46">
            <v>5</v>
          </cell>
          <cell r="BY46">
            <v>5330</v>
          </cell>
          <cell r="BZ46">
            <v>67077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63</v>
          </cell>
          <cell r="CK46">
            <v>405216</v>
          </cell>
          <cell r="CL46">
            <v>63</v>
          </cell>
          <cell r="CM46">
            <v>54558</v>
          </cell>
          <cell r="CN46">
            <v>317</v>
          </cell>
          <cell r="CO46">
            <v>65619</v>
          </cell>
          <cell r="CP46">
            <v>825</v>
          </cell>
          <cell r="CQ46">
            <v>28875</v>
          </cell>
          <cell r="CR46">
            <v>2</v>
          </cell>
          <cell r="CS46">
            <v>5040</v>
          </cell>
          <cell r="CT46">
            <v>15</v>
          </cell>
          <cell r="CU46">
            <v>52620</v>
          </cell>
          <cell r="CV46">
            <v>311</v>
          </cell>
          <cell r="CW46">
            <v>439754</v>
          </cell>
          <cell r="CX46">
            <v>0</v>
          </cell>
          <cell r="CY46">
            <v>492374</v>
          </cell>
          <cell r="CZ46">
            <v>0</v>
          </cell>
          <cell r="DA46">
            <v>0</v>
          </cell>
          <cell r="DB46">
            <v>0</v>
          </cell>
          <cell r="DC46">
            <v>2662</v>
          </cell>
          <cell r="DD46">
            <v>34650</v>
          </cell>
          <cell r="DE46">
            <v>0</v>
          </cell>
          <cell r="DF46">
            <v>178</v>
          </cell>
          <cell r="DG46">
            <v>134</v>
          </cell>
          <cell r="DH46">
            <v>32808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32808</v>
          </cell>
          <cell r="DN46">
            <v>232</v>
          </cell>
          <cell r="DO46">
            <v>17168</v>
          </cell>
          <cell r="DP46">
            <v>77</v>
          </cell>
        </row>
        <row r="47">
          <cell r="E47">
            <v>2215171</v>
          </cell>
          <cell r="F47" t="str">
            <v>171 ОСНОВНО УЧИЛИЩЕ "СТОИЛ ПОПОВ"</v>
          </cell>
          <cell r="G47" t="str">
            <v>Общинско</v>
          </cell>
          <cell r="H47" t="str">
            <v>община</v>
          </cell>
          <cell r="I47" t="str">
            <v>основно</v>
          </cell>
          <cell r="J47">
            <v>1</v>
          </cell>
          <cell r="K47">
            <v>193</v>
          </cell>
          <cell r="L47">
            <v>312</v>
          </cell>
          <cell r="M47">
            <v>1</v>
          </cell>
          <cell r="N47">
            <v>312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1</v>
          </cell>
          <cell r="AJ47">
            <v>73900</v>
          </cell>
          <cell r="AK47">
            <v>13</v>
          </cell>
          <cell r="AL47">
            <v>203684</v>
          </cell>
          <cell r="AM47">
            <v>312</v>
          </cell>
          <cell r="AN47">
            <v>963144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1240728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19</v>
          </cell>
          <cell r="CK47">
            <v>122208</v>
          </cell>
          <cell r="CL47">
            <v>19</v>
          </cell>
          <cell r="CM47">
            <v>16454</v>
          </cell>
          <cell r="CN47">
            <v>193</v>
          </cell>
          <cell r="CO47">
            <v>39951</v>
          </cell>
          <cell r="CP47">
            <v>312</v>
          </cell>
          <cell r="CQ47">
            <v>10920</v>
          </cell>
          <cell r="CR47">
            <v>0</v>
          </cell>
          <cell r="CS47">
            <v>0</v>
          </cell>
          <cell r="CT47">
            <v>8</v>
          </cell>
          <cell r="CU47">
            <v>28064</v>
          </cell>
          <cell r="CV47">
            <v>193</v>
          </cell>
          <cell r="CW47">
            <v>272902</v>
          </cell>
          <cell r="CX47">
            <v>0</v>
          </cell>
          <cell r="CY47">
            <v>300966</v>
          </cell>
          <cell r="CZ47">
            <v>0</v>
          </cell>
          <cell r="DA47">
            <v>0</v>
          </cell>
          <cell r="DB47">
            <v>0</v>
          </cell>
          <cell r="DC47">
            <v>2662</v>
          </cell>
          <cell r="DD47">
            <v>13104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E48">
            <v>2215172</v>
          </cell>
          <cell r="F48" t="str">
            <v>172 Обединено училище "Христо Ботев"</v>
          </cell>
          <cell r="G48" t="str">
            <v>Общинско</v>
          </cell>
          <cell r="H48" t="str">
            <v>община</v>
          </cell>
          <cell r="I48" t="str">
            <v>обединено</v>
          </cell>
          <cell r="J48">
            <v>1</v>
          </cell>
          <cell r="K48">
            <v>27</v>
          </cell>
          <cell r="L48">
            <v>118</v>
          </cell>
          <cell r="M48">
            <v>1</v>
          </cell>
          <cell r="N48">
            <v>118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73900</v>
          </cell>
          <cell r="AK48">
            <v>7</v>
          </cell>
          <cell r="AL48">
            <v>109676</v>
          </cell>
          <cell r="AM48">
            <v>61</v>
          </cell>
          <cell r="AN48">
            <v>188307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371883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</v>
          </cell>
          <cell r="BD48">
            <v>62766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57</v>
          </cell>
          <cell r="BJ48">
            <v>234270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297036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18</v>
          </cell>
          <cell r="CK48">
            <v>115776</v>
          </cell>
          <cell r="CL48">
            <v>18</v>
          </cell>
          <cell r="CM48">
            <v>15588</v>
          </cell>
          <cell r="CN48">
            <v>27</v>
          </cell>
          <cell r="CO48">
            <v>5589</v>
          </cell>
          <cell r="CP48">
            <v>118</v>
          </cell>
          <cell r="CQ48">
            <v>4130</v>
          </cell>
          <cell r="CR48">
            <v>1</v>
          </cell>
          <cell r="CS48">
            <v>2520</v>
          </cell>
          <cell r="CT48">
            <v>3</v>
          </cell>
          <cell r="CU48">
            <v>10524</v>
          </cell>
          <cell r="CV48">
            <v>45</v>
          </cell>
          <cell r="CW48">
            <v>63630</v>
          </cell>
          <cell r="CX48">
            <v>0</v>
          </cell>
          <cell r="CY48">
            <v>74154</v>
          </cell>
          <cell r="CZ48">
            <v>0</v>
          </cell>
          <cell r="DA48">
            <v>0</v>
          </cell>
          <cell r="DB48">
            <v>0</v>
          </cell>
          <cell r="DC48">
            <v>2662</v>
          </cell>
          <cell r="DD48">
            <v>4956</v>
          </cell>
          <cell r="DE48">
            <v>0</v>
          </cell>
          <cell r="DF48">
            <v>0</v>
          </cell>
          <cell r="DG48">
            <v>57</v>
          </cell>
          <cell r="DH48">
            <v>6384</v>
          </cell>
          <cell r="DI48">
            <v>0</v>
          </cell>
          <cell r="DJ48">
            <v>0</v>
          </cell>
          <cell r="DK48">
            <v>57</v>
          </cell>
          <cell r="DL48">
            <v>14934</v>
          </cell>
          <cell r="DM48">
            <v>21318</v>
          </cell>
          <cell r="DN48">
            <v>57</v>
          </cell>
          <cell r="DO48">
            <v>4218</v>
          </cell>
          <cell r="DP48">
            <v>0</v>
          </cell>
        </row>
        <row r="49">
          <cell r="E49">
            <v>2215801</v>
          </cell>
          <cell r="F49" t="str">
            <v>Детска градина №135 "Мое детство"</v>
          </cell>
          <cell r="G49" t="str">
            <v>Общинско</v>
          </cell>
          <cell r="H49" t="str">
            <v>община</v>
          </cell>
          <cell r="I49" t="str">
            <v>детска градина</v>
          </cell>
          <cell r="J49">
            <v>1</v>
          </cell>
          <cell r="K49">
            <v>107</v>
          </cell>
          <cell r="L49">
            <v>0</v>
          </cell>
          <cell r="M49">
            <v>0</v>
          </cell>
          <cell r="N49">
            <v>0</v>
          </cell>
          <cell r="O49">
            <v>154</v>
          </cell>
          <cell r="P49">
            <v>1</v>
          </cell>
          <cell r="Q49">
            <v>46300</v>
          </cell>
          <cell r="R49">
            <v>6</v>
          </cell>
          <cell r="S49">
            <v>54216</v>
          </cell>
          <cell r="T49">
            <v>20</v>
          </cell>
          <cell r="U49">
            <v>45220</v>
          </cell>
          <cell r="V49">
            <v>27</v>
          </cell>
          <cell r="W49">
            <v>114615</v>
          </cell>
          <cell r="X49">
            <v>107</v>
          </cell>
          <cell r="Y49">
            <v>488562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748913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14</v>
          </cell>
          <cell r="CM49">
            <v>12124</v>
          </cell>
          <cell r="CN49">
            <v>107</v>
          </cell>
          <cell r="CO49">
            <v>22149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</row>
        <row r="50">
          <cell r="E50">
            <v>2215802</v>
          </cell>
          <cell r="F50" t="str">
            <v>Детска Градина №102 "Кременица"</v>
          </cell>
          <cell r="G50" t="str">
            <v>Общинско</v>
          </cell>
          <cell r="H50" t="str">
            <v>община</v>
          </cell>
          <cell r="I50" t="str">
            <v>детска градина</v>
          </cell>
          <cell r="J50">
            <v>1</v>
          </cell>
          <cell r="K50">
            <v>93</v>
          </cell>
          <cell r="L50">
            <v>0</v>
          </cell>
          <cell r="M50">
            <v>0</v>
          </cell>
          <cell r="N50">
            <v>0</v>
          </cell>
          <cell r="O50">
            <v>152</v>
          </cell>
          <cell r="P50">
            <v>1</v>
          </cell>
          <cell r="Q50">
            <v>46300</v>
          </cell>
          <cell r="R50">
            <v>6</v>
          </cell>
          <cell r="S50">
            <v>54216</v>
          </cell>
          <cell r="T50">
            <v>0</v>
          </cell>
          <cell r="U50">
            <v>0</v>
          </cell>
          <cell r="V50">
            <v>59</v>
          </cell>
          <cell r="W50">
            <v>250455</v>
          </cell>
          <cell r="X50">
            <v>93</v>
          </cell>
          <cell r="Y50">
            <v>424638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775609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25</v>
          </cell>
          <cell r="CK50">
            <v>160800</v>
          </cell>
          <cell r="CL50">
            <v>25</v>
          </cell>
          <cell r="CM50">
            <v>21650</v>
          </cell>
          <cell r="CN50">
            <v>93</v>
          </cell>
          <cell r="CO50">
            <v>19251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</row>
        <row r="51">
          <cell r="E51">
            <v>2215806</v>
          </cell>
          <cell r="F51" t="str">
            <v>Детска градина № 121</v>
          </cell>
          <cell r="G51" t="str">
            <v>Общинско</v>
          </cell>
          <cell r="H51" t="str">
            <v>община</v>
          </cell>
          <cell r="I51" t="str">
            <v>детска градина</v>
          </cell>
          <cell r="J51">
            <v>1</v>
          </cell>
          <cell r="K51">
            <v>112</v>
          </cell>
          <cell r="L51">
            <v>0</v>
          </cell>
          <cell r="M51">
            <v>0</v>
          </cell>
          <cell r="N51">
            <v>0</v>
          </cell>
          <cell r="O51">
            <v>191</v>
          </cell>
          <cell r="P51">
            <v>1</v>
          </cell>
          <cell r="Q51">
            <v>46300</v>
          </cell>
          <cell r="R51">
            <v>8</v>
          </cell>
          <cell r="S51">
            <v>72288</v>
          </cell>
          <cell r="T51">
            <v>21</v>
          </cell>
          <cell r="U51">
            <v>47481</v>
          </cell>
          <cell r="V51">
            <v>58</v>
          </cell>
          <cell r="W51">
            <v>246210</v>
          </cell>
          <cell r="X51">
            <v>112</v>
          </cell>
          <cell r="Y51">
            <v>511392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923671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6</v>
          </cell>
          <cell r="CM51">
            <v>5196</v>
          </cell>
          <cell r="CN51">
            <v>112</v>
          </cell>
          <cell r="CO51">
            <v>23184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</row>
        <row r="52">
          <cell r="E52">
            <v>2215807</v>
          </cell>
          <cell r="F52" t="str">
            <v>Детска градина 157 " Детска стряха"</v>
          </cell>
          <cell r="G52" t="str">
            <v>Общинско</v>
          </cell>
          <cell r="H52" t="str">
            <v>община</v>
          </cell>
          <cell r="I52" t="str">
            <v>детска градина</v>
          </cell>
          <cell r="J52">
            <v>1</v>
          </cell>
          <cell r="K52">
            <v>85</v>
          </cell>
          <cell r="L52">
            <v>0</v>
          </cell>
          <cell r="M52">
            <v>0</v>
          </cell>
          <cell r="N52">
            <v>0</v>
          </cell>
          <cell r="O52">
            <v>171</v>
          </cell>
          <cell r="P52">
            <v>1</v>
          </cell>
          <cell r="Q52">
            <v>46300</v>
          </cell>
          <cell r="R52">
            <v>7</v>
          </cell>
          <cell r="S52">
            <v>63252</v>
          </cell>
          <cell r="T52">
            <v>23</v>
          </cell>
          <cell r="U52">
            <v>52003</v>
          </cell>
          <cell r="V52">
            <v>63</v>
          </cell>
          <cell r="W52">
            <v>267435</v>
          </cell>
          <cell r="X52">
            <v>85</v>
          </cell>
          <cell r="Y52">
            <v>388110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817100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18</v>
          </cell>
          <cell r="CK52">
            <v>115776</v>
          </cell>
          <cell r="CL52">
            <v>18</v>
          </cell>
          <cell r="CM52">
            <v>15588</v>
          </cell>
          <cell r="CN52">
            <v>85</v>
          </cell>
          <cell r="CO52">
            <v>17595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</row>
        <row r="53">
          <cell r="E53">
            <v>2218841</v>
          </cell>
          <cell r="F53" t="str">
            <v>ДЕТСКА ГРАДИНА №66 "ЕЛИЦА"</v>
          </cell>
          <cell r="G53" t="str">
            <v>Общинско</v>
          </cell>
          <cell r="H53" t="str">
            <v>община</v>
          </cell>
          <cell r="I53" t="str">
            <v>детска градина</v>
          </cell>
          <cell r="J53">
            <v>1</v>
          </cell>
          <cell r="K53">
            <v>140</v>
          </cell>
          <cell r="L53">
            <v>0</v>
          </cell>
          <cell r="M53">
            <v>0</v>
          </cell>
          <cell r="N53">
            <v>0</v>
          </cell>
          <cell r="O53">
            <v>189</v>
          </cell>
          <cell r="P53">
            <v>1</v>
          </cell>
          <cell r="Q53">
            <v>46300</v>
          </cell>
          <cell r="R53">
            <v>7</v>
          </cell>
          <cell r="S53">
            <v>63252</v>
          </cell>
          <cell r="T53">
            <v>21</v>
          </cell>
          <cell r="U53">
            <v>47481</v>
          </cell>
          <cell r="V53">
            <v>28</v>
          </cell>
          <cell r="W53">
            <v>118860</v>
          </cell>
          <cell r="X53">
            <v>140</v>
          </cell>
          <cell r="Y53">
            <v>639240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915133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11</v>
          </cell>
          <cell r="CK53">
            <v>70752</v>
          </cell>
          <cell r="CL53">
            <v>11</v>
          </cell>
          <cell r="CM53">
            <v>9526</v>
          </cell>
          <cell r="CN53">
            <v>140</v>
          </cell>
          <cell r="CO53">
            <v>28980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</row>
        <row r="54">
          <cell r="E54">
            <v>2215177</v>
          </cell>
          <cell r="F54" t="str">
            <v>177 Основно училище " Св.Св.Кирил и Методий"</v>
          </cell>
          <cell r="G54" t="str">
            <v>Общинско</v>
          </cell>
          <cell r="H54" t="str">
            <v>община</v>
          </cell>
          <cell r="I54" t="str">
            <v>основно</v>
          </cell>
          <cell r="J54">
            <v>1</v>
          </cell>
          <cell r="K54">
            <v>44</v>
          </cell>
          <cell r="L54">
            <v>67</v>
          </cell>
          <cell r="M54">
            <v>1</v>
          </cell>
          <cell r="N54">
            <v>67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</v>
          </cell>
          <cell r="AJ54">
            <v>73900</v>
          </cell>
          <cell r="AK54">
            <v>7</v>
          </cell>
          <cell r="AL54">
            <v>109676</v>
          </cell>
          <cell r="AM54">
            <v>67</v>
          </cell>
          <cell r="AN54">
            <v>206829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390405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7</v>
          </cell>
          <cell r="CM54">
            <v>6062</v>
          </cell>
          <cell r="CN54">
            <v>44</v>
          </cell>
          <cell r="CO54">
            <v>9108</v>
          </cell>
          <cell r="CP54">
            <v>67</v>
          </cell>
          <cell r="CQ54">
            <v>2345</v>
          </cell>
          <cell r="CR54">
            <v>0</v>
          </cell>
          <cell r="CS54">
            <v>0</v>
          </cell>
          <cell r="CT54">
            <v>3</v>
          </cell>
          <cell r="CU54">
            <v>10524</v>
          </cell>
          <cell r="CV54">
            <v>67</v>
          </cell>
          <cell r="CW54">
            <v>94738</v>
          </cell>
          <cell r="CX54">
            <v>0</v>
          </cell>
          <cell r="CY54">
            <v>105262</v>
          </cell>
          <cell r="CZ54">
            <v>0</v>
          </cell>
          <cell r="DA54">
            <v>0</v>
          </cell>
          <cell r="DB54">
            <v>0</v>
          </cell>
          <cell r="DC54">
            <v>2662</v>
          </cell>
          <cell r="DD54">
            <v>2814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</row>
        <row r="55">
          <cell r="E55">
            <v>2215803</v>
          </cell>
          <cell r="F55" t="str">
            <v>Детска градина №114 "Светулка"</v>
          </cell>
          <cell r="G55" t="str">
            <v>Общинско</v>
          </cell>
          <cell r="H55" t="str">
            <v>община</v>
          </cell>
          <cell r="I55" t="str">
            <v>детска градина</v>
          </cell>
          <cell r="J55">
            <v>1</v>
          </cell>
          <cell r="K55">
            <v>73</v>
          </cell>
          <cell r="L55">
            <v>0</v>
          </cell>
          <cell r="M55">
            <v>0</v>
          </cell>
          <cell r="N55">
            <v>0</v>
          </cell>
          <cell r="O55">
            <v>119</v>
          </cell>
          <cell r="P55">
            <v>1</v>
          </cell>
          <cell r="Q55">
            <v>46300</v>
          </cell>
          <cell r="R55">
            <v>4</v>
          </cell>
          <cell r="S55">
            <v>36144</v>
          </cell>
          <cell r="T55">
            <v>22</v>
          </cell>
          <cell r="U55">
            <v>49742</v>
          </cell>
          <cell r="V55">
            <v>24</v>
          </cell>
          <cell r="W55">
            <v>101880</v>
          </cell>
          <cell r="X55">
            <v>73</v>
          </cell>
          <cell r="Y55">
            <v>333318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567384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6</v>
          </cell>
          <cell r="CM55">
            <v>5196</v>
          </cell>
          <cell r="CN55">
            <v>73</v>
          </cell>
          <cell r="CO55">
            <v>15111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</row>
        <row r="56">
          <cell r="E56">
            <v>2200000</v>
          </cell>
          <cell r="F56" t="str">
            <v>Детска градина № 131</v>
          </cell>
          <cell r="G56" t="str">
            <v>Общинско</v>
          </cell>
          <cell r="H56" t="str">
            <v>община</v>
          </cell>
          <cell r="I56" t="str">
            <v>детска градина</v>
          </cell>
          <cell r="J56">
            <v>1</v>
          </cell>
          <cell r="K56">
            <v>134</v>
          </cell>
          <cell r="L56">
            <v>0</v>
          </cell>
          <cell r="M56">
            <v>0</v>
          </cell>
          <cell r="N56">
            <v>0</v>
          </cell>
          <cell r="O56">
            <v>202</v>
          </cell>
          <cell r="P56">
            <v>1</v>
          </cell>
          <cell r="Q56">
            <v>46300</v>
          </cell>
          <cell r="R56">
            <v>8</v>
          </cell>
          <cell r="S56">
            <v>72288</v>
          </cell>
          <cell r="T56">
            <v>44</v>
          </cell>
          <cell r="U56">
            <v>99484</v>
          </cell>
          <cell r="V56">
            <v>24</v>
          </cell>
          <cell r="W56">
            <v>101880</v>
          </cell>
          <cell r="X56">
            <v>134</v>
          </cell>
          <cell r="Y56">
            <v>611844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931796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2</v>
          </cell>
          <cell r="CK56">
            <v>12864</v>
          </cell>
          <cell r="CL56">
            <v>4</v>
          </cell>
          <cell r="CM56">
            <v>3464</v>
          </cell>
          <cell r="CN56">
            <v>134</v>
          </cell>
          <cell r="CO56">
            <v>27738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</row>
        <row r="57">
          <cell r="E57">
            <v>2200002</v>
          </cell>
          <cell r="F57" t="str">
            <v>Детска градина № 104"Моят свят"</v>
          </cell>
          <cell r="G57" t="str">
            <v>Общинско</v>
          </cell>
          <cell r="H57" t="str">
            <v>община</v>
          </cell>
          <cell r="I57" t="str">
            <v>детска градина</v>
          </cell>
          <cell r="J57">
            <v>1</v>
          </cell>
          <cell r="K57">
            <v>208</v>
          </cell>
          <cell r="L57">
            <v>0</v>
          </cell>
          <cell r="M57">
            <v>0</v>
          </cell>
          <cell r="N57">
            <v>0</v>
          </cell>
          <cell r="O57">
            <v>283</v>
          </cell>
          <cell r="P57">
            <v>1</v>
          </cell>
          <cell r="Q57">
            <v>46300</v>
          </cell>
          <cell r="R57">
            <v>11</v>
          </cell>
          <cell r="S57">
            <v>99396</v>
          </cell>
          <cell r="T57">
            <v>0</v>
          </cell>
          <cell r="U57">
            <v>0</v>
          </cell>
          <cell r="V57">
            <v>75</v>
          </cell>
          <cell r="W57">
            <v>318375</v>
          </cell>
          <cell r="X57">
            <v>208</v>
          </cell>
          <cell r="Y57">
            <v>949728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1413799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19</v>
          </cell>
          <cell r="CM57">
            <v>16454</v>
          </cell>
          <cell r="CN57">
            <v>208</v>
          </cell>
          <cell r="CO57">
            <v>43056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</row>
        <row r="58">
          <cell r="E58">
            <v>2200004</v>
          </cell>
          <cell r="F58" t="str">
            <v>Детска градина №149 "Зорница"</v>
          </cell>
          <cell r="G58" t="str">
            <v>Общинско</v>
          </cell>
          <cell r="H58" t="str">
            <v>община</v>
          </cell>
          <cell r="I58" t="str">
            <v>детска градина</v>
          </cell>
          <cell r="J58">
            <v>1</v>
          </cell>
          <cell r="K58">
            <v>200</v>
          </cell>
          <cell r="L58">
            <v>0</v>
          </cell>
          <cell r="M58">
            <v>0</v>
          </cell>
          <cell r="N58">
            <v>0</v>
          </cell>
          <cell r="O58">
            <v>270</v>
          </cell>
          <cell r="P58">
            <v>1</v>
          </cell>
          <cell r="Q58">
            <v>46300</v>
          </cell>
          <cell r="R58">
            <v>11</v>
          </cell>
          <cell r="S58">
            <v>99396</v>
          </cell>
          <cell r="T58">
            <v>0</v>
          </cell>
          <cell r="U58">
            <v>0</v>
          </cell>
          <cell r="V58">
            <v>70</v>
          </cell>
          <cell r="W58">
            <v>297150</v>
          </cell>
          <cell r="X58">
            <v>200</v>
          </cell>
          <cell r="Y58">
            <v>913200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1356046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19</v>
          </cell>
          <cell r="CM58">
            <v>16454</v>
          </cell>
          <cell r="CN58">
            <v>200</v>
          </cell>
          <cell r="CO58">
            <v>41400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</row>
        <row r="59">
          <cell r="E59">
            <v>2200047</v>
          </cell>
          <cell r="F59" t="str">
            <v>Детска градина № 122</v>
          </cell>
          <cell r="G59" t="str">
            <v>Общинско</v>
          </cell>
          <cell r="H59" t="str">
            <v>община</v>
          </cell>
          <cell r="I59" t="str">
            <v>детска градина</v>
          </cell>
          <cell r="J59">
            <v>1</v>
          </cell>
          <cell r="K59">
            <v>67</v>
          </cell>
          <cell r="L59">
            <v>0</v>
          </cell>
          <cell r="M59">
            <v>0</v>
          </cell>
          <cell r="N59">
            <v>0</v>
          </cell>
          <cell r="O59">
            <v>239</v>
          </cell>
          <cell r="P59">
            <v>1</v>
          </cell>
          <cell r="Q59">
            <v>46300</v>
          </cell>
          <cell r="R59">
            <v>10</v>
          </cell>
          <cell r="S59">
            <v>90360</v>
          </cell>
          <cell r="T59">
            <v>45</v>
          </cell>
          <cell r="U59">
            <v>101745</v>
          </cell>
          <cell r="V59">
            <v>127</v>
          </cell>
          <cell r="W59">
            <v>539115</v>
          </cell>
          <cell r="X59">
            <v>67</v>
          </cell>
          <cell r="Y59">
            <v>305922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1083442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1</v>
          </cell>
          <cell r="CM59">
            <v>866</v>
          </cell>
          <cell r="CN59">
            <v>67</v>
          </cell>
          <cell r="CO59">
            <v>13869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</row>
        <row r="60">
          <cell r="E60">
            <v>2200051</v>
          </cell>
          <cell r="F60" t="str">
            <v>Детска градина № 150</v>
          </cell>
          <cell r="G60" t="str">
            <v>Общинско</v>
          </cell>
          <cell r="H60" t="str">
            <v>община</v>
          </cell>
          <cell r="I60" t="str">
            <v>детска градина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78</v>
          </cell>
          <cell r="P60">
            <v>1</v>
          </cell>
          <cell r="Q60">
            <v>46300</v>
          </cell>
          <cell r="R60">
            <v>4</v>
          </cell>
          <cell r="S60">
            <v>36144</v>
          </cell>
          <cell r="T60">
            <v>39</v>
          </cell>
          <cell r="U60">
            <v>88179</v>
          </cell>
          <cell r="V60">
            <v>39</v>
          </cell>
          <cell r="W60">
            <v>165555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336178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</row>
        <row r="61">
          <cell r="E61">
            <v>2202002</v>
          </cell>
          <cell r="F61" t="str">
            <v>2. Средно училище "Акад. Емилиян Станев"</v>
          </cell>
          <cell r="G61" t="str">
            <v>Общинско</v>
          </cell>
          <cell r="H61" t="str">
            <v>община</v>
          </cell>
          <cell r="I61" t="str">
            <v>средно</v>
          </cell>
          <cell r="J61">
            <v>1</v>
          </cell>
          <cell r="K61">
            <v>532</v>
          </cell>
          <cell r="L61">
            <v>1490</v>
          </cell>
          <cell r="M61">
            <v>1</v>
          </cell>
          <cell r="N61">
            <v>1490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1</v>
          </cell>
          <cell r="AJ61">
            <v>73900</v>
          </cell>
          <cell r="AK61">
            <v>55</v>
          </cell>
          <cell r="AL61">
            <v>861740</v>
          </cell>
          <cell r="AM61">
            <v>1490</v>
          </cell>
          <cell r="AN61">
            <v>4599630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5535270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25</v>
          </cell>
          <cell r="CK61">
            <v>160800</v>
          </cell>
          <cell r="CL61">
            <v>25</v>
          </cell>
          <cell r="CM61">
            <v>21650</v>
          </cell>
          <cell r="CN61">
            <v>532</v>
          </cell>
          <cell r="CO61">
            <v>110124</v>
          </cell>
          <cell r="CP61">
            <v>1490</v>
          </cell>
          <cell r="CQ61">
            <v>52150</v>
          </cell>
          <cell r="CR61">
            <v>0</v>
          </cell>
          <cell r="CS61">
            <v>0</v>
          </cell>
          <cell r="CT61">
            <v>17</v>
          </cell>
          <cell r="CU61">
            <v>59636</v>
          </cell>
          <cell r="CV61">
            <v>437</v>
          </cell>
          <cell r="CW61">
            <v>617918</v>
          </cell>
          <cell r="CX61">
            <v>0</v>
          </cell>
          <cell r="CY61">
            <v>677554</v>
          </cell>
          <cell r="CZ61">
            <v>0</v>
          </cell>
          <cell r="DA61">
            <v>0</v>
          </cell>
          <cell r="DB61">
            <v>0</v>
          </cell>
          <cell r="DC61">
            <v>2662</v>
          </cell>
          <cell r="DD61">
            <v>62580</v>
          </cell>
          <cell r="DE61">
            <v>0</v>
          </cell>
          <cell r="DF61">
            <v>539</v>
          </cell>
          <cell r="DG61">
            <v>0</v>
          </cell>
          <cell r="DH61">
            <v>53900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53900</v>
          </cell>
          <cell r="DN61">
            <v>0</v>
          </cell>
          <cell r="DO61">
            <v>0</v>
          </cell>
          <cell r="DP61">
            <v>539</v>
          </cell>
        </row>
        <row r="62">
          <cell r="E62">
            <v>2202005</v>
          </cell>
          <cell r="F62" t="str">
            <v>5 Основно училище "Иван Вазов"</v>
          </cell>
          <cell r="G62" t="str">
            <v>Общинско</v>
          </cell>
          <cell r="H62" t="str">
            <v>община</v>
          </cell>
          <cell r="I62" t="str">
            <v>основно</v>
          </cell>
          <cell r="J62">
            <v>1</v>
          </cell>
          <cell r="K62">
            <v>463</v>
          </cell>
          <cell r="L62">
            <v>707</v>
          </cell>
          <cell r="M62">
            <v>1</v>
          </cell>
          <cell r="N62">
            <v>707</v>
          </cell>
          <cell r="O62">
            <v>25</v>
          </cell>
          <cell r="P62">
            <v>0</v>
          </cell>
          <cell r="Q62">
            <v>0</v>
          </cell>
          <cell r="R62">
            <v>1</v>
          </cell>
          <cell r="S62">
            <v>9036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25</v>
          </cell>
          <cell r="Y62">
            <v>114150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123186</v>
          </cell>
          <cell r="AI62">
            <v>1</v>
          </cell>
          <cell r="AJ62">
            <v>73900</v>
          </cell>
          <cell r="AK62">
            <v>28</v>
          </cell>
          <cell r="AL62">
            <v>438704</v>
          </cell>
          <cell r="AM62">
            <v>707</v>
          </cell>
          <cell r="AN62">
            <v>2182509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2695113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11</v>
          </cell>
          <cell r="CK62">
            <v>70752</v>
          </cell>
          <cell r="CL62">
            <v>11</v>
          </cell>
          <cell r="CM62">
            <v>9526</v>
          </cell>
          <cell r="CN62">
            <v>463</v>
          </cell>
          <cell r="CO62">
            <v>95841</v>
          </cell>
          <cell r="CP62">
            <v>707</v>
          </cell>
          <cell r="CQ62">
            <v>24745</v>
          </cell>
          <cell r="CR62">
            <v>0</v>
          </cell>
          <cell r="CS62">
            <v>0</v>
          </cell>
          <cell r="CT62">
            <v>17</v>
          </cell>
          <cell r="CU62">
            <v>59636</v>
          </cell>
          <cell r="CV62">
            <v>410</v>
          </cell>
          <cell r="CW62">
            <v>579740</v>
          </cell>
          <cell r="CX62">
            <v>0</v>
          </cell>
          <cell r="CY62">
            <v>639376</v>
          </cell>
          <cell r="CZ62">
            <v>0</v>
          </cell>
          <cell r="DA62">
            <v>0</v>
          </cell>
          <cell r="DB62">
            <v>0</v>
          </cell>
          <cell r="DC62">
            <v>2662</v>
          </cell>
          <cell r="DD62">
            <v>29694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</row>
        <row r="63">
          <cell r="E63">
            <v>2202026</v>
          </cell>
          <cell r="F63" t="str">
            <v>26 Средно училище "Йордан Йовков"</v>
          </cell>
          <cell r="G63" t="str">
            <v>Общинско</v>
          </cell>
          <cell r="H63" t="str">
            <v>община</v>
          </cell>
          <cell r="I63" t="str">
            <v>средно</v>
          </cell>
          <cell r="J63">
            <v>1</v>
          </cell>
          <cell r="K63">
            <v>298</v>
          </cell>
          <cell r="L63">
            <v>546</v>
          </cell>
          <cell r="M63">
            <v>1</v>
          </cell>
          <cell r="N63">
            <v>546</v>
          </cell>
          <cell r="O63">
            <v>25</v>
          </cell>
          <cell r="P63">
            <v>0</v>
          </cell>
          <cell r="Q63">
            <v>0</v>
          </cell>
          <cell r="R63">
            <v>1</v>
          </cell>
          <cell r="S63">
            <v>9036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114150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123186</v>
          </cell>
          <cell r="AI63">
            <v>1</v>
          </cell>
          <cell r="AJ63">
            <v>73900</v>
          </cell>
          <cell r="AK63">
            <v>24</v>
          </cell>
          <cell r="AL63">
            <v>376032</v>
          </cell>
          <cell r="AM63">
            <v>546</v>
          </cell>
          <cell r="AN63">
            <v>1685502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2135434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2</v>
          </cell>
          <cell r="BW63">
            <v>17642</v>
          </cell>
          <cell r="BX63">
            <v>0</v>
          </cell>
          <cell r="BY63">
            <v>0</v>
          </cell>
          <cell r="BZ63">
            <v>17642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14</v>
          </cell>
          <cell r="CK63">
            <v>90048</v>
          </cell>
          <cell r="CL63">
            <v>14</v>
          </cell>
          <cell r="CM63">
            <v>12124</v>
          </cell>
          <cell r="CN63">
            <v>298</v>
          </cell>
          <cell r="CO63">
            <v>61686</v>
          </cell>
          <cell r="CP63">
            <v>546</v>
          </cell>
          <cell r="CQ63">
            <v>19110</v>
          </cell>
          <cell r="CR63">
            <v>0</v>
          </cell>
          <cell r="CS63">
            <v>0</v>
          </cell>
          <cell r="CT63">
            <v>13</v>
          </cell>
          <cell r="CU63">
            <v>45604</v>
          </cell>
          <cell r="CV63">
            <v>282</v>
          </cell>
          <cell r="CW63">
            <v>398748</v>
          </cell>
          <cell r="CX63">
            <v>0</v>
          </cell>
          <cell r="CY63">
            <v>444352</v>
          </cell>
          <cell r="CZ63">
            <v>0</v>
          </cell>
          <cell r="DA63">
            <v>0</v>
          </cell>
          <cell r="DB63">
            <v>0</v>
          </cell>
          <cell r="DC63">
            <v>2662</v>
          </cell>
          <cell r="DD63">
            <v>22932</v>
          </cell>
          <cell r="DE63">
            <v>0</v>
          </cell>
          <cell r="DF63">
            <v>115</v>
          </cell>
          <cell r="DG63">
            <v>0</v>
          </cell>
          <cell r="DH63">
            <v>11500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11500</v>
          </cell>
          <cell r="DN63">
            <v>0</v>
          </cell>
          <cell r="DO63">
            <v>0</v>
          </cell>
          <cell r="DP63">
            <v>115</v>
          </cell>
        </row>
        <row r="64">
          <cell r="E64">
            <v>2202050</v>
          </cell>
          <cell r="F64" t="str">
            <v>50. ОСНОВНО УЧИЛИЩЕ "ВАСИЛ ЛЕВСКИ"</v>
          </cell>
          <cell r="G64" t="str">
            <v>Общинско</v>
          </cell>
          <cell r="H64" t="str">
            <v>община</v>
          </cell>
          <cell r="I64" t="str">
            <v>основно</v>
          </cell>
          <cell r="J64">
            <v>1</v>
          </cell>
          <cell r="K64">
            <v>283</v>
          </cell>
          <cell r="L64">
            <v>465</v>
          </cell>
          <cell r="M64">
            <v>1</v>
          </cell>
          <cell r="N64">
            <v>465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1</v>
          </cell>
          <cell r="AJ64">
            <v>73900</v>
          </cell>
          <cell r="AK64">
            <v>20</v>
          </cell>
          <cell r="AL64">
            <v>313360</v>
          </cell>
          <cell r="AM64">
            <v>465</v>
          </cell>
          <cell r="AN64">
            <v>1435455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1822715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3</v>
          </cell>
          <cell r="BY64">
            <v>3198</v>
          </cell>
          <cell r="BZ64">
            <v>3198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26</v>
          </cell>
          <cell r="CK64">
            <v>167232</v>
          </cell>
          <cell r="CL64">
            <v>26</v>
          </cell>
          <cell r="CM64">
            <v>22516</v>
          </cell>
          <cell r="CN64">
            <v>283</v>
          </cell>
          <cell r="CO64">
            <v>58581</v>
          </cell>
          <cell r="CP64">
            <v>465</v>
          </cell>
          <cell r="CQ64">
            <v>16275</v>
          </cell>
          <cell r="CR64">
            <v>0</v>
          </cell>
          <cell r="CS64">
            <v>0</v>
          </cell>
          <cell r="CT64">
            <v>10</v>
          </cell>
          <cell r="CU64">
            <v>35080</v>
          </cell>
          <cell r="CV64">
            <v>231</v>
          </cell>
          <cell r="CW64">
            <v>326634</v>
          </cell>
          <cell r="CX64">
            <v>0</v>
          </cell>
          <cell r="CY64">
            <v>361714</v>
          </cell>
          <cell r="CZ64">
            <v>0</v>
          </cell>
          <cell r="DA64">
            <v>0</v>
          </cell>
          <cell r="DB64">
            <v>0</v>
          </cell>
          <cell r="DC64">
            <v>2662</v>
          </cell>
          <cell r="DD64">
            <v>19530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</row>
        <row r="65">
          <cell r="E65">
            <v>2202052</v>
          </cell>
          <cell r="F65" t="str">
            <v>52. основно училище "Цанко Церковски"</v>
          </cell>
          <cell r="G65" t="str">
            <v>Общинско</v>
          </cell>
          <cell r="H65" t="str">
            <v>община</v>
          </cell>
          <cell r="I65" t="str">
            <v>основно</v>
          </cell>
          <cell r="J65">
            <v>1</v>
          </cell>
          <cell r="K65">
            <v>294</v>
          </cell>
          <cell r="L65">
            <v>497</v>
          </cell>
          <cell r="M65">
            <v>1</v>
          </cell>
          <cell r="N65">
            <v>497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</v>
          </cell>
          <cell r="AJ65">
            <v>73900</v>
          </cell>
          <cell r="AK65">
            <v>20</v>
          </cell>
          <cell r="AL65">
            <v>313360</v>
          </cell>
          <cell r="AM65">
            <v>497</v>
          </cell>
          <cell r="AN65">
            <v>1534239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1921499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12</v>
          </cell>
          <cell r="CK65">
            <v>77184</v>
          </cell>
          <cell r="CL65">
            <v>12</v>
          </cell>
          <cell r="CM65">
            <v>10392</v>
          </cell>
          <cell r="CN65">
            <v>294</v>
          </cell>
          <cell r="CO65">
            <v>60858</v>
          </cell>
          <cell r="CP65">
            <v>497</v>
          </cell>
          <cell r="CQ65">
            <v>17395</v>
          </cell>
          <cell r="CR65">
            <v>0</v>
          </cell>
          <cell r="CS65">
            <v>0</v>
          </cell>
          <cell r="CT65">
            <v>14</v>
          </cell>
          <cell r="CU65">
            <v>49112</v>
          </cell>
          <cell r="CV65">
            <v>315</v>
          </cell>
          <cell r="CW65">
            <v>445410</v>
          </cell>
          <cell r="CX65">
            <v>0</v>
          </cell>
          <cell r="CY65">
            <v>494522</v>
          </cell>
          <cell r="CZ65">
            <v>0</v>
          </cell>
          <cell r="DA65">
            <v>0</v>
          </cell>
          <cell r="DB65">
            <v>0</v>
          </cell>
          <cell r="DC65">
            <v>2662</v>
          </cell>
          <cell r="DD65">
            <v>20874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</row>
        <row r="66">
          <cell r="E66">
            <v>2202064</v>
          </cell>
          <cell r="F66" t="str">
            <v>64 основно училище " Цар Симеон Велики "</v>
          </cell>
          <cell r="G66" t="str">
            <v>Общинско</v>
          </cell>
          <cell r="H66" t="str">
            <v>община</v>
          </cell>
          <cell r="I66" t="str">
            <v>основно</v>
          </cell>
          <cell r="J66">
            <v>1</v>
          </cell>
          <cell r="K66">
            <v>239</v>
          </cell>
          <cell r="L66">
            <v>376</v>
          </cell>
          <cell r="M66">
            <v>1</v>
          </cell>
          <cell r="N66">
            <v>376</v>
          </cell>
          <cell r="O66">
            <v>17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3719</v>
          </cell>
          <cell r="AB66">
            <v>17</v>
          </cell>
          <cell r="AC66">
            <v>47141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50860</v>
          </cell>
          <cell r="AI66">
            <v>1</v>
          </cell>
          <cell r="AJ66">
            <v>73900</v>
          </cell>
          <cell r="AK66">
            <v>16</v>
          </cell>
          <cell r="AL66">
            <v>250688</v>
          </cell>
          <cell r="AM66">
            <v>376</v>
          </cell>
          <cell r="AN66">
            <v>1160712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1485300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2</v>
          </cell>
          <cell r="BW66">
            <v>17642</v>
          </cell>
          <cell r="BX66">
            <v>3</v>
          </cell>
          <cell r="BY66">
            <v>3198</v>
          </cell>
          <cell r="BZ66">
            <v>20840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17</v>
          </cell>
          <cell r="CK66">
            <v>109344</v>
          </cell>
          <cell r="CL66">
            <v>17</v>
          </cell>
          <cell r="CM66">
            <v>14722</v>
          </cell>
          <cell r="CN66">
            <v>239</v>
          </cell>
          <cell r="CO66">
            <v>49473</v>
          </cell>
          <cell r="CP66">
            <v>376</v>
          </cell>
          <cell r="CQ66">
            <v>13160</v>
          </cell>
          <cell r="CR66">
            <v>2</v>
          </cell>
          <cell r="CS66">
            <v>5040</v>
          </cell>
          <cell r="CT66">
            <v>9</v>
          </cell>
          <cell r="CU66">
            <v>31572</v>
          </cell>
          <cell r="CV66">
            <v>196</v>
          </cell>
          <cell r="CW66">
            <v>277144</v>
          </cell>
          <cell r="CX66">
            <v>0</v>
          </cell>
          <cell r="CY66">
            <v>308716</v>
          </cell>
          <cell r="CZ66">
            <v>0</v>
          </cell>
          <cell r="DA66">
            <v>0</v>
          </cell>
          <cell r="DB66">
            <v>0</v>
          </cell>
          <cell r="DC66">
            <v>2662</v>
          </cell>
          <cell r="DD66">
            <v>15792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</row>
        <row r="67">
          <cell r="E67">
            <v>2202828</v>
          </cell>
          <cell r="F67" t="str">
            <v>Детска градина № 60 "Бор"</v>
          </cell>
          <cell r="G67" t="str">
            <v>Общинско</v>
          </cell>
          <cell r="H67" t="str">
            <v>община</v>
          </cell>
          <cell r="I67" t="str">
            <v>детска градина</v>
          </cell>
          <cell r="J67">
            <v>1</v>
          </cell>
          <cell r="K67">
            <v>86</v>
          </cell>
          <cell r="L67">
            <v>0</v>
          </cell>
          <cell r="M67">
            <v>0</v>
          </cell>
          <cell r="N67">
            <v>0</v>
          </cell>
          <cell r="O67">
            <v>158</v>
          </cell>
          <cell r="P67">
            <v>1</v>
          </cell>
          <cell r="Q67">
            <v>46300</v>
          </cell>
          <cell r="R67">
            <v>6</v>
          </cell>
          <cell r="S67">
            <v>54216</v>
          </cell>
          <cell r="T67">
            <v>22</v>
          </cell>
          <cell r="U67">
            <v>49742</v>
          </cell>
          <cell r="V67">
            <v>50</v>
          </cell>
          <cell r="W67">
            <v>212250</v>
          </cell>
          <cell r="X67">
            <v>86</v>
          </cell>
          <cell r="Y67">
            <v>392676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755184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3</v>
          </cell>
          <cell r="CK67">
            <v>19296</v>
          </cell>
          <cell r="CL67">
            <v>3</v>
          </cell>
          <cell r="CM67">
            <v>2598</v>
          </cell>
          <cell r="CN67">
            <v>86</v>
          </cell>
          <cell r="CO67">
            <v>17802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</row>
        <row r="68">
          <cell r="E68">
            <v>2202830</v>
          </cell>
          <cell r="F68" t="str">
            <v>Детска градина №116"Мусала"</v>
          </cell>
          <cell r="G68" t="str">
            <v>Общинско</v>
          </cell>
          <cell r="H68" t="str">
            <v>община</v>
          </cell>
          <cell r="I68" t="str">
            <v>детска градина</v>
          </cell>
          <cell r="J68">
            <v>1</v>
          </cell>
          <cell r="K68">
            <v>209</v>
          </cell>
          <cell r="L68">
            <v>0</v>
          </cell>
          <cell r="M68">
            <v>0</v>
          </cell>
          <cell r="N68">
            <v>0</v>
          </cell>
          <cell r="O68">
            <v>302</v>
          </cell>
          <cell r="P68">
            <v>1</v>
          </cell>
          <cell r="Q68">
            <v>46300</v>
          </cell>
          <cell r="R68">
            <v>12</v>
          </cell>
          <cell r="S68">
            <v>108432</v>
          </cell>
          <cell r="T68">
            <v>43</v>
          </cell>
          <cell r="U68">
            <v>97223</v>
          </cell>
          <cell r="V68">
            <v>50</v>
          </cell>
          <cell r="W68">
            <v>212250</v>
          </cell>
          <cell r="X68">
            <v>209</v>
          </cell>
          <cell r="Y68">
            <v>954294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1418499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13</v>
          </cell>
          <cell r="CK68">
            <v>83616</v>
          </cell>
          <cell r="CL68">
            <v>13</v>
          </cell>
          <cell r="CM68">
            <v>11258</v>
          </cell>
          <cell r="CN68">
            <v>209</v>
          </cell>
          <cell r="CO68">
            <v>43263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</row>
        <row r="69">
          <cell r="E69">
            <v>2202831</v>
          </cell>
          <cell r="F69" t="str">
            <v>ДЕТСКА ГРАДИНА № 112 "Детски свят"</v>
          </cell>
          <cell r="G69" t="str">
            <v>Общинско</v>
          </cell>
          <cell r="H69" t="str">
            <v>община</v>
          </cell>
          <cell r="I69" t="str">
            <v>детска градина</v>
          </cell>
          <cell r="J69">
            <v>1</v>
          </cell>
          <cell r="K69">
            <v>167</v>
          </cell>
          <cell r="L69">
            <v>0</v>
          </cell>
          <cell r="M69">
            <v>0</v>
          </cell>
          <cell r="N69">
            <v>0</v>
          </cell>
          <cell r="O69">
            <v>194</v>
          </cell>
          <cell r="P69">
            <v>1</v>
          </cell>
          <cell r="Q69">
            <v>46300</v>
          </cell>
          <cell r="R69">
            <v>7</v>
          </cell>
          <cell r="S69">
            <v>63252</v>
          </cell>
          <cell r="T69">
            <v>0</v>
          </cell>
          <cell r="U69">
            <v>0</v>
          </cell>
          <cell r="V69">
            <v>25</v>
          </cell>
          <cell r="W69">
            <v>106125</v>
          </cell>
          <cell r="X69">
            <v>159</v>
          </cell>
          <cell r="Y69">
            <v>725994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  <cell r="AE69">
            <v>15959</v>
          </cell>
          <cell r="AF69">
            <v>10</v>
          </cell>
          <cell r="AG69">
            <v>123520</v>
          </cell>
          <cell r="AH69">
            <v>1081150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26</v>
          </cell>
          <cell r="CK69">
            <v>167232</v>
          </cell>
          <cell r="CL69">
            <v>26</v>
          </cell>
          <cell r="CM69">
            <v>22516</v>
          </cell>
          <cell r="CN69">
            <v>167</v>
          </cell>
          <cell r="CO69">
            <v>34569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</row>
        <row r="70">
          <cell r="E70">
            <v>2202832</v>
          </cell>
          <cell r="F70" t="str">
            <v>Детска градина № 160 "Драгалевци"</v>
          </cell>
          <cell r="G70" t="str">
            <v>Общинско</v>
          </cell>
          <cell r="H70" t="str">
            <v>община</v>
          </cell>
          <cell r="I70" t="str">
            <v>детска градина</v>
          </cell>
          <cell r="J70">
            <v>1</v>
          </cell>
          <cell r="K70">
            <v>187</v>
          </cell>
          <cell r="L70">
            <v>0</v>
          </cell>
          <cell r="M70">
            <v>0</v>
          </cell>
          <cell r="N70">
            <v>0</v>
          </cell>
          <cell r="O70">
            <v>259</v>
          </cell>
          <cell r="P70">
            <v>1</v>
          </cell>
          <cell r="Q70">
            <v>46300</v>
          </cell>
          <cell r="R70">
            <v>10</v>
          </cell>
          <cell r="S70">
            <v>90360</v>
          </cell>
          <cell r="T70">
            <v>22</v>
          </cell>
          <cell r="U70">
            <v>49742</v>
          </cell>
          <cell r="V70">
            <v>50</v>
          </cell>
          <cell r="W70">
            <v>212250</v>
          </cell>
          <cell r="X70">
            <v>187</v>
          </cell>
          <cell r="Y70">
            <v>853842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1252494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9</v>
          </cell>
          <cell r="CK70">
            <v>57888</v>
          </cell>
          <cell r="CL70">
            <v>9</v>
          </cell>
          <cell r="CM70">
            <v>7794</v>
          </cell>
          <cell r="CN70">
            <v>187</v>
          </cell>
          <cell r="CO70">
            <v>38709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</row>
        <row r="71">
          <cell r="E71">
            <v>2202833</v>
          </cell>
          <cell r="F71" t="str">
            <v>ДЕТСКА ГРАДИНА № 37 "ВЪЛШЕБСТВО"</v>
          </cell>
          <cell r="G71" t="str">
            <v>Общинско</v>
          </cell>
          <cell r="H71" t="str">
            <v>община</v>
          </cell>
          <cell r="I71" t="str">
            <v>детска градина</v>
          </cell>
          <cell r="J71">
            <v>1</v>
          </cell>
          <cell r="K71">
            <v>220</v>
          </cell>
          <cell r="L71">
            <v>0</v>
          </cell>
          <cell r="M71">
            <v>0</v>
          </cell>
          <cell r="N71">
            <v>0</v>
          </cell>
          <cell r="O71">
            <v>296</v>
          </cell>
          <cell r="P71">
            <v>1</v>
          </cell>
          <cell r="Q71">
            <v>46300</v>
          </cell>
          <cell r="R71">
            <v>11</v>
          </cell>
          <cell r="S71">
            <v>99396</v>
          </cell>
          <cell r="T71">
            <v>22</v>
          </cell>
          <cell r="U71">
            <v>49742</v>
          </cell>
          <cell r="V71">
            <v>54</v>
          </cell>
          <cell r="W71">
            <v>229230</v>
          </cell>
          <cell r="X71">
            <v>220</v>
          </cell>
          <cell r="Y71">
            <v>1004520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1429188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21</v>
          </cell>
          <cell r="CK71">
            <v>135072</v>
          </cell>
          <cell r="CL71">
            <v>21</v>
          </cell>
          <cell r="CM71">
            <v>18186</v>
          </cell>
          <cell r="CN71">
            <v>220</v>
          </cell>
          <cell r="CO71">
            <v>45540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</row>
        <row r="72">
          <cell r="E72">
            <v>2202834</v>
          </cell>
          <cell r="F72" t="str">
            <v>Детска градина № 46 "Жива вода"</v>
          </cell>
          <cell r="G72" t="str">
            <v>Общинско</v>
          </cell>
          <cell r="H72" t="str">
            <v>община</v>
          </cell>
          <cell r="I72" t="str">
            <v>детска градина</v>
          </cell>
          <cell r="J72">
            <v>1</v>
          </cell>
          <cell r="K72">
            <v>165</v>
          </cell>
          <cell r="L72">
            <v>0</v>
          </cell>
          <cell r="M72">
            <v>0</v>
          </cell>
          <cell r="N72">
            <v>0</v>
          </cell>
          <cell r="O72">
            <v>212</v>
          </cell>
          <cell r="P72">
            <v>1</v>
          </cell>
          <cell r="Q72">
            <v>46300</v>
          </cell>
          <cell r="R72">
            <v>8</v>
          </cell>
          <cell r="S72">
            <v>72288</v>
          </cell>
          <cell r="T72">
            <v>22</v>
          </cell>
          <cell r="U72">
            <v>49742</v>
          </cell>
          <cell r="V72">
            <v>25</v>
          </cell>
          <cell r="W72">
            <v>106125</v>
          </cell>
          <cell r="X72">
            <v>165</v>
          </cell>
          <cell r="Y72">
            <v>753390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1027845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7</v>
          </cell>
          <cell r="CK72">
            <v>45024</v>
          </cell>
          <cell r="CL72">
            <v>7</v>
          </cell>
          <cell r="CM72">
            <v>6062</v>
          </cell>
          <cell r="CN72">
            <v>165</v>
          </cell>
          <cell r="CO72">
            <v>34155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</row>
        <row r="73">
          <cell r="E73">
            <v>2203061</v>
          </cell>
          <cell r="F73" t="str">
            <v>61-во основно училище "Свети Свети Кирил и Методий"</v>
          </cell>
          <cell r="G73" t="str">
            <v>Общинско</v>
          </cell>
          <cell r="H73" t="str">
            <v>община</v>
          </cell>
          <cell r="I73" t="str">
            <v>основно</v>
          </cell>
          <cell r="J73">
            <v>1</v>
          </cell>
          <cell r="K73">
            <v>330</v>
          </cell>
          <cell r="L73">
            <v>610</v>
          </cell>
          <cell r="M73">
            <v>1</v>
          </cell>
          <cell r="N73">
            <v>610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1</v>
          </cell>
          <cell r="AJ73">
            <v>73900</v>
          </cell>
          <cell r="AK73">
            <v>23</v>
          </cell>
          <cell r="AL73">
            <v>360364</v>
          </cell>
          <cell r="AM73">
            <v>610</v>
          </cell>
          <cell r="AN73">
            <v>1883070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2317334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4</v>
          </cell>
          <cell r="CK73">
            <v>25728</v>
          </cell>
          <cell r="CL73">
            <v>4</v>
          </cell>
          <cell r="CM73">
            <v>3464</v>
          </cell>
          <cell r="CN73">
            <v>330</v>
          </cell>
          <cell r="CO73">
            <v>68310</v>
          </cell>
          <cell r="CP73">
            <v>610</v>
          </cell>
          <cell r="CQ73">
            <v>21350</v>
          </cell>
          <cell r="CR73">
            <v>0</v>
          </cell>
          <cell r="CS73">
            <v>0</v>
          </cell>
          <cell r="CT73">
            <v>11</v>
          </cell>
          <cell r="CU73">
            <v>38588</v>
          </cell>
          <cell r="CV73">
            <v>289</v>
          </cell>
          <cell r="CW73">
            <v>408646</v>
          </cell>
          <cell r="CX73">
            <v>0</v>
          </cell>
          <cell r="CY73">
            <v>447234</v>
          </cell>
          <cell r="CZ73">
            <v>0</v>
          </cell>
          <cell r="DA73">
            <v>0</v>
          </cell>
          <cell r="DB73">
            <v>0</v>
          </cell>
          <cell r="DC73">
            <v>2662</v>
          </cell>
          <cell r="DD73">
            <v>25620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</row>
        <row r="74">
          <cell r="E74">
            <v>2203062</v>
          </cell>
          <cell r="F74" t="str">
            <v>62. Основно училище "Христо Ботев"</v>
          </cell>
          <cell r="G74" t="str">
            <v>Общинско</v>
          </cell>
          <cell r="H74" t="str">
            <v>община</v>
          </cell>
          <cell r="I74" t="str">
            <v>основно</v>
          </cell>
          <cell r="J74">
            <v>1</v>
          </cell>
          <cell r="K74">
            <v>164</v>
          </cell>
          <cell r="L74">
            <v>250</v>
          </cell>
          <cell r="M74">
            <v>1</v>
          </cell>
          <cell r="N74">
            <v>250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1</v>
          </cell>
          <cell r="AJ74">
            <v>73900</v>
          </cell>
          <cell r="AK74">
            <v>11</v>
          </cell>
          <cell r="AL74">
            <v>172348</v>
          </cell>
          <cell r="AM74">
            <v>250</v>
          </cell>
          <cell r="AN74">
            <v>771750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1017998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8</v>
          </cell>
          <cell r="CM74">
            <v>6928</v>
          </cell>
          <cell r="CN74">
            <v>164</v>
          </cell>
          <cell r="CO74">
            <v>33948</v>
          </cell>
          <cell r="CP74">
            <v>250</v>
          </cell>
          <cell r="CQ74">
            <v>8750</v>
          </cell>
          <cell r="CR74">
            <v>0</v>
          </cell>
          <cell r="CS74">
            <v>0</v>
          </cell>
          <cell r="CT74">
            <v>6</v>
          </cell>
          <cell r="CU74">
            <v>21048</v>
          </cell>
          <cell r="CV74">
            <v>145</v>
          </cell>
          <cell r="CW74">
            <v>205030</v>
          </cell>
          <cell r="CX74">
            <v>0</v>
          </cell>
          <cell r="CY74">
            <v>226078</v>
          </cell>
          <cell r="CZ74">
            <v>0</v>
          </cell>
          <cell r="DA74">
            <v>0</v>
          </cell>
          <cell r="DB74">
            <v>0</v>
          </cell>
          <cell r="DC74">
            <v>2662</v>
          </cell>
          <cell r="DD74">
            <v>10500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</row>
        <row r="75">
          <cell r="E75">
            <v>2203070</v>
          </cell>
          <cell r="F75" t="str">
            <v>70-о основно училище "Свети Климент Охридски"</v>
          </cell>
          <cell r="G75" t="str">
            <v>Общинско</v>
          </cell>
          <cell r="H75" t="str">
            <v>община</v>
          </cell>
          <cell r="I75" t="str">
            <v>основно</v>
          </cell>
          <cell r="J75">
            <v>1</v>
          </cell>
          <cell r="K75">
            <v>111</v>
          </cell>
          <cell r="L75">
            <v>150</v>
          </cell>
          <cell r="M75">
            <v>1</v>
          </cell>
          <cell r="N75">
            <v>150</v>
          </cell>
          <cell r="O75">
            <v>28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2</v>
          </cell>
          <cell r="AA75">
            <v>7438</v>
          </cell>
          <cell r="AB75">
            <v>28</v>
          </cell>
          <cell r="AC75">
            <v>77644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85082</v>
          </cell>
          <cell r="AI75">
            <v>1</v>
          </cell>
          <cell r="AJ75">
            <v>73900</v>
          </cell>
          <cell r="AK75">
            <v>7</v>
          </cell>
          <cell r="AL75">
            <v>109676</v>
          </cell>
          <cell r="AM75">
            <v>150</v>
          </cell>
          <cell r="AN75">
            <v>463050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646626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4</v>
          </cell>
          <cell r="CM75">
            <v>3464</v>
          </cell>
          <cell r="CN75">
            <v>111</v>
          </cell>
          <cell r="CO75">
            <v>22977</v>
          </cell>
          <cell r="CP75">
            <v>150</v>
          </cell>
          <cell r="CQ75">
            <v>5250</v>
          </cell>
          <cell r="CR75">
            <v>0</v>
          </cell>
          <cell r="CS75">
            <v>0</v>
          </cell>
          <cell r="CT75">
            <v>4</v>
          </cell>
          <cell r="CU75">
            <v>14032</v>
          </cell>
          <cell r="CV75">
            <v>89</v>
          </cell>
          <cell r="CW75">
            <v>125846</v>
          </cell>
          <cell r="CX75">
            <v>0</v>
          </cell>
          <cell r="CY75">
            <v>139878</v>
          </cell>
          <cell r="CZ75">
            <v>0</v>
          </cell>
          <cell r="DA75">
            <v>0</v>
          </cell>
          <cell r="DB75">
            <v>0</v>
          </cell>
          <cell r="DC75">
            <v>2662</v>
          </cell>
          <cell r="DD75">
            <v>6300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</row>
        <row r="76">
          <cell r="E76">
            <v>2203074</v>
          </cell>
          <cell r="F76" t="str">
            <v>74 СУ "ГОЦЕ ДЕЛЧЕВ"</v>
          </cell>
          <cell r="G76" t="str">
            <v>Общинско</v>
          </cell>
          <cell r="H76" t="str">
            <v>община</v>
          </cell>
          <cell r="I76" t="str">
            <v>средно</v>
          </cell>
          <cell r="J76">
            <v>1</v>
          </cell>
          <cell r="K76">
            <v>226</v>
          </cell>
          <cell r="L76">
            <v>647</v>
          </cell>
          <cell r="M76">
            <v>1</v>
          </cell>
          <cell r="N76">
            <v>647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1</v>
          </cell>
          <cell r="AJ76">
            <v>73900</v>
          </cell>
          <cell r="AK76">
            <v>31</v>
          </cell>
          <cell r="AL76">
            <v>485708</v>
          </cell>
          <cell r="AM76">
            <v>647</v>
          </cell>
          <cell r="AN76">
            <v>1997289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2556897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8</v>
          </cell>
          <cell r="BW76">
            <v>70568</v>
          </cell>
          <cell r="BX76">
            <v>15</v>
          </cell>
          <cell r="BY76">
            <v>15990</v>
          </cell>
          <cell r="BZ76">
            <v>86558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57</v>
          </cell>
          <cell r="CK76">
            <v>366624</v>
          </cell>
          <cell r="CL76">
            <v>57</v>
          </cell>
          <cell r="CM76">
            <v>49362</v>
          </cell>
          <cell r="CN76">
            <v>226</v>
          </cell>
          <cell r="CO76">
            <v>46782</v>
          </cell>
          <cell r="CP76">
            <v>647</v>
          </cell>
          <cell r="CQ76">
            <v>22645</v>
          </cell>
          <cell r="CR76">
            <v>0</v>
          </cell>
          <cell r="CS76">
            <v>0</v>
          </cell>
          <cell r="CT76">
            <v>8</v>
          </cell>
          <cell r="CU76">
            <v>28064</v>
          </cell>
          <cell r="CV76">
            <v>202</v>
          </cell>
          <cell r="CW76">
            <v>285628</v>
          </cell>
          <cell r="CX76">
            <v>0</v>
          </cell>
          <cell r="CY76">
            <v>313692</v>
          </cell>
          <cell r="CZ76">
            <v>0</v>
          </cell>
          <cell r="DA76">
            <v>0</v>
          </cell>
          <cell r="DB76">
            <v>0</v>
          </cell>
          <cell r="DC76">
            <v>2662</v>
          </cell>
          <cell r="DD76">
            <v>27174</v>
          </cell>
          <cell r="DE76">
            <v>0</v>
          </cell>
          <cell r="DF76">
            <v>239</v>
          </cell>
          <cell r="DG76">
            <v>0</v>
          </cell>
          <cell r="DH76">
            <v>23900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23900</v>
          </cell>
          <cell r="DN76">
            <v>0</v>
          </cell>
          <cell r="DO76">
            <v>0</v>
          </cell>
          <cell r="DP76">
            <v>233</v>
          </cell>
        </row>
        <row r="77">
          <cell r="E77">
            <v>2203140</v>
          </cell>
          <cell r="F77" t="str">
            <v>140. СРЕДНО УЧИЛИЩЕ "ИВАН БОГОРОВ"</v>
          </cell>
          <cell r="G77" t="str">
            <v>Общинско</v>
          </cell>
          <cell r="H77" t="str">
            <v>община</v>
          </cell>
          <cell r="I77" t="str">
            <v>средно</v>
          </cell>
          <cell r="J77">
            <v>1</v>
          </cell>
          <cell r="K77">
            <v>378</v>
          </cell>
          <cell r="L77">
            <v>805</v>
          </cell>
          <cell r="M77">
            <v>1</v>
          </cell>
          <cell r="N77">
            <v>805</v>
          </cell>
          <cell r="O77">
            <v>56</v>
          </cell>
          <cell r="P77">
            <v>0</v>
          </cell>
          <cell r="Q77">
            <v>0</v>
          </cell>
          <cell r="R77">
            <v>1</v>
          </cell>
          <cell r="S77">
            <v>9036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14</v>
          </cell>
          <cell r="Y77">
            <v>63924</v>
          </cell>
          <cell r="Z77">
            <v>2</v>
          </cell>
          <cell r="AA77">
            <v>7438</v>
          </cell>
          <cell r="AB77">
            <v>42</v>
          </cell>
          <cell r="AC77">
            <v>116466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196864</v>
          </cell>
          <cell r="AI77">
            <v>1</v>
          </cell>
          <cell r="AJ77">
            <v>73900</v>
          </cell>
          <cell r="AK77">
            <v>24</v>
          </cell>
          <cell r="AL77">
            <v>376032</v>
          </cell>
          <cell r="AM77">
            <v>519</v>
          </cell>
          <cell r="AN77">
            <v>1602153</v>
          </cell>
          <cell r="AO77">
            <v>1</v>
          </cell>
          <cell r="AP77">
            <v>15668</v>
          </cell>
          <cell r="AQ77">
            <v>17</v>
          </cell>
          <cell r="AR77">
            <v>102000</v>
          </cell>
          <cell r="AS77">
            <v>2169753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12</v>
          </cell>
          <cell r="BD77">
            <v>251064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269</v>
          </cell>
          <cell r="BP77">
            <v>1481114</v>
          </cell>
          <cell r="BQ77">
            <v>1732178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23</v>
          </cell>
          <cell r="BW77">
            <v>202883</v>
          </cell>
          <cell r="BX77">
            <v>6</v>
          </cell>
          <cell r="BY77">
            <v>6396</v>
          </cell>
          <cell r="BZ77">
            <v>209279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103</v>
          </cell>
          <cell r="CK77">
            <v>662496</v>
          </cell>
          <cell r="CL77">
            <v>103</v>
          </cell>
          <cell r="CM77">
            <v>89198</v>
          </cell>
          <cell r="CN77">
            <v>378</v>
          </cell>
          <cell r="CO77">
            <v>78246</v>
          </cell>
          <cell r="CP77">
            <v>805</v>
          </cell>
          <cell r="CQ77">
            <v>28175</v>
          </cell>
          <cell r="CR77">
            <v>32</v>
          </cell>
          <cell r="CS77">
            <v>80640</v>
          </cell>
          <cell r="CT77">
            <v>15</v>
          </cell>
          <cell r="CU77">
            <v>52620</v>
          </cell>
          <cell r="CV77">
            <v>321</v>
          </cell>
          <cell r="CW77">
            <v>453894</v>
          </cell>
          <cell r="CX77">
            <v>0</v>
          </cell>
          <cell r="CY77">
            <v>506514</v>
          </cell>
          <cell r="CZ77">
            <v>0</v>
          </cell>
          <cell r="DA77">
            <v>0</v>
          </cell>
          <cell r="DB77">
            <v>0</v>
          </cell>
          <cell r="DC77">
            <v>2662</v>
          </cell>
          <cell r="DD77">
            <v>33810</v>
          </cell>
          <cell r="DE77">
            <v>0</v>
          </cell>
          <cell r="DF77">
            <v>18</v>
          </cell>
          <cell r="DG77">
            <v>274</v>
          </cell>
          <cell r="DH77">
            <v>32488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32488</v>
          </cell>
          <cell r="DN77">
            <v>269</v>
          </cell>
          <cell r="DO77">
            <v>19906</v>
          </cell>
          <cell r="DP77">
            <v>17</v>
          </cell>
        </row>
        <row r="78">
          <cell r="E78">
            <v>2203355</v>
          </cell>
          <cell r="F78" t="str">
            <v>Детска градина №198 " Косе Босе"</v>
          </cell>
          <cell r="G78" t="str">
            <v>Общинско</v>
          </cell>
          <cell r="H78" t="str">
            <v>община</v>
          </cell>
          <cell r="I78" t="str">
            <v>детска градина</v>
          </cell>
          <cell r="J78">
            <v>1</v>
          </cell>
          <cell r="K78">
            <v>81</v>
          </cell>
          <cell r="L78">
            <v>0</v>
          </cell>
          <cell r="M78">
            <v>0</v>
          </cell>
          <cell r="N78">
            <v>0</v>
          </cell>
          <cell r="O78">
            <v>152</v>
          </cell>
          <cell r="P78">
            <v>1</v>
          </cell>
          <cell r="Q78">
            <v>46300</v>
          </cell>
          <cell r="R78">
            <v>6</v>
          </cell>
          <cell r="S78">
            <v>54216</v>
          </cell>
          <cell r="T78">
            <v>44</v>
          </cell>
          <cell r="U78">
            <v>99484</v>
          </cell>
          <cell r="V78">
            <v>27</v>
          </cell>
          <cell r="W78">
            <v>114615</v>
          </cell>
          <cell r="X78">
            <v>81</v>
          </cell>
          <cell r="Y78">
            <v>369846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684461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27</v>
          </cell>
          <cell r="CK78">
            <v>173664</v>
          </cell>
          <cell r="CL78">
            <v>27</v>
          </cell>
          <cell r="CM78">
            <v>23382</v>
          </cell>
          <cell r="CN78">
            <v>81</v>
          </cell>
          <cell r="CO78">
            <v>16767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</row>
        <row r="79">
          <cell r="E79">
            <v>2203962</v>
          </cell>
          <cell r="F79" t="str">
            <v>ДЕТСКА ГРАДИНА № 82 " ДЖАНИ РОДАРИ "</v>
          </cell>
          <cell r="G79" t="str">
            <v>Общинско</v>
          </cell>
          <cell r="H79" t="str">
            <v>община</v>
          </cell>
          <cell r="I79" t="str">
            <v>детска градина</v>
          </cell>
          <cell r="J79">
            <v>1</v>
          </cell>
          <cell r="K79">
            <v>149</v>
          </cell>
          <cell r="L79">
            <v>0</v>
          </cell>
          <cell r="M79">
            <v>0</v>
          </cell>
          <cell r="N79">
            <v>0</v>
          </cell>
          <cell r="O79">
            <v>250</v>
          </cell>
          <cell r="P79">
            <v>1</v>
          </cell>
          <cell r="Q79">
            <v>46300</v>
          </cell>
          <cell r="R79">
            <v>10</v>
          </cell>
          <cell r="S79">
            <v>90360</v>
          </cell>
          <cell r="T79">
            <v>21</v>
          </cell>
          <cell r="U79">
            <v>47481</v>
          </cell>
          <cell r="V79">
            <v>80</v>
          </cell>
          <cell r="W79">
            <v>339600</v>
          </cell>
          <cell r="X79">
            <v>149</v>
          </cell>
          <cell r="Y79">
            <v>680334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1204075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13</v>
          </cell>
          <cell r="CK79">
            <v>83616</v>
          </cell>
          <cell r="CL79">
            <v>13</v>
          </cell>
          <cell r="CM79">
            <v>11258</v>
          </cell>
          <cell r="CN79">
            <v>149</v>
          </cell>
          <cell r="CO79">
            <v>30843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</row>
        <row r="80">
          <cell r="E80">
            <v>2203964</v>
          </cell>
          <cell r="F80" t="str">
            <v>Детска градина №138 "Приятели"</v>
          </cell>
          <cell r="G80" t="str">
            <v>Общинско</v>
          </cell>
          <cell r="H80" t="str">
            <v>община</v>
          </cell>
          <cell r="I80" t="str">
            <v>детска градина</v>
          </cell>
          <cell r="J80">
            <v>1</v>
          </cell>
          <cell r="K80">
            <v>147</v>
          </cell>
          <cell r="L80">
            <v>0</v>
          </cell>
          <cell r="M80">
            <v>0</v>
          </cell>
          <cell r="N80">
            <v>0</v>
          </cell>
          <cell r="O80">
            <v>220</v>
          </cell>
          <cell r="P80">
            <v>1</v>
          </cell>
          <cell r="Q80">
            <v>46300</v>
          </cell>
          <cell r="R80">
            <v>9</v>
          </cell>
          <cell r="S80">
            <v>81324</v>
          </cell>
          <cell r="T80">
            <v>24</v>
          </cell>
          <cell r="U80">
            <v>54264</v>
          </cell>
          <cell r="V80">
            <v>49</v>
          </cell>
          <cell r="W80">
            <v>208005</v>
          </cell>
          <cell r="X80">
            <v>147</v>
          </cell>
          <cell r="Y80">
            <v>671202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1061095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18</v>
          </cell>
          <cell r="CK80">
            <v>115776</v>
          </cell>
          <cell r="CL80">
            <v>18</v>
          </cell>
          <cell r="CM80">
            <v>15588</v>
          </cell>
          <cell r="CN80">
            <v>147</v>
          </cell>
          <cell r="CO80">
            <v>30429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</row>
        <row r="81">
          <cell r="E81">
            <v>2203966</v>
          </cell>
          <cell r="F81" t="str">
            <v>ДЕТСКА ГРАДИНА № 42 "ЧАЙКА"</v>
          </cell>
          <cell r="G81" t="str">
            <v>Общинско</v>
          </cell>
          <cell r="H81" t="str">
            <v>община</v>
          </cell>
          <cell r="I81" t="str">
            <v>детска градина</v>
          </cell>
          <cell r="J81">
            <v>1</v>
          </cell>
          <cell r="K81">
            <v>174</v>
          </cell>
          <cell r="L81">
            <v>0</v>
          </cell>
          <cell r="M81">
            <v>0</v>
          </cell>
          <cell r="N81">
            <v>0</v>
          </cell>
          <cell r="O81">
            <v>245</v>
          </cell>
          <cell r="P81">
            <v>1</v>
          </cell>
          <cell r="Q81">
            <v>46300</v>
          </cell>
          <cell r="R81">
            <v>10</v>
          </cell>
          <cell r="S81">
            <v>90360</v>
          </cell>
          <cell r="T81">
            <v>23</v>
          </cell>
          <cell r="U81">
            <v>52003</v>
          </cell>
          <cell r="V81">
            <v>48</v>
          </cell>
          <cell r="W81">
            <v>203760</v>
          </cell>
          <cell r="X81">
            <v>174</v>
          </cell>
          <cell r="Y81">
            <v>794484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1186907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14</v>
          </cell>
          <cell r="CK81">
            <v>90048</v>
          </cell>
          <cell r="CL81">
            <v>14</v>
          </cell>
          <cell r="CM81">
            <v>12124</v>
          </cell>
          <cell r="CN81">
            <v>174</v>
          </cell>
          <cell r="CO81">
            <v>36018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</row>
        <row r="82">
          <cell r="E82">
            <v>2203967</v>
          </cell>
          <cell r="F82" t="str">
            <v>Детска градина N 5" Надежда"</v>
          </cell>
          <cell r="G82" t="str">
            <v>Общинско</v>
          </cell>
          <cell r="H82" t="str">
            <v>община</v>
          </cell>
          <cell r="I82" t="str">
            <v>детска градина</v>
          </cell>
          <cell r="J82">
            <v>1</v>
          </cell>
          <cell r="K82">
            <v>135</v>
          </cell>
          <cell r="L82">
            <v>0</v>
          </cell>
          <cell r="M82">
            <v>0</v>
          </cell>
          <cell r="N82">
            <v>0</v>
          </cell>
          <cell r="O82">
            <v>208</v>
          </cell>
          <cell r="P82">
            <v>1</v>
          </cell>
          <cell r="Q82">
            <v>46300</v>
          </cell>
          <cell r="R82">
            <v>10</v>
          </cell>
          <cell r="S82">
            <v>90360</v>
          </cell>
          <cell r="T82">
            <v>0</v>
          </cell>
          <cell r="U82">
            <v>0</v>
          </cell>
          <cell r="V82">
            <v>73</v>
          </cell>
          <cell r="W82">
            <v>309885</v>
          </cell>
          <cell r="X82">
            <v>135</v>
          </cell>
          <cell r="Y82">
            <v>616410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1062955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</v>
          </cell>
          <cell r="CM82">
            <v>866</v>
          </cell>
          <cell r="CN82">
            <v>135</v>
          </cell>
          <cell r="CO82">
            <v>27945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</row>
        <row r="83">
          <cell r="E83">
            <v>2204018</v>
          </cell>
          <cell r="F83" t="str">
            <v>18 Средно училище "Уилям Гладстон"</v>
          </cell>
          <cell r="G83" t="str">
            <v>Общинско</v>
          </cell>
          <cell r="H83" t="str">
            <v>община</v>
          </cell>
          <cell r="I83" t="str">
            <v>средно</v>
          </cell>
          <cell r="J83">
            <v>1</v>
          </cell>
          <cell r="K83">
            <v>712</v>
          </cell>
          <cell r="L83">
            <v>2313</v>
          </cell>
          <cell r="M83">
            <v>1</v>
          </cell>
          <cell r="N83">
            <v>2313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1</v>
          </cell>
          <cell r="AJ83">
            <v>73900</v>
          </cell>
          <cell r="AK83">
            <v>87</v>
          </cell>
          <cell r="AL83">
            <v>1363116</v>
          </cell>
          <cell r="AM83">
            <v>2313</v>
          </cell>
          <cell r="AN83">
            <v>7140231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8577247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2</v>
          </cell>
          <cell r="BY83">
            <v>2132</v>
          </cell>
          <cell r="BZ83">
            <v>2132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12</v>
          </cell>
          <cell r="CK83">
            <v>77184</v>
          </cell>
          <cell r="CL83">
            <v>15</v>
          </cell>
          <cell r="CM83">
            <v>12990</v>
          </cell>
          <cell r="CN83">
            <v>712</v>
          </cell>
          <cell r="CO83">
            <v>147384</v>
          </cell>
          <cell r="CP83">
            <v>2313</v>
          </cell>
          <cell r="CQ83">
            <v>80955</v>
          </cell>
          <cell r="CR83">
            <v>0</v>
          </cell>
          <cell r="CS83">
            <v>0</v>
          </cell>
          <cell r="CT83">
            <v>19</v>
          </cell>
          <cell r="CU83">
            <v>66652</v>
          </cell>
          <cell r="CV83">
            <v>534</v>
          </cell>
          <cell r="CW83">
            <v>755076</v>
          </cell>
          <cell r="CX83">
            <v>0</v>
          </cell>
          <cell r="CY83">
            <v>821728</v>
          </cell>
          <cell r="CZ83">
            <v>0</v>
          </cell>
          <cell r="DA83">
            <v>0</v>
          </cell>
          <cell r="DB83">
            <v>0</v>
          </cell>
          <cell r="DC83">
            <v>2662</v>
          </cell>
          <cell r="DD83">
            <v>97146</v>
          </cell>
          <cell r="DE83">
            <v>0</v>
          </cell>
          <cell r="DF83">
            <v>1027</v>
          </cell>
          <cell r="DG83">
            <v>0</v>
          </cell>
          <cell r="DH83">
            <v>102700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102700</v>
          </cell>
          <cell r="DN83">
            <v>0</v>
          </cell>
          <cell r="DO83">
            <v>0</v>
          </cell>
          <cell r="DP83">
            <v>1027</v>
          </cell>
        </row>
        <row r="84">
          <cell r="E84">
            <v>2204030</v>
          </cell>
          <cell r="F84" t="str">
            <v>30 СРЕДНО УЧИЛИЩЕ "БРАТЯ МИЛАДИНОВИ"</v>
          </cell>
          <cell r="G84" t="str">
            <v>Общинско</v>
          </cell>
          <cell r="H84" t="str">
            <v>община</v>
          </cell>
          <cell r="I84" t="str">
            <v>средно</v>
          </cell>
          <cell r="J84">
            <v>1</v>
          </cell>
          <cell r="K84">
            <v>377</v>
          </cell>
          <cell r="L84">
            <v>1026</v>
          </cell>
          <cell r="M84">
            <v>1</v>
          </cell>
          <cell r="N84">
            <v>1026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1</v>
          </cell>
          <cell r="AJ84">
            <v>73900</v>
          </cell>
          <cell r="AK84">
            <v>42</v>
          </cell>
          <cell r="AL84">
            <v>658056</v>
          </cell>
          <cell r="AM84">
            <v>1026</v>
          </cell>
          <cell r="AN84">
            <v>3167262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3899218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1</v>
          </cell>
          <cell r="BY84">
            <v>1066</v>
          </cell>
          <cell r="BZ84">
            <v>1066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22</v>
          </cell>
          <cell r="CK84">
            <v>141504</v>
          </cell>
          <cell r="CL84">
            <v>22</v>
          </cell>
          <cell r="CM84">
            <v>19052</v>
          </cell>
          <cell r="CN84">
            <v>377</v>
          </cell>
          <cell r="CO84">
            <v>78039</v>
          </cell>
          <cell r="CP84">
            <v>1026</v>
          </cell>
          <cell r="CQ84">
            <v>35910</v>
          </cell>
          <cell r="CR84">
            <v>0</v>
          </cell>
          <cell r="CS84">
            <v>0</v>
          </cell>
          <cell r="CT84">
            <v>14</v>
          </cell>
          <cell r="CU84">
            <v>49112</v>
          </cell>
          <cell r="CV84">
            <v>344</v>
          </cell>
          <cell r="CW84">
            <v>486416</v>
          </cell>
          <cell r="CX84">
            <v>0</v>
          </cell>
          <cell r="CY84">
            <v>535528</v>
          </cell>
          <cell r="CZ84">
            <v>0</v>
          </cell>
          <cell r="DA84">
            <v>0</v>
          </cell>
          <cell r="DB84">
            <v>0</v>
          </cell>
          <cell r="DC84">
            <v>2662</v>
          </cell>
          <cell r="DD84">
            <v>43092</v>
          </cell>
          <cell r="DE84">
            <v>0</v>
          </cell>
          <cell r="DF84">
            <v>385</v>
          </cell>
          <cell r="DG84">
            <v>0</v>
          </cell>
          <cell r="DH84">
            <v>38500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38500</v>
          </cell>
          <cell r="DN84">
            <v>0</v>
          </cell>
          <cell r="DO84">
            <v>0</v>
          </cell>
          <cell r="DP84">
            <v>385</v>
          </cell>
        </row>
        <row r="85">
          <cell r="E85">
            <v>2204032</v>
          </cell>
          <cell r="F85" t="str">
            <v>32. СРЕДНО УЧИЛИЩЕ С ИЗУЧАВАНЕ НА ЧУЖДИ ЕЗИЦИ "СВЕТИ КЛИМЕНТ ОХРИДСКИ"</v>
          </cell>
          <cell r="G85" t="str">
            <v>Общинско</v>
          </cell>
          <cell r="H85" t="str">
            <v>община</v>
          </cell>
          <cell r="I85" t="str">
            <v>средно</v>
          </cell>
          <cell r="J85">
            <v>1</v>
          </cell>
          <cell r="K85">
            <v>581</v>
          </cell>
          <cell r="L85">
            <v>1904</v>
          </cell>
          <cell r="M85">
            <v>1</v>
          </cell>
          <cell r="N85">
            <v>1904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1</v>
          </cell>
          <cell r="AJ85">
            <v>73900</v>
          </cell>
          <cell r="AK85">
            <v>72</v>
          </cell>
          <cell r="AL85">
            <v>1128096</v>
          </cell>
          <cell r="AM85">
            <v>1904</v>
          </cell>
          <cell r="AN85">
            <v>5877648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7079644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1</v>
          </cell>
          <cell r="BY85">
            <v>1066</v>
          </cell>
          <cell r="BZ85">
            <v>1066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9</v>
          </cell>
          <cell r="CM85">
            <v>7794</v>
          </cell>
          <cell r="CN85">
            <v>581</v>
          </cell>
          <cell r="CO85">
            <v>120267</v>
          </cell>
          <cell r="CP85">
            <v>1904</v>
          </cell>
          <cell r="CQ85">
            <v>66640</v>
          </cell>
          <cell r="CR85">
            <v>0</v>
          </cell>
          <cell r="CS85">
            <v>0</v>
          </cell>
          <cell r="CT85">
            <v>16</v>
          </cell>
          <cell r="CU85">
            <v>56128</v>
          </cell>
          <cell r="CV85">
            <v>458</v>
          </cell>
          <cell r="CW85">
            <v>647612</v>
          </cell>
          <cell r="CX85">
            <v>0</v>
          </cell>
          <cell r="CY85">
            <v>703740</v>
          </cell>
          <cell r="CZ85">
            <v>0</v>
          </cell>
          <cell r="DA85">
            <v>0</v>
          </cell>
          <cell r="DB85">
            <v>0</v>
          </cell>
          <cell r="DC85">
            <v>2662</v>
          </cell>
          <cell r="DD85">
            <v>79968</v>
          </cell>
          <cell r="DE85">
            <v>0</v>
          </cell>
          <cell r="DF85">
            <v>777</v>
          </cell>
          <cell r="DG85">
            <v>0</v>
          </cell>
          <cell r="DH85">
            <v>77700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77700</v>
          </cell>
          <cell r="DN85">
            <v>0</v>
          </cell>
          <cell r="DO85">
            <v>0</v>
          </cell>
          <cell r="DP85">
            <v>777</v>
          </cell>
        </row>
        <row r="86">
          <cell r="E86">
            <v>2204046</v>
          </cell>
          <cell r="F86" t="str">
            <v>46 Основно училище "Константин Фотинов" с разширено изучаване на хореография</v>
          </cell>
          <cell r="G86" t="str">
            <v>Общинско</v>
          </cell>
          <cell r="H86" t="str">
            <v>община</v>
          </cell>
          <cell r="I86" t="str">
            <v>основно</v>
          </cell>
          <cell r="J86">
            <v>1</v>
          </cell>
          <cell r="K86">
            <v>71</v>
          </cell>
          <cell r="L86">
            <v>126</v>
          </cell>
          <cell r="M86">
            <v>1</v>
          </cell>
          <cell r="N86">
            <v>126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1</v>
          </cell>
          <cell r="AJ86">
            <v>73900</v>
          </cell>
          <cell r="AK86">
            <v>7</v>
          </cell>
          <cell r="AL86">
            <v>109676</v>
          </cell>
          <cell r="AM86">
            <v>126</v>
          </cell>
          <cell r="AN86">
            <v>388962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572538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10</v>
          </cell>
          <cell r="CK86">
            <v>64320</v>
          </cell>
          <cell r="CL86">
            <v>10</v>
          </cell>
          <cell r="CM86">
            <v>8660</v>
          </cell>
          <cell r="CN86">
            <v>71</v>
          </cell>
          <cell r="CO86">
            <v>14697</v>
          </cell>
          <cell r="CP86">
            <v>126</v>
          </cell>
          <cell r="CQ86">
            <v>4410</v>
          </cell>
          <cell r="CR86">
            <v>1</v>
          </cell>
          <cell r="CS86">
            <v>2520</v>
          </cell>
          <cell r="CT86">
            <v>7</v>
          </cell>
          <cell r="CU86">
            <v>24556</v>
          </cell>
          <cell r="CV86">
            <v>126</v>
          </cell>
          <cell r="CW86">
            <v>178164</v>
          </cell>
          <cell r="CX86">
            <v>0</v>
          </cell>
          <cell r="CY86">
            <v>202720</v>
          </cell>
          <cell r="CZ86">
            <v>0</v>
          </cell>
          <cell r="DA86">
            <v>0</v>
          </cell>
          <cell r="DB86">
            <v>0</v>
          </cell>
          <cell r="DC86">
            <v>2662</v>
          </cell>
          <cell r="DD86">
            <v>5292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</row>
        <row r="87">
          <cell r="E87">
            <v>2204067</v>
          </cell>
          <cell r="F87" t="str">
            <v>67 ОСНОВНО УЧИЛИЩЕ "ВАСИЛ ДРУМЕВ"</v>
          </cell>
          <cell r="G87" t="str">
            <v>Общинско</v>
          </cell>
          <cell r="H87" t="str">
            <v>община</v>
          </cell>
          <cell r="I87" t="str">
            <v>основно</v>
          </cell>
          <cell r="J87">
            <v>1</v>
          </cell>
          <cell r="K87">
            <v>233</v>
          </cell>
          <cell r="L87">
            <v>311</v>
          </cell>
          <cell r="M87">
            <v>1</v>
          </cell>
          <cell r="N87">
            <v>311</v>
          </cell>
          <cell r="O87">
            <v>60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3</v>
          </cell>
          <cell r="AA87">
            <v>11157</v>
          </cell>
          <cell r="AB87">
            <v>60</v>
          </cell>
          <cell r="AC87">
            <v>166380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177537</v>
          </cell>
          <cell r="AI87">
            <v>1</v>
          </cell>
          <cell r="AJ87">
            <v>73900</v>
          </cell>
          <cell r="AK87">
            <v>14</v>
          </cell>
          <cell r="AL87">
            <v>219352</v>
          </cell>
          <cell r="AM87">
            <v>311</v>
          </cell>
          <cell r="AN87">
            <v>960057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1253309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92</v>
          </cell>
          <cell r="BY87">
            <v>98072</v>
          </cell>
          <cell r="BZ87">
            <v>98072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17</v>
          </cell>
          <cell r="CM87">
            <v>14722</v>
          </cell>
          <cell r="CN87">
            <v>233</v>
          </cell>
          <cell r="CO87">
            <v>48231</v>
          </cell>
          <cell r="CP87">
            <v>311</v>
          </cell>
          <cell r="CQ87">
            <v>10885</v>
          </cell>
          <cell r="CR87">
            <v>0</v>
          </cell>
          <cell r="CS87">
            <v>0</v>
          </cell>
          <cell r="CT87">
            <v>7</v>
          </cell>
          <cell r="CU87">
            <v>24556</v>
          </cell>
          <cell r="CV87">
            <v>176</v>
          </cell>
          <cell r="CW87">
            <v>248864</v>
          </cell>
          <cell r="CX87">
            <v>0</v>
          </cell>
          <cell r="CY87">
            <v>273420</v>
          </cell>
          <cell r="CZ87">
            <v>0</v>
          </cell>
          <cell r="DA87">
            <v>0</v>
          </cell>
          <cell r="DB87">
            <v>0</v>
          </cell>
          <cell r="DC87">
            <v>2662</v>
          </cell>
          <cell r="DD87">
            <v>13062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</row>
        <row r="88">
          <cell r="E88">
            <v>2204076</v>
          </cell>
          <cell r="F88" t="str">
            <v>76. Основно училище "Уилям Сароян"</v>
          </cell>
          <cell r="G88" t="str">
            <v>Общинско</v>
          </cell>
          <cell r="H88" t="str">
            <v>община</v>
          </cell>
          <cell r="I88" t="str">
            <v>основно</v>
          </cell>
          <cell r="J88">
            <v>1</v>
          </cell>
          <cell r="K88">
            <v>47</v>
          </cell>
          <cell r="L88">
            <v>113</v>
          </cell>
          <cell r="M88">
            <v>1</v>
          </cell>
          <cell r="N88">
            <v>113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1</v>
          </cell>
          <cell r="AJ88">
            <v>73900</v>
          </cell>
          <cell r="AK88">
            <v>7</v>
          </cell>
          <cell r="AL88">
            <v>109676</v>
          </cell>
          <cell r="AM88">
            <v>113</v>
          </cell>
          <cell r="AN88">
            <v>348831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532407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2</v>
          </cell>
          <cell r="BY88">
            <v>2132</v>
          </cell>
          <cell r="BZ88">
            <v>2132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8</v>
          </cell>
          <cell r="CK88">
            <v>51456</v>
          </cell>
          <cell r="CL88">
            <v>8</v>
          </cell>
          <cell r="CM88">
            <v>6928</v>
          </cell>
          <cell r="CN88">
            <v>47</v>
          </cell>
          <cell r="CO88">
            <v>9729</v>
          </cell>
          <cell r="CP88">
            <v>113</v>
          </cell>
          <cell r="CQ88">
            <v>3955</v>
          </cell>
          <cell r="CR88">
            <v>0</v>
          </cell>
          <cell r="CS88">
            <v>0</v>
          </cell>
          <cell r="CT88">
            <v>3</v>
          </cell>
          <cell r="CU88">
            <v>10524</v>
          </cell>
          <cell r="CV88">
            <v>71</v>
          </cell>
          <cell r="CW88">
            <v>100394</v>
          </cell>
          <cell r="CX88">
            <v>0</v>
          </cell>
          <cell r="CY88">
            <v>110918</v>
          </cell>
          <cell r="CZ88">
            <v>0</v>
          </cell>
          <cell r="DA88">
            <v>0</v>
          </cell>
          <cell r="DB88">
            <v>0</v>
          </cell>
          <cell r="DC88">
            <v>2662</v>
          </cell>
          <cell r="DD88">
            <v>4746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</row>
        <row r="89">
          <cell r="E89">
            <v>2204091</v>
          </cell>
          <cell r="F89" t="str">
            <v>91.НЕМСКА ЕЗИКОВА ГИМНАЗИЯ "Професор Константин Гълъбов"</v>
          </cell>
          <cell r="G89" t="str">
            <v>Общинско</v>
          </cell>
          <cell r="H89" t="str">
            <v>община</v>
          </cell>
          <cell r="I89" t="str">
            <v>профилирана гимназия</v>
          </cell>
          <cell r="J89">
            <v>1</v>
          </cell>
          <cell r="K89">
            <v>0</v>
          </cell>
          <cell r="L89">
            <v>933</v>
          </cell>
          <cell r="M89">
            <v>1</v>
          </cell>
          <cell r="N89">
            <v>933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</v>
          </cell>
          <cell r="AJ89">
            <v>73900</v>
          </cell>
          <cell r="AK89">
            <v>35</v>
          </cell>
          <cell r="AL89">
            <v>548380</v>
          </cell>
          <cell r="AM89">
            <v>933</v>
          </cell>
          <cell r="AN89">
            <v>2880171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3502451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5</v>
          </cell>
          <cell r="BY89">
            <v>5330</v>
          </cell>
          <cell r="BZ89">
            <v>5330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1</v>
          </cell>
          <cell r="CM89">
            <v>866</v>
          </cell>
          <cell r="CN89">
            <v>0</v>
          </cell>
          <cell r="CO89">
            <v>0</v>
          </cell>
          <cell r="CP89">
            <v>933</v>
          </cell>
          <cell r="CQ89">
            <v>32655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2662</v>
          </cell>
          <cell r="DD89">
            <v>39186</v>
          </cell>
          <cell r="DE89">
            <v>0</v>
          </cell>
          <cell r="DF89">
            <v>933</v>
          </cell>
          <cell r="DG89">
            <v>0</v>
          </cell>
          <cell r="DH89">
            <v>93300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93300</v>
          </cell>
          <cell r="DN89">
            <v>0</v>
          </cell>
          <cell r="DO89">
            <v>0</v>
          </cell>
          <cell r="DP89">
            <v>933</v>
          </cell>
        </row>
        <row r="90">
          <cell r="E90">
            <v>2204136</v>
          </cell>
          <cell r="F90" t="str">
            <v>136 ОСНОВНО УЧИЛИЩЕ "ЛЮБЕН КАРАВЕЛОВ"</v>
          </cell>
          <cell r="G90" t="str">
            <v>Общинско</v>
          </cell>
          <cell r="H90" t="str">
            <v>община</v>
          </cell>
          <cell r="I90" t="str">
            <v>основно</v>
          </cell>
          <cell r="J90">
            <v>1</v>
          </cell>
          <cell r="K90">
            <v>223</v>
          </cell>
          <cell r="L90">
            <v>279</v>
          </cell>
          <cell r="M90">
            <v>1</v>
          </cell>
          <cell r="N90">
            <v>279</v>
          </cell>
          <cell r="O90">
            <v>71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</v>
          </cell>
          <cell r="AA90">
            <v>11157</v>
          </cell>
          <cell r="AB90">
            <v>71</v>
          </cell>
          <cell r="AC90">
            <v>196883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208040</v>
          </cell>
          <cell r="AI90">
            <v>1</v>
          </cell>
          <cell r="AJ90">
            <v>73900</v>
          </cell>
          <cell r="AK90">
            <v>14</v>
          </cell>
          <cell r="AL90">
            <v>219352</v>
          </cell>
          <cell r="AM90">
            <v>279</v>
          </cell>
          <cell r="AN90">
            <v>861273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1154525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30</v>
          </cell>
          <cell r="CK90">
            <v>192960</v>
          </cell>
          <cell r="CL90">
            <v>30</v>
          </cell>
          <cell r="CM90">
            <v>25980</v>
          </cell>
          <cell r="CN90">
            <v>223</v>
          </cell>
          <cell r="CO90">
            <v>46161</v>
          </cell>
          <cell r="CP90">
            <v>279</v>
          </cell>
          <cell r="CQ90">
            <v>9765</v>
          </cell>
          <cell r="CR90">
            <v>0</v>
          </cell>
          <cell r="CS90">
            <v>0</v>
          </cell>
          <cell r="CT90">
            <v>5</v>
          </cell>
          <cell r="CU90">
            <v>17540</v>
          </cell>
          <cell r="CV90">
            <v>125</v>
          </cell>
          <cell r="CW90">
            <v>176750</v>
          </cell>
          <cell r="CX90">
            <v>0</v>
          </cell>
          <cell r="CY90">
            <v>194290</v>
          </cell>
          <cell r="CZ90">
            <v>0</v>
          </cell>
          <cell r="DA90">
            <v>0</v>
          </cell>
          <cell r="DB90">
            <v>0</v>
          </cell>
          <cell r="DC90">
            <v>2662</v>
          </cell>
          <cell r="DD90">
            <v>11718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</row>
        <row r="91">
          <cell r="E91">
            <v>2204310</v>
          </cell>
          <cell r="F91" t="str">
            <v>5. Вечерно средно училище "Пеньо Пенев"</v>
          </cell>
          <cell r="G91" t="str">
            <v>Общинско</v>
          </cell>
          <cell r="H91" t="str">
            <v>община</v>
          </cell>
          <cell r="I91" t="str">
            <v>средно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73900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73900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171</v>
          </cell>
          <cell r="BS91">
            <v>639198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64</v>
          </cell>
          <cell r="BY91">
            <v>68224</v>
          </cell>
          <cell r="BZ91">
            <v>707422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</row>
        <row r="92">
          <cell r="E92">
            <v>2204936</v>
          </cell>
          <cell r="F92" t="str">
            <v>Детска градина №1</v>
          </cell>
          <cell r="G92" t="str">
            <v>Общинско</v>
          </cell>
          <cell r="H92" t="str">
            <v>община</v>
          </cell>
          <cell r="I92" t="str">
            <v>детска градина</v>
          </cell>
          <cell r="J92">
            <v>1</v>
          </cell>
          <cell r="K92">
            <v>80</v>
          </cell>
          <cell r="L92">
            <v>0</v>
          </cell>
          <cell r="M92">
            <v>0</v>
          </cell>
          <cell r="N92">
            <v>0</v>
          </cell>
          <cell r="O92">
            <v>150</v>
          </cell>
          <cell r="P92">
            <v>1</v>
          </cell>
          <cell r="Q92">
            <v>46300</v>
          </cell>
          <cell r="R92">
            <v>6</v>
          </cell>
          <cell r="S92">
            <v>54216</v>
          </cell>
          <cell r="T92">
            <v>20</v>
          </cell>
          <cell r="U92">
            <v>45220</v>
          </cell>
          <cell r="V92">
            <v>50</v>
          </cell>
          <cell r="W92">
            <v>212250</v>
          </cell>
          <cell r="X92">
            <v>80</v>
          </cell>
          <cell r="Y92">
            <v>365280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723266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6</v>
          </cell>
          <cell r="CM92">
            <v>5196</v>
          </cell>
          <cell r="CN92">
            <v>80</v>
          </cell>
          <cell r="CO92">
            <v>16560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</row>
        <row r="93">
          <cell r="E93">
            <v>2204938</v>
          </cell>
          <cell r="F93" t="str">
            <v>Детска градина №194"Милувка"</v>
          </cell>
          <cell r="G93" t="str">
            <v>Общинско</v>
          </cell>
          <cell r="H93" t="str">
            <v>община</v>
          </cell>
          <cell r="I93" t="str">
            <v>детска градина</v>
          </cell>
          <cell r="J93">
            <v>1</v>
          </cell>
          <cell r="K93">
            <v>107</v>
          </cell>
          <cell r="L93">
            <v>0</v>
          </cell>
          <cell r="M93">
            <v>0</v>
          </cell>
          <cell r="N93">
            <v>0</v>
          </cell>
          <cell r="O93">
            <v>151</v>
          </cell>
          <cell r="P93">
            <v>1</v>
          </cell>
          <cell r="Q93">
            <v>46300</v>
          </cell>
          <cell r="R93">
            <v>6</v>
          </cell>
          <cell r="S93">
            <v>54216</v>
          </cell>
          <cell r="T93">
            <v>0</v>
          </cell>
          <cell r="U93">
            <v>0</v>
          </cell>
          <cell r="V93">
            <v>44</v>
          </cell>
          <cell r="W93">
            <v>186780</v>
          </cell>
          <cell r="X93">
            <v>107</v>
          </cell>
          <cell r="Y93">
            <v>488562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775858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3</v>
          </cell>
          <cell r="CM93">
            <v>2598</v>
          </cell>
          <cell r="CN93">
            <v>107</v>
          </cell>
          <cell r="CO93">
            <v>22149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</row>
        <row r="94">
          <cell r="E94">
            <v>2204939</v>
          </cell>
          <cell r="F94" t="str">
            <v>Детска градина №81 "Лилия"</v>
          </cell>
          <cell r="G94" t="str">
            <v>Общинско</v>
          </cell>
          <cell r="H94" t="str">
            <v>община</v>
          </cell>
          <cell r="I94" t="str">
            <v>детска градина</v>
          </cell>
          <cell r="J94">
            <v>1</v>
          </cell>
          <cell r="K94">
            <v>156</v>
          </cell>
          <cell r="L94">
            <v>0</v>
          </cell>
          <cell r="M94">
            <v>0</v>
          </cell>
          <cell r="N94">
            <v>0</v>
          </cell>
          <cell r="O94">
            <v>253</v>
          </cell>
          <cell r="P94">
            <v>1</v>
          </cell>
          <cell r="Q94">
            <v>46300</v>
          </cell>
          <cell r="R94">
            <v>10</v>
          </cell>
          <cell r="S94">
            <v>90360</v>
          </cell>
          <cell r="T94">
            <v>43</v>
          </cell>
          <cell r="U94">
            <v>97223</v>
          </cell>
          <cell r="V94">
            <v>54</v>
          </cell>
          <cell r="W94">
            <v>229230</v>
          </cell>
          <cell r="X94">
            <v>156</v>
          </cell>
          <cell r="Y94">
            <v>712296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1175409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11</v>
          </cell>
          <cell r="CK94">
            <v>70752</v>
          </cell>
          <cell r="CL94">
            <v>11</v>
          </cell>
          <cell r="CM94">
            <v>9526</v>
          </cell>
          <cell r="CN94">
            <v>156</v>
          </cell>
          <cell r="CO94">
            <v>32292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</row>
        <row r="95">
          <cell r="E95">
            <v>2204940</v>
          </cell>
          <cell r="F95" t="str">
            <v>Детска градина № 120 "Детство под липите"</v>
          </cell>
          <cell r="G95" t="str">
            <v>Общинско</v>
          </cell>
          <cell r="H95" t="str">
            <v>община</v>
          </cell>
          <cell r="I95" t="str">
            <v>детска градина</v>
          </cell>
          <cell r="J95">
            <v>1</v>
          </cell>
          <cell r="K95">
            <v>80</v>
          </cell>
          <cell r="L95">
            <v>0</v>
          </cell>
          <cell r="M95">
            <v>0</v>
          </cell>
          <cell r="N95">
            <v>0</v>
          </cell>
          <cell r="O95">
            <v>180</v>
          </cell>
          <cell r="P95">
            <v>1</v>
          </cell>
          <cell r="Q95">
            <v>46300</v>
          </cell>
          <cell r="R95">
            <v>8</v>
          </cell>
          <cell r="S95">
            <v>72288</v>
          </cell>
          <cell r="T95">
            <v>46</v>
          </cell>
          <cell r="U95">
            <v>104006</v>
          </cell>
          <cell r="V95">
            <v>54</v>
          </cell>
          <cell r="W95">
            <v>229230</v>
          </cell>
          <cell r="X95">
            <v>80</v>
          </cell>
          <cell r="Y95">
            <v>365280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817104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80</v>
          </cell>
          <cell r="CO95">
            <v>16560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</row>
        <row r="96">
          <cell r="E96">
            <v>2204941</v>
          </cell>
          <cell r="F96" t="str">
            <v>ДЕТСКА ГРАДИНА №50 "ЗАЙЧЕТО КУИКИ"</v>
          </cell>
          <cell r="G96" t="str">
            <v>Общинско</v>
          </cell>
          <cell r="H96" t="str">
            <v>община</v>
          </cell>
          <cell r="I96" t="str">
            <v>детска градина</v>
          </cell>
          <cell r="J96">
            <v>1</v>
          </cell>
          <cell r="K96">
            <v>149</v>
          </cell>
          <cell r="L96">
            <v>0</v>
          </cell>
          <cell r="M96">
            <v>0</v>
          </cell>
          <cell r="N96">
            <v>0</v>
          </cell>
          <cell r="O96">
            <v>264</v>
          </cell>
          <cell r="P96">
            <v>1</v>
          </cell>
          <cell r="Q96">
            <v>46300</v>
          </cell>
          <cell r="R96">
            <v>11</v>
          </cell>
          <cell r="S96">
            <v>99396</v>
          </cell>
          <cell r="T96">
            <v>19</v>
          </cell>
          <cell r="U96">
            <v>42959</v>
          </cell>
          <cell r="V96">
            <v>96</v>
          </cell>
          <cell r="W96">
            <v>407520</v>
          </cell>
          <cell r="X96">
            <v>149</v>
          </cell>
          <cell r="Y96">
            <v>680334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1276509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17</v>
          </cell>
          <cell r="CK96">
            <v>109344</v>
          </cell>
          <cell r="CL96">
            <v>17</v>
          </cell>
          <cell r="CM96">
            <v>14722</v>
          </cell>
          <cell r="CN96">
            <v>149</v>
          </cell>
          <cell r="CO96">
            <v>30843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</row>
        <row r="97">
          <cell r="E97">
            <v>2204942</v>
          </cell>
          <cell r="F97" t="str">
            <v>Детска градина №119 "Детска планета"</v>
          </cell>
          <cell r="G97" t="str">
            <v>Общинско</v>
          </cell>
          <cell r="H97" t="str">
            <v>община</v>
          </cell>
          <cell r="I97" t="str">
            <v>детска градина</v>
          </cell>
          <cell r="J97">
            <v>1</v>
          </cell>
          <cell r="K97">
            <v>214</v>
          </cell>
          <cell r="L97">
            <v>0</v>
          </cell>
          <cell r="M97">
            <v>0</v>
          </cell>
          <cell r="N97">
            <v>0</v>
          </cell>
          <cell r="O97">
            <v>389</v>
          </cell>
          <cell r="P97">
            <v>1</v>
          </cell>
          <cell r="Q97">
            <v>46300</v>
          </cell>
          <cell r="R97">
            <v>15</v>
          </cell>
          <cell r="S97">
            <v>135540</v>
          </cell>
          <cell r="T97">
            <v>22</v>
          </cell>
          <cell r="U97">
            <v>49742</v>
          </cell>
          <cell r="V97">
            <v>153</v>
          </cell>
          <cell r="W97">
            <v>649485</v>
          </cell>
          <cell r="X97">
            <v>214</v>
          </cell>
          <cell r="Y97">
            <v>977124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1858191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5</v>
          </cell>
          <cell r="CM97">
            <v>4330</v>
          </cell>
          <cell r="CN97">
            <v>214</v>
          </cell>
          <cell r="CO97">
            <v>44298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</row>
        <row r="98">
          <cell r="E98">
            <v>2205011</v>
          </cell>
          <cell r="F98" t="str">
            <v>11 Основно училище Свети Пимен Зографски</v>
          </cell>
          <cell r="G98" t="str">
            <v>Общинско</v>
          </cell>
          <cell r="H98" t="str">
            <v>община</v>
          </cell>
          <cell r="I98" t="str">
            <v>основно</v>
          </cell>
          <cell r="J98">
            <v>1</v>
          </cell>
          <cell r="K98">
            <v>294</v>
          </cell>
          <cell r="L98">
            <v>495</v>
          </cell>
          <cell r="M98">
            <v>1</v>
          </cell>
          <cell r="N98">
            <v>495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1</v>
          </cell>
          <cell r="AJ98">
            <v>73900</v>
          </cell>
          <cell r="AK98">
            <v>20</v>
          </cell>
          <cell r="AL98">
            <v>313360</v>
          </cell>
          <cell r="AM98">
            <v>495</v>
          </cell>
          <cell r="AN98">
            <v>1528065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1915325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10</v>
          </cell>
          <cell r="CM98">
            <v>8660</v>
          </cell>
          <cell r="CN98">
            <v>294</v>
          </cell>
          <cell r="CO98">
            <v>60858</v>
          </cell>
          <cell r="CP98">
            <v>495</v>
          </cell>
          <cell r="CQ98">
            <v>17325</v>
          </cell>
          <cell r="CR98">
            <v>1</v>
          </cell>
          <cell r="CS98">
            <v>2520</v>
          </cell>
          <cell r="CT98">
            <v>13</v>
          </cell>
          <cell r="CU98">
            <v>45604</v>
          </cell>
          <cell r="CV98">
            <v>318</v>
          </cell>
          <cell r="CW98">
            <v>449652</v>
          </cell>
          <cell r="CX98">
            <v>0</v>
          </cell>
          <cell r="CY98">
            <v>495256</v>
          </cell>
          <cell r="CZ98">
            <v>0</v>
          </cell>
          <cell r="DA98">
            <v>0</v>
          </cell>
          <cell r="DB98">
            <v>0</v>
          </cell>
          <cell r="DC98">
            <v>2662</v>
          </cell>
          <cell r="DD98">
            <v>20790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</row>
        <row r="99">
          <cell r="E99">
            <v>2205105</v>
          </cell>
          <cell r="F99" t="str">
            <v>105. СРЕДНО УЧИЛИЩЕ "АТАНАС ДАЛЧЕВ"</v>
          </cell>
          <cell r="G99" t="str">
            <v>Общинско</v>
          </cell>
          <cell r="H99" t="str">
            <v>община</v>
          </cell>
          <cell r="I99" t="str">
            <v>средно</v>
          </cell>
          <cell r="J99">
            <v>1</v>
          </cell>
          <cell r="K99">
            <v>597</v>
          </cell>
          <cell r="L99">
            <v>1397</v>
          </cell>
          <cell r="M99">
            <v>1</v>
          </cell>
          <cell r="N99">
            <v>1397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1</v>
          </cell>
          <cell r="AJ99">
            <v>73900</v>
          </cell>
          <cell r="AK99">
            <v>50</v>
          </cell>
          <cell r="AL99">
            <v>783400</v>
          </cell>
          <cell r="AM99">
            <v>1291</v>
          </cell>
          <cell r="AN99">
            <v>3985317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4842617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4</v>
          </cell>
          <cell r="BD99">
            <v>83688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106</v>
          </cell>
          <cell r="BL99">
            <v>397182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480870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3</v>
          </cell>
          <cell r="BW99">
            <v>26463</v>
          </cell>
          <cell r="BX99">
            <v>3</v>
          </cell>
          <cell r="BY99">
            <v>3198</v>
          </cell>
          <cell r="BZ99">
            <v>29661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33</v>
          </cell>
          <cell r="CK99">
            <v>212256</v>
          </cell>
          <cell r="CL99">
            <v>33</v>
          </cell>
          <cell r="CM99">
            <v>28578</v>
          </cell>
          <cell r="CN99">
            <v>597</v>
          </cell>
          <cell r="CO99">
            <v>123579</v>
          </cell>
          <cell r="CP99">
            <v>1397</v>
          </cell>
          <cell r="CQ99">
            <v>48895</v>
          </cell>
          <cell r="CR99">
            <v>1</v>
          </cell>
          <cell r="CS99">
            <v>2520</v>
          </cell>
          <cell r="CT99">
            <v>14</v>
          </cell>
          <cell r="CU99">
            <v>49112</v>
          </cell>
          <cell r="CV99">
            <v>352</v>
          </cell>
          <cell r="CW99">
            <v>497728</v>
          </cell>
          <cell r="CX99">
            <v>0</v>
          </cell>
          <cell r="CY99">
            <v>546840</v>
          </cell>
          <cell r="CZ99">
            <v>0</v>
          </cell>
          <cell r="DA99">
            <v>0</v>
          </cell>
          <cell r="DB99">
            <v>0</v>
          </cell>
          <cell r="DC99">
            <v>2662</v>
          </cell>
          <cell r="DD99">
            <v>58674</v>
          </cell>
          <cell r="DE99">
            <v>0</v>
          </cell>
          <cell r="DF99">
            <v>393</v>
          </cell>
          <cell r="DG99">
            <v>0</v>
          </cell>
          <cell r="DH99">
            <v>39300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39300</v>
          </cell>
          <cell r="DN99">
            <v>106</v>
          </cell>
          <cell r="DO99">
            <v>7844</v>
          </cell>
          <cell r="DP99">
            <v>287</v>
          </cell>
        </row>
        <row r="100">
          <cell r="E100">
            <v>2205119</v>
          </cell>
          <cell r="F100" t="str">
            <v>119. Средно училище "Академик Михаил Арнаудов"</v>
          </cell>
          <cell r="G100" t="str">
            <v>Общинско</v>
          </cell>
          <cell r="H100" t="str">
            <v>община</v>
          </cell>
          <cell r="I100" t="str">
            <v>средно</v>
          </cell>
          <cell r="J100">
            <v>1</v>
          </cell>
          <cell r="K100">
            <v>553</v>
          </cell>
          <cell r="L100">
            <v>1454</v>
          </cell>
          <cell r="M100">
            <v>1</v>
          </cell>
          <cell r="N100">
            <v>1454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1</v>
          </cell>
          <cell r="AJ100">
            <v>73900</v>
          </cell>
          <cell r="AK100">
            <v>56</v>
          </cell>
          <cell r="AL100">
            <v>877408</v>
          </cell>
          <cell r="AM100">
            <v>1454</v>
          </cell>
          <cell r="AN100">
            <v>4488498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5439806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4</v>
          </cell>
          <cell r="BW100">
            <v>35284</v>
          </cell>
          <cell r="BX100">
            <v>3</v>
          </cell>
          <cell r="BY100">
            <v>3198</v>
          </cell>
          <cell r="BZ100">
            <v>38482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16</v>
          </cell>
          <cell r="CK100">
            <v>102912</v>
          </cell>
          <cell r="CL100">
            <v>16</v>
          </cell>
          <cell r="CM100">
            <v>13856</v>
          </cell>
          <cell r="CN100">
            <v>553</v>
          </cell>
          <cell r="CO100">
            <v>114471</v>
          </cell>
          <cell r="CP100">
            <v>1454</v>
          </cell>
          <cell r="CQ100">
            <v>50890</v>
          </cell>
          <cell r="CR100">
            <v>0</v>
          </cell>
          <cell r="CS100">
            <v>0</v>
          </cell>
          <cell r="CT100">
            <v>22</v>
          </cell>
          <cell r="CU100">
            <v>77176</v>
          </cell>
          <cell r="CV100">
            <v>552</v>
          </cell>
          <cell r="CW100">
            <v>780528</v>
          </cell>
          <cell r="CX100">
            <v>0</v>
          </cell>
          <cell r="CY100">
            <v>857704</v>
          </cell>
          <cell r="CZ100">
            <v>0</v>
          </cell>
          <cell r="DA100">
            <v>0</v>
          </cell>
          <cell r="DB100">
            <v>0</v>
          </cell>
          <cell r="DC100">
            <v>2662</v>
          </cell>
          <cell r="DD100">
            <v>61068</v>
          </cell>
          <cell r="DE100">
            <v>0</v>
          </cell>
          <cell r="DF100">
            <v>486</v>
          </cell>
          <cell r="DG100">
            <v>0</v>
          </cell>
          <cell r="DH100">
            <v>48600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48600</v>
          </cell>
          <cell r="DN100">
            <v>0</v>
          </cell>
          <cell r="DO100">
            <v>0</v>
          </cell>
          <cell r="DP100">
            <v>485</v>
          </cell>
        </row>
        <row r="101">
          <cell r="E101">
            <v>2205955</v>
          </cell>
          <cell r="F101" t="str">
            <v>ДЕТСКА ГРАДИНА №165"ЛАТИНКА"</v>
          </cell>
          <cell r="G101" t="str">
            <v>Общинско</v>
          </cell>
          <cell r="H101" t="str">
            <v>община</v>
          </cell>
          <cell r="I101" t="str">
            <v>детска градина</v>
          </cell>
          <cell r="J101">
            <v>1</v>
          </cell>
          <cell r="K101">
            <v>133</v>
          </cell>
          <cell r="L101">
            <v>0</v>
          </cell>
          <cell r="M101">
            <v>0</v>
          </cell>
          <cell r="N101">
            <v>0</v>
          </cell>
          <cell r="O101">
            <v>161</v>
          </cell>
          <cell r="P101">
            <v>1</v>
          </cell>
          <cell r="Q101">
            <v>46300</v>
          </cell>
          <cell r="R101">
            <v>6</v>
          </cell>
          <cell r="S101">
            <v>54216</v>
          </cell>
          <cell r="T101">
            <v>0</v>
          </cell>
          <cell r="U101">
            <v>0</v>
          </cell>
          <cell r="V101">
            <v>28</v>
          </cell>
          <cell r="W101">
            <v>118860</v>
          </cell>
          <cell r="X101">
            <v>133</v>
          </cell>
          <cell r="Y101">
            <v>607278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826654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133</v>
          </cell>
          <cell r="CO101">
            <v>27531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</row>
        <row r="102">
          <cell r="E102">
            <v>2205956</v>
          </cell>
          <cell r="F102" t="str">
            <v>ДЕТСКА ГРАДИНА № 30 "РАДЕЦКИ"</v>
          </cell>
          <cell r="G102" t="str">
            <v>Общинско</v>
          </cell>
          <cell r="H102" t="str">
            <v>община</v>
          </cell>
          <cell r="I102" t="str">
            <v>детска градина</v>
          </cell>
          <cell r="J102">
            <v>1</v>
          </cell>
          <cell r="K102">
            <v>104</v>
          </cell>
          <cell r="L102">
            <v>0</v>
          </cell>
          <cell r="M102">
            <v>0</v>
          </cell>
          <cell r="N102">
            <v>0</v>
          </cell>
          <cell r="O102">
            <v>196</v>
          </cell>
          <cell r="P102">
            <v>1</v>
          </cell>
          <cell r="Q102">
            <v>46300</v>
          </cell>
          <cell r="R102">
            <v>8</v>
          </cell>
          <cell r="S102">
            <v>72288</v>
          </cell>
          <cell r="T102">
            <v>42</v>
          </cell>
          <cell r="U102">
            <v>94962</v>
          </cell>
          <cell r="V102">
            <v>50</v>
          </cell>
          <cell r="W102">
            <v>212250</v>
          </cell>
          <cell r="X102">
            <v>104</v>
          </cell>
          <cell r="Y102">
            <v>474864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900664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</v>
          </cell>
          <cell r="CM102">
            <v>1732</v>
          </cell>
          <cell r="CN102">
            <v>104</v>
          </cell>
          <cell r="CO102">
            <v>21528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</row>
        <row r="103">
          <cell r="E103">
            <v>2205957</v>
          </cell>
          <cell r="F103" t="str">
            <v>ДЕТСКА ГРАДИНА №34 "БРЕЗИЧКА"</v>
          </cell>
          <cell r="G103" t="str">
            <v>Общинско</v>
          </cell>
          <cell r="H103" t="str">
            <v>община</v>
          </cell>
          <cell r="I103" t="str">
            <v>детска градина</v>
          </cell>
          <cell r="J103">
            <v>1</v>
          </cell>
          <cell r="K103">
            <v>161</v>
          </cell>
          <cell r="L103">
            <v>0</v>
          </cell>
          <cell r="M103">
            <v>0</v>
          </cell>
          <cell r="N103">
            <v>0</v>
          </cell>
          <cell r="O103">
            <v>256</v>
          </cell>
          <cell r="P103">
            <v>1</v>
          </cell>
          <cell r="Q103">
            <v>46300</v>
          </cell>
          <cell r="R103">
            <v>10</v>
          </cell>
          <cell r="S103">
            <v>90360</v>
          </cell>
          <cell r="T103">
            <v>39</v>
          </cell>
          <cell r="U103">
            <v>88179</v>
          </cell>
          <cell r="V103">
            <v>56</v>
          </cell>
          <cell r="W103">
            <v>237720</v>
          </cell>
          <cell r="X103">
            <v>161</v>
          </cell>
          <cell r="Y103">
            <v>735126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1197685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1</v>
          </cell>
          <cell r="CM103">
            <v>866</v>
          </cell>
          <cell r="CN103">
            <v>161</v>
          </cell>
          <cell r="CO103">
            <v>33327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</row>
        <row r="104">
          <cell r="E104">
            <v>2205958</v>
          </cell>
          <cell r="F104" t="str">
            <v>Детска градина № 49 "Радост"</v>
          </cell>
          <cell r="G104" t="str">
            <v>Общинско</v>
          </cell>
          <cell r="H104" t="str">
            <v>община</v>
          </cell>
          <cell r="I104" t="str">
            <v>детска градина</v>
          </cell>
          <cell r="J104">
            <v>1</v>
          </cell>
          <cell r="K104">
            <v>157</v>
          </cell>
          <cell r="L104">
            <v>0</v>
          </cell>
          <cell r="M104">
            <v>0</v>
          </cell>
          <cell r="N104">
            <v>0</v>
          </cell>
          <cell r="O104">
            <v>252</v>
          </cell>
          <cell r="P104">
            <v>1</v>
          </cell>
          <cell r="Q104">
            <v>46300</v>
          </cell>
          <cell r="R104">
            <v>10</v>
          </cell>
          <cell r="S104">
            <v>90360</v>
          </cell>
          <cell r="T104">
            <v>43</v>
          </cell>
          <cell r="U104">
            <v>97223</v>
          </cell>
          <cell r="V104">
            <v>52</v>
          </cell>
          <cell r="W104">
            <v>220740</v>
          </cell>
          <cell r="X104">
            <v>157</v>
          </cell>
          <cell r="Y104">
            <v>716862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1171485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7</v>
          </cell>
          <cell r="CM104">
            <v>6062</v>
          </cell>
          <cell r="CN104">
            <v>157</v>
          </cell>
          <cell r="CO104">
            <v>32499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</row>
        <row r="105">
          <cell r="E105">
            <v>2205959</v>
          </cell>
          <cell r="F105" t="str">
            <v>Детска градина № 133 " З О Р Н И Ц А "</v>
          </cell>
          <cell r="G105" t="str">
            <v>Общинско</v>
          </cell>
          <cell r="H105" t="str">
            <v>община</v>
          </cell>
          <cell r="I105" t="str">
            <v>детска градина</v>
          </cell>
          <cell r="J105">
            <v>1</v>
          </cell>
          <cell r="K105">
            <v>161</v>
          </cell>
          <cell r="L105">
            <v>0</v>
          </cell>
          <cell r="M105">
            <v>0</v>
          </cell>
          <cell r="N105">
            <v>0</v>
          </cell>
          <cell r="O105">
            <v>185</v>
          </cell>
          <cell r="P105">
            <v>1</v>
          </cell>
          <cell r="Q105">
            <v>46300</v>
          </cell>
          <cell r="R105">
            <v>7</v>
          </cell>
          <cell r="S105">
            <v>63252</v>
          </cell>
          <cell r="T105">
            <v>0</v>
          </cell>
          <cell r="U105">
            <v>0</v>
          </cell>
          <cell r="V105">
            <v>24</v>
          </cell>
          <cell r="W105">
            <v>101880</v>
          </cell>
          <cell r="X105">
            <v>161</v>
          </cell>
          <cell r="Y105">
            <v>735126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946558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2</v>
          </cell>
          <cell r="CM105">
            <v>1732</v>
          </cell>
          <cell r="CN105">
            <v>161</v>
          </cell>
          <cell r="CO105">
            <v>33327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</row>
        <row r="106">
          <cell r="E106">
            <v>2205960</v>
          </cell>
          <cell r="F106" t="str">
            <v>ДЕТСКА ГРАДИНА № 29 "СЛЪНЦЕ"</v>
          </cell>
          <cell r="G106" t="str">
            <v>Общинско</v>
          </cell>
          <cell r="H106" t="str">
            <v>община</v>
          </cell>
          <cell r="I106" t="str">
            <v>детска градина</v>
          </cell>
          <cell r="J106">
            <v>1</v>
          </cell>
          <cell r="K106">
            <v>180</v>
          </cell>
          <cell r="L106">
            <v>0</v>
          </cell>
          <cell r="M106">
            <v>0</v>
          </cell>
          <cell r="N106">
            <v>0</v>
          </cell>
          <cell r="O106">
            <v>271</v>
          </cell>
          <cell r="P106">
            <v>1</v>
          </cell>
          <cell r="Q106">
            <v>46300</v>
          </cell>
          <cell r="R106">
            <v>11</v>
          </cell>
          <cell r="S106">
            <v>99396</v>
          </cell>
          <cell r="T106">
            <v>40</v>
          </cell>
          <cell r="U106">
            <v>90440</v>
          </cell>
          <cell r="V106">
            <v>51</v>
          </cell>
          <cell r="W106">
            <v>216495</v>
          </cell>
          <cell r="X106">
            <v>180</v>
          </cell>
          <cell r="Y106">
            <v>821880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1274511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180</v>
          </cell>
          <cell r="CO106">
            <v>37260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</row>
        <row r="107">
          <cell r="E107">
            <v>2205961</v>
          </cell>
          <cell r="F107" t="str">
            <v>Детска градина №23 "ЗДРАВЕ"</v>
          </cell>
          <cell r="G107" t="str">
            <v>Общинско</v>
          </cell>
          <cell r="H107" t="str">
            <v>община</v>
          </cell>
          <cell r="I107" t="str">
            <v>детска градина</v>
          </cell>
          <cell r="J107">
            <v>1</v>
          </cell>
          <cell r="K107">
            <v>96</v>
          </cell>
          <cell r="L107">
            <v>0</v>
          </cell>
          <cell r="M107">
            <v>0</v>
          </cell>
          <cell r="N107">
            <v>0</v>
          </cell>
          <cell r="O107">
            <v>179</v>
          </cell>
          <cell r="P107">
            <v>1</v>
          </cell>
          <cell r="Q107">
            <v>46300</v>
          </cell>
          <cell r="R107">
            <v>7</v>
          </cell>
          <cell r="S107">
            <v>63252</v>
          </cell>
          <cell r="T107">
            <v>21</v>
          </cell>
          <cell r="U107">
            <v>47481</v>
          </cell>
          <cell r="V107">
            <v>62</v>
          </cell>
          <cell r="W107">
            <v>263190</v>
          </cell>
          <cell r="X107">
            <v>96</v>
          </cell>
          <cell r="Y107">
            <v>438336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858559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5</v>
          </cell>
          <cell r="CM107">
            <v>4330</v>
          </cell>
          <cell r="CN107">
            <v>96</v>
          </cell>
          <cell r="CO107">
            <v>19872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</row>
        <row r="108">
          <cell r="E108">
            <v>2206003</v>
          </cell>
          <cell r="F108" t="str">
            <v>3. СУ "Марин Дринов"</v>
          </cell>
          <cell r="G108" t="str">
            <v>Общинско</v>
          </cell>
          <cell r="H108" t="str">
            <v>община</v>
          </cell>
          <cell r="I108" t="str">
            <v>средно</v>
          </cell>
          <cell r="J108">
            <v>1</v>
          </cell>
          <cell r="K108">
            <v>131</v>
          </cell>
          <cell r="L108">
            <v>466</v>
          </cell>
          <cell r="M108">
            <v>1</v>
          </cell>
          <cell r="N108">
            <v>466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</v>
          </cell>
          <cell r="AJ108">
            <v>73900</v>
          </cell>
          <cell r="AK108">
            <v>10</v>
          </cell>
          <cell r="AL108">
            <v>156680</v>
          </cell>
          <cell r="AM108">
            <v>213</v>
          </cell>
          <cell r="AN108">
            <v>657531</v>
          </cell>
          <cell r="AO108">
            <v>4</v>
          </cell>
          <cell r="AP108">
            <v>62672</v>
          </cell>
          <cell r="AQ108">
            <v>99</v>
          </cell>
          <cell r="AR108">
            <v>594000</v>
          </cell>
          <cell r="AS108">
            <v>1544783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6</v>
          </cell>
          <cell r="BD108">
            <v>125532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154</v>
          </cell>
          <cell r="BP108">
            <v>847924</v>
          </cell>
          <cell r="BQ108">
            <v>973456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4</v>
          </cell>
          <cell r="BY108">
            <v>4264</v>
          </cell>
          <cell r="BZ108">
            <v>4264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14</v>
          </cell>
          <cell r="CM108">
            <v>12124</v>
          </cell>
          <cell r="CN108">
            <v>131</v>
          </cell>
          <cell r="CO108">
            <v>27117</v>
          </cell>
          <cell r="CP108">
            <v>466</v>
          </cell>
          <cell r="CQ108">
            <v>16310</v>
          </cell>
          <cell r="CR108">
            <v>0</v>
          </cell>
          <cell r="CS108">
            <v>0</v>
          </cell>
          <cell r="CT108">
            <v>6</v>
          </cell>
          <cell r="CU108">
            <v>21048</v>
          </cell>
          <cell r="CV108">
            <v>129</v>
          </cell>
          <cell r="CW108">
            <v>182406</v>
          </cell>
          <cell r="CX108">
            <v>0</v>
          </cell>
          <cell r="CY108">
            <v>203454</v>
          </cell>
          <cell r="CZ108">
            <v>0</v>
          </cell>
          <cell r="DA108">
            <v>0</v>
          </cell>
          <cell r="DB108">
            <v>0</v>
          </cell>
          <cell r="DC108">
            <v>2662</v>
          </cell>
          <cell r="DD108">
            <v>19572</v>
          </cell>
          <cell r="DE108">
            <v>0</v>
          </cell>
          <cell r="DF108">
            <v>99</v>
          </cell>
          <cell r="DG108">
            <v>154</v>
          </cell>
          <cell r="DH108">
            <v>27148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27148</v>
          </cell>
          <cell r="DN108">
            <v>154</v>
          </cell>
          <cell r="DO108">
            <v>11396</v>
          </cell>
          <cell r="DP108">
            <v>99</v>
          </cell>
        </row>
        <row r="109">
          <cell r="E109">
            <v>2206043</v>
          </cell>
          <cell r="F109" t="str">
            <v>43. Основно училище "Христо Смирненски"</v>
          </cell>
          <cell r="G109" t="str">
            <v>Общинско</v>
          </cell>
          <cell r="H109" t="str">
            <v>община</v>
          </cell>
          <cell r="I109" t="str">
            <v>основно</v>
          </cell>
          <cell r="J109">
            <v>1</v>
          </cell>
          <cell r="K109">
            <v>422</v>
          </cell>
          <cell r="L109">
            <v>746</v>
          </cell>
          <cell r="M109">
            <v>1</v>
          </cell>
          <cell r="N109">
            <v>746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1</v>
          </cell>
          <cell r="AJ109">
            <v>73900</v>
          </cell>
          <cell r="AK109">
            <v>30</v>
          </cell>
          <cell r="AL109">
            <v>470040</v>
          </cell>
          <cell r="AM109">
            <v>746</v>
          </cell>
          <cell r="AN109">
            <v>2302902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2846842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17</v>
          </cell>
          <cell r="CM109">
            <v>14722</v>
          </cell>
          <cell r="CN109">
            <v>422</v>
          </cell>
          <cell r="CO109">
            <v>87354</v>
          </cell>
          <cell r="CP109">
            <v>746</v>
          </cell>
          <cell r="CQ109">
            <v>26110</v>
          </cell>
          <cell r="CR109">
            <v>0</v>
          </cell>
          <cell r="CS109">
            <v>0</v>
          </cell>
          <cell r="CT109">
            <v>18</v>
          </cell>
          <cell r="CU109">
            <v>63144</v>
          </cell>
          <cell r="CV109">
            <v>421</v>
          </cell>
          <cell r="CW109">
            <v>595294</v>
          </cell>
          <cell r="CX109">
            <v>0</v>
          </cell>
          <cell r="CY109">
            <v>658438</v>
          </cell>
          <cell r="CZ109">
            <v>0</v>
          </cell>
          <cell r="DA109">
            <v>0</v>
          </cell>
          <cell r="DB109">
            <v>0</v>
          </cell>
          <cell r="DC109">
            <v>2662</v>
          </cell>
          <cell r="DD109">
            <v>31332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</row>
        <row r="110">
          <cell r="E110">
            <v>2206045</v>
          </cell>
          <cell r="F110" t="str">
            <v>45 основно училище "Константин Величков"</v>
          </cell>
          <cell r="G110" t="str">
            <v>Общинско</v>
          </cell>
          <cell r="H110" t="str">
            <v>община</v>
          </cell>
          <cell r="I110" t="str">
            <v>основно</v>
          </cell>
          <cell r="J110">
            <v>1</v>
          </cell>
          <cell r="K110">
            <v>381</v>
          </cell>
          <cell r="L110">
            <v>652</v>
          </cell>
          <cell r="M110">
            <v>1</v>
          </cell>
          <cell r="N110">
            <v>652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1</v>
          </cell>
          <cell r="AJ110">
            <v>73900</v>
          </cell>
          <cell r="AK110">
            <v>28</v>
          </cell>
          <cell r="AL110">
            <v>438704</v>
          </cell>
          <cell r="AM110">
            <v>652</v>
          </cell>
          <cell r="AN110">
            <v>2012724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2525328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4</v>
          </cell>
          <cell r="BW110">
            <v>35284</v>
          </cell>
          <cell r="BX110">
            <v>0</v>
          </cell>
          <cell r="BY110">
            <v>0</v>
          </cell>
          <cell r="BZ110">
            <v>35284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23</v>
          </cell>
          <cell r="CK110">
            <v>147936</v>
          </cell>
          <cell r="CL110">
            <v>23</v>
          </cell>
          <cell r="CM110">
            <v>19918</v>
          </cell>
          <cell r="CN110">
            <v>381</v>
          </cell>
          <cell r="CO110">
            <v>78867</v>
          </cell>
          <cell r="CP110">
            <v>652</v>
          </cell>
          <cell r="CQ110">
            <v>22820</v>
          </cell>
          <cell r="CR110">
            <v>0</v>
          </cell>
          <cell r="CS110">
            <v>0</v>
          </cell>
          <cell r="CT110">
            <v>16</v>
          </cell>
          <cell r="CU110">
            <v>56128</v>
          </cell>
          <cell r="CV110">
            <v>381</v>
          </cell>
          <cell r="CW110">
            <v>538734</v>
          </cell>
          <cell r="CX110">
            <v>0</v>
          </cell>
          <cell r="CY110">
            <v>594862</v>
          </cell>
          <cell r="CZ110">
            <v>0</v>
          </cell>
          <cell r="DA110">
            <v>0</v>
          </cell>
          <cell r="DB110">
            <v>0</v>
          </cell>
          <cell r="DC110">
            <v>2662</v>
          </cell>
          <cell r="DD110">
            <v>27384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</row>
        <row r="111">
          <cell r="E111">
            <v>2206113</v>
          </cell>
          <cell r="F111" t="str">
            <v>113 СУ "САВА ФИЛАРЕТОВ"</v>
          </cell>
          <cell r="G111" t="str">
            <v>Общинско</v>
          </cell>
          <cell r="H111" t="str">
            <v>община</v>
          </cell>
          <cell r="I111" t="str">
            <v>средно</v>
          </cell>
          <cell r="J111">
            <v>1</v>
          </cell>
          <cell r="K111">
            <v>93</v>
          </cell>
          <cell r="L111">
            <v>329</v>
          </cell>
          <cell r="M111">
            <v>1</v>
          </cell>
          <cell r="N111">
            <v>329</v>
          </cell>
          <cell r="O111">
            <v>20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</v>
          </cell>
          <cell r="AA111">
            <v>3719</v>
          </cell>
          <cell r="AB111">
            <v>20</v>
          </cell>
          <cell r="AC111">
            <v>55460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59179</v>
          </cell>
          <cell r="AI111">
            <v>1</v>
          </cell>
          <cell r="AJ111">
            <v>73900</v>
          </cell>
          <cell r="AK111">
            <v>8</v>
          </cell>
          <cell r="AL111">
            <v>125344</v>
          </cell>
          <cell r="AM111">
            <v>163</v>
          </cell>
          <cell r="AN111">
            <v>503181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702425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7</v>
          </cell>
          <cell r="BD111">
            <v>146454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166</v>
          </cell>
          <cell r="BN111">
            <v>518418</v>
          </cell>
          <cell r="BO111">
            <v>0</v>
          </cell>
          <cell r="BP111">
            <v>0</v>
          </cell>
          <cell r="BQ111">
            <v>664872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8821</v>
          </cell>
          <cell r="BX111">
            <v>0</v>
          </cell>
          <cell r="BY111">
            <v>0</v>
          </cell>
          <cell r="BZ111">
            <v>8821</v>
          </cell>
          <cell r="CA111">
            <v>104</v>
          </cell>
          <cell r="CB111">
            <v>1976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19</v>
          </cell>
          <cell r="CK111">
            <v>122208</v>
          </cell>
          <cell r="CL111">
            <v>19</v>
          </cell>
          <cell r="CM111">
            <v>16454</v>
          </cell>
          <cell r="CN111">
            <v>93</v>
          </cell>
          <cell r="CO111">
            <v>19251</v>
          </cell>
          <cell r="CP111">
            <v>329</v>
          </cell>
          <cell r="CQ111">
            <v>11515</v>
          </cell>
          <cell r="CR111">
            <v>0</v>
          </cell>
          <cell r="CS111">
            <v>0</v>
          </cell>
          <cell r="CT111">
            <v>1</v>
          </cell>
          <cell r="CU111">
            <v>3508</v>
          </cell>
          <cell r="CV111">
            <v>25</v>
          </cell>
          <cell r="CW111">
            <v>35350</v>
          </cell>
          <cell r="CX111">
            <v>0</v>
          </cell>
          <cell r="CY111">
            <v>38858</v>
          </cell>
          <cell r="CZ111">
            <v>0</v>
          </cell>
          <cell r="DA111">
            <v>0</v>
          </cell>
          <cell r="DB111">
            <v>0</v>
          </cell>
          <cell r="DC111">
            <v>2662</v>
          </cell>
          <cell r="DD111">
            <v>13818</v>
          </cell>
          <cell r="DE111">
            <v>0</v>
          </cell>
          <cell r="DF111">
            <v>180</v>
          </cell>
          <cell r="DG111">
            <v>0</v>
          </cell>
          <cell r="DH111">
            <v>18000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18000</v>
          </cell>
          <cell r="DN111">
            <v>166</v>
          </cell>
          <cell r="DO111">
            <v>12284</v>
          </cell>
          <cell r="DP111">
            <v>13</v>
          </cell>
        </row>
        <row r="112">
          <cell r="E112">
            <v>2206302</v>
          </cell>
          <cell r="F112" t="str">
            <v>Втора английска езикова гимназия "Томас Джеферсън"</v>
          </cell>
          <cell r="G112" t="str">
            <v>Общинско</v>
          </cell>
          <cell r="H112" t="str">
            <v>община</v>
          </cell>
          <cell r="I112" t="str">
            <v>профилирана гимназия</v>
          </cell>
          <cell r="J112">
            <v>1</v>
          </cell>
          <cell r="K112">
            <v>0</v>
          </cell>
          <cell r="L112">
            <v>954</v>
          </cell>
          <cell r="M112">
            <v>1</v>
          </cell>
          <cell r="N112">
            <v>954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73900</v>
          </cell>
          <cell r="AK112">
            <v>35</v>
          </cell>
          <cell r="AL112">
            <v>548380</v>
          </cell>
          <cell r="AM112">
            <v>954</v>
          </cell>
          <cell r="AN112">
            <v>2944998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3567278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13</v>
          </cell>
          <cell r="BY112">
            <v>13858</v>
          </cell>
          <cell r="BZ112">
            <v>13858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954</v>
          </cell>
          <cell r="CQ112">
            <v>33390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2662</v>
          </cell>
          <cell r="DD112">
            <v>40068</v>
          </cell>
          <cell r="DE112">
            <v>0</v>
          </cell>
          <cell r="DF112">
            <v>954</v>
          </cell>
          <cell r="DG112">
            <v>0</v>
          </cell>
          <cell r="DH112">
            <v>95400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95400</v>
          </cell>
          <cell r="DN112">
            <v>0</v>
          </cell>
          <cell r="DO112">
            <v>0</v>
          </cell>
          <cell r="DP112">
            <v>954</v>
          </cell>
        </row>
        <row r="113">
          <cell r="E113">
            <v>2206411</v>
          </cell>
          <cell r="F113" t="str">
            <v>Професионална гимназия по хранително-вкусови технологии "Проф. д-р Георги Павлов"</v>
          </cell>
          <cell r="G113" t="str">
            <v>Общинско</v>
          </cell>
          <cell r="H113" t="str">
            <v>община</v>
          </cell>
          <cell r="I113" t="str">
            <v>професионална гимназия</v>
          </cell>
          <cell r="J113">
            <v>1</v>
          </cell>
          <cell r="K113">
            <v>0</v>
          </cell>
          <cell r="L113">
            <v>286</v>
          </cell>
          <cell r="M113">
            <v>1</v>
          </cell>
          <cell r="N113">
            <v>286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1</v>
          </cell>
          <cell r="BB113">
            <v>73900</v>
          </cell>
          <cell r="BC113">
            <v>16</v>
          </cell>
          <cell r="BD113">
            <v>334752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286</v>
          </cell>
          <cell r="BJ113">
            <v>1175460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1584112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2</v>
          </cell>
          <cell r="BW113">
            <v>17642</v>
          </cell>
          <cell r="BX113">
            <v>13</v>
          </cell>
          <cell r="BY113">
            <v>13858</v>
          </cell>
          <cell r="BZ113">
            <v>31500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1</v>
          </cell>
          <cell r="CK113">
            <v>6432</v>
          </cell>
          <cell r="CL113">
            <v>28</v>
          </cell>
          <cell r="CM113">
            <v>24248</v>
          </cell>
          <cell r="CN113">
            <v>0</v>
          </cell>
          <cell r="CO113">
            <v>0</v>
          </cell>
          <cell r="CP113">
            <v>286</v>
          </cell>
          <cell r="CQ113">
            <v>10010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2662</v>
          </cell>
          <cell r="DD113">
            <v>12012</v>
          </cell>
          <cell r="DE113">
            <v>0</v>
          </cell>
          <cell r="DF113">
            <v>0</v>
          </cell>
          <cell r="DG113">
            <v>288</v>
          </cell>
          <cell r="DH113">
            <v>32256</v>
          </cell>
          <cell r="DI113">
            <v>0</v>
          </cell>
          <cell r="DJ113">
            <v>0</v>
          </cell>
          <cell r="DK113">
            <v>159</v>
          </cell>
          <cell r="DL113">
            <v>41658</v>
          </cell>
          <cell r="DM113">
            <v>73914</v>
          </cell>
          <cell r="DN113">
            <v>286</v>
          </cell>
          <cell r="DO113">
            <v>21164</v>
          </cell>
          <cell r="DP113">
            <v>0</v>
          </cell>
        </row>
        <row r="114">
          <cell r="E114">
            <v>2206984</v>
          </cell>
          <cell r="F114" t="str">
            <v>ДЕТСКА ГРАДИНА № 51 "ЩУРЧЕ"</v>
          </cell>
          <cell r="G114" t="str">
            <v>Общинско</v>
          </cell>
          <cell r="H114" t="str">
            <v>община</v>
          </cell>
          <cell r="I114" t="str">
            <v>детска градина</v>
          </cell>
          <cell r="J114">
            <v>1</v>
          </cell>
          <cell r="K114">
            <v>175</v>
          </cell>
          <cell r="L114">
            <v>0</v>
          </cell>
          <cell r="M114">
            <v>0</v>
          </cell>
          <cell r="N114">
            <v>0</v>
          </cell>
          <cell r="O114">
            <v>299</v>
          </cell>
          <cell r="P114">
            <v>1</v>
          </cell>
          <cell r="Q114">
            <v>46300</v>
          </cell>
          <cell r="R114">
            <v>11</v>
          </cell>
          <cell r="S114">
            <v>99396</v>
          </cell>
          <cell r="T114">
            <v>68</v>
          </cell>
          <cell r="U114">
            <v>153748</v>
          </cell>
          <cell r="V114">
            <v>56</v>
          </cell>
          <cell r="W114">
            <v>237720</v>
          </cell>
          <cell r="X114">
            <v>166</v>
          </cell>
          <cell r="Y114">
            <v>757956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</v>
          </cell>
          <cell r="AE114">
            <v>15959</v>
          </cell>
          <cell r="AF114">
            <v>9</v>
          </cell>
          <cell r="AG114">
            <v>111168</v>
          </cell>
          <cell r="AH114">
            <v>1422247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12</v>
          </cell>
          <cell r="CK114">
            <v>77184</v>
          </cell>
          <cell r="CL114">
            <v>12</v>
          </cell>
          <cell r="CM114">
            <v>10392</v>
          </cell>
          <cell r="CN114">
            <v>175</v>
          </cell>
          <cell r="CO114">
            <v>36225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</row>
        <row r="115">
          <cell r="E115">
            <v>2206985</v>
          </cell>
          <cell r="F115" t="str">
            <v>ДЕТСКА ГРАДИНА №52 "ИЛИНДЕНЧЕ"</v>
          </cell>
          <cell r="G115" t="str">
            <v>Общинско</v>
          </cell>
          <cell r="H115" t="str">
            <v>община</v>
          </cell>
          <cell r="I115" t="str">
            <v>детска градина</v>
          </cell>
          <cell r="J115">
            <v>1</v>
          </cell>
          <cell r="K115">
            <v>187</v>
          </cell>
          <cell r="L115">
            <v>0</v>
          </cell>
          <cell r="M115">
            <v>0</v>
          </cell>
          <cell r="N115">
            <v>0</v>
          </cell>
          <cell r="O115">
            <v>284</v>
          </cell>
          <cell r="P115">
            <v>1</v>
          </cell>
          <cell r="Q115">
            <v>46300</v>
          </cell>
          <cell r="R115">
            <v>11</v>
          </cell>
          <cell r="S115">
            <v>99396</v>
          </cell>
          <cell r="T115">
            <v>20</v>
          </cell>
          <cell r="U115">
            <v>45220</v>
          </cell>
          <cell r="V115">
            <v>77</v>
          </cell>
          <cell r="W115">
            <v>326865</v>
          </cell>
          <cell r="X115">
            <v>187</v>
          </cell>
          <cell r="Y115">
            <v>853842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1371623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16</v>
          </cell>
          <cell r="CK115">
            <v>102912</v>
          </cell>
          <cell r="CL115">
            <v>16</v>
          </cell>
          <cell r="CM115">
            <v>13856</v>
          </cell>
          <cell r="CN115">
            <v>187</v>
          </cell>
          <cell r="CO115">
            <v>38709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</row>
        <row r="116">
          <cell r="E116">
            <v>2206986</v>
          </cell>
          <cell r="F116" t="str">
            <v>ДЕТСКА ГРАДИНА №158 "ЗОРА"</v>
          </cell>
          <cell r="G116" t="str">
            <v>Общинско</v>
          </cell>
          <cell r="H116" t="str">
            <v>община</v>
          </cell>
          <cell r="I116" t="str">
            <v>детска градина</v>
          </cell>
          <cell r="J116">
            <v>1</v>
          </cell>
          <cell r="K116">
            <v>94</v>
          </cell>
          <cell r="L116">
            <v>0</v>
          </cell>
          <cell r="M116">
            <v>0</v>
          </cell>
          <cell r="N116">
            <v>0</v>
          </cell>
          <cell r="O116">
            <v>136</v>
          </cell>
          <cell r="P116">
            <v>1</v>
          </cell>
          <cell r="Q116">
            <v>46300</v>
          </cell>
          <cell r="R116">
            <v>7</v>
          </cell>
          <cell r="S116">
            <v>63252</v>
          </cell>
          <cell r="T116">
            <v>22</v>
          </cell>
          <cell r="U116">
            <v>49742</v>
          </cell>
          <cell r="V116">
            <v>35</v>
          </cell>
          <cell r="W116">
            <v>148575</v>
          </cell>
          <cell r="X116">
            <v>94</v>
          </cell>
          <cell r="Y116">
            <v>429204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737073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</v>
          </cell>
          <cell r="CM116">
            <v>866</v>
          </cell>
          <cell r="CN116">
            <v>94</v>
          </cell>
          <cell r="CO116">
            <v>19458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</row>
        <row r="117">
          <cell r="E117">
            <v>2206987</v>
          </cell>
          <cell r="F117" t="str">
            <v>ДЕТСКА ГРАДИНА №179 "СИНЧЕЦ"</v>
          </cell>
          <cell r="G117" t="str">
            <v>Общинско</v>
          </cell>
          <cell r="H117" t="str">
            <v>община</v>
          </cell>
          <cell r="I117" t="str">
            <v>детска градина</v>
          </cell>
          <cell r="J117">
            <v>1</v>
          </cell>
          <cell r="K117">
            <v>164</v>
          </cell>
          <cell r="L117">
            <v>0</v>
          </cell>
          <cell r="M117">
            <v>0</v>
          </cell>
          <cell r="N117">
            <v>0</v>
          </cell>
          <cell r="O117">
            <v>352</v>
          </cell>
          <cell r="P117">
            <v>1</v>
          </cell>
          <cell r="Q117">
            <v>46300</v>
          </cell>
          <cell r="R117">
            <v>14</v>
          </cell>
          <cell r="S117">
            <v>126504</v>
          </cell>
          <cell r="T117">
            <v>64</v>
          </cell>
          <cell r="U117">
            <v>144704</v>
          </cell>
          <cell r="V117">
            <v>124</v>
          </cell>
          <cell r="W117">
            <v>526380</v>
          </cell>
          <cell r="X117">
            <v>164</v>
          </cell>
          <cell r="Y117">
            <v>748824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1592712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16</v>
          </cell>
          <cell r="CK117">
            <v>102912</v>
          </cell>
          <cell r="CL117">
            <v>16</v>
          </cell>
          <cell r="CM117">
            <v>13856</v>
          </cell>
          <cell r="CN117">
            <v>164</v>
          </cell>
          <cell r="CO117">
            <v>33948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</row>
        <row r="118">
          <cell r="E118">
            <v>2206988</v>
          </cell>
          <cell r="F118" t="str">
            <v>Детска градина № 153 СВЕТА ТРОИЦА"</v>
          </cell>
          <cell r="G118" t="str">
            <v>Общинско</v>
          </cell>
          <cell r="H118" t="str">
            <v>община</v>
          </cell>
          <cell r="I118" t="str">
            <v>детска градина</v>
          </cell>
          <cell r="J118">
            <v>1</v>
          </cell>
          <cell r="K118">
            <v>161</v>
          </cell>
          <cell r="L118">
            <v>0</v>
          </cell>
          <cell r="M118">
            <v>0</v>
          </cell>
          <cell r="N118">
            <v>0</v>
          </cell>
          <cell r="O118">
            <v>213</v>
          </cell>
          <cell r="P118">
            <v>1</v>
          </cell>
          <cell r="Q118">
            <v>46300</v>
          </cell>
          <cell r="R118">
            <v>8</v>
          </cell>
          <cell r="S118">
            <v>72288</v>
          </cell>
          <cell r="T118">
            <v>0</v>
          </cell>
          <cell r="U118">
            <v>0</v>
          </cell>
          <cell r="V118">
            <v>52</v>
          </cell>
          <cell r="W118">
            <v>220740</v>
          </cell>
          <cell r="X118">
            <v>161</v>
          </cell>
          <cell r="Y118">
            <v>735126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1074454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10</v>
          </cell>
          <cell r="CK118">
            <v>64320</v>
          </cell>
          <cell r="CL118">
            <v>10</v>
          </cell>
          <cell r="CM118">
            <v>8660</v>
          </cell>
          <cell r="CN118">
            <v>161</v>
          </cell>
          <cell r="CO118">
            <v>33327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</row>
        <row r="119">
          <cell r="E119">
            <v>2207004</v>
          </cell>
          <cell r="F119" t="str">
            <v>4. Основно училище "Проф. Джон Атанасов"</v>
          </cell>
          <cell r="G119" t="str">
            <v>Общинско</v>
          </cell>
          <cell r="H119" t="str">
            <v>община</v>
          </cell>
          <cell r="I119" t="str">
            <v>основно</v>
          </cell>
          <cell r="J119">
            <v>1</v>
          </cell>
          <cell r="K119">
            <v>507</v>
          </cell>
          <cell r="L119">
            <v>846</v>
          </cell>
          <cell r="M119">
            <v>1</v>
          </cell>
          <cell r="N119">
            <v>846</v>
          </cell>
          <cell r="O119">
            <v>20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</v>
          </cell>
          <cell r="AA119">
            <v>3719</v>
          </cell>
          <cell r="AB119">
            <v>20</v>
          </cell>
          <cell r="AC119">
            <v>55460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59179</v>
          </cell>
          <cell r="AI119">
            <v>1</v>
          </cell>
          <cell r="AJ119">
            <v>73900</v>
          </cell>
          <cell r="AK119">
            <v>35</v>
          </cell>
          <cell r="AL119">
            <v>548380</v>
          </cell>
          <cell r="AM119">
            <v>846</v>
          </cell>
          <cell r="AN119">
            <v>2611602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3233882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5</v>
          </cell>
          <cell r="BW119">
            <v>44105</v>
          </cell>
          <cell r="BX119">
            <v>0</v>
          </cell>
          <cell r="BY119">
            <v>0</v>
          </cell>
          <cell r="BZ119">
            <v>44105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45</v>
          </cell>
          <cell r="CK119">
            <v>289440</v>
          </cell>
          <cell r="CL119">
            <v>45</v>
          </cell>
          <cell r="CM119">
            <v>38970</v>
          </cell>
          <cell r="CN119">
            <v>507</v>
          </cell>
          <cell r="CO119">
            <v>104949</v>
          </cell>
          <cell r="CP119">
            <v>846</v>
          </cell>
          <cell r="CQ119">
            <v>29610</v>
          </cell>
          <cell r="CR119">
            <v>6</v>
          </cell>
          <cell r="CS119">
            <v>15120</v>
          </cell>
          <cell r="CT119">
            <v>20</v>
          </cell>
          <cell r="CU119">
            <v>70160</v>
          </cell>
          <cell r="CV119">
            <v>475</v>
          </cell>
          <cell r="CW119">
            <v>671650</v>
          </cell>
          <cell r="CX119">
            <v>0</v>
          </cell>
          <cell r="CY119">
            <v>741810</v>
          </cell>
          <cell r="CZ119">
            <v>0</v>
          </cell>
          <cell r="DA119">
            <v>0</v>
          </cell>
          <cell r="DB119">
            <v>0</v>
          </cell>
          <cell r="DC119">
            <v>2662</v>
          </cell>
          <cell r="DD119">
            <v>35532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</row>
        <row r="120">
          <cell r="E120">
            <v>2207068</v>
          </cell>
          <cell r="F120" t="str">
            <v>68. Средно училище "Академик Никола Обрешков"</v>
          </cell>
          <cell r="G120" t="str">
            <v>Общинско</v>
          </cell>
          <cell r="H120" t="str">
            <v>община</v>
          </cell>
          <cell r="I120" t="str">
            <v>средно</v>
          </cell>
          <cell r="J120">
            <v>1</v>
          </cell>
          <cell r="K120">
            <v>288</v>
          </cell>
          <cell r="L120">
            <v>700</v>
          </cell>
          <cell r="M120">
            <v>1</v>
          </cell>
          <cell r="N120">
            <v>700</v>
          </cell>
          <cell r="O120">
            <v>12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</v>
          </cell>
          <cell r="AA120">
            <v>3719</v>
          </cell>
          <cell r="AB120">
            <v>12</v>
          </cell>
          <cell r="AC120">
            <v>33276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36995</v>
          </cell>
          <cell r="AI120">
            <v>1</v>
          </cell>
          <cell r="AJ120">
            <v>73900</v>
          </cell>
          <cell r="AK120">
            <v>30</v>
          </cell>
          <cell r="AL120">
            <v>470040</v>
          </cell>
          <cell r="AM120">
            <v>700</v>
          </cell>
          <cell r="AN120">
            <v>2160900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2704840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6</v>
          </cell>
          <cell r="BW120">
            <v>52926</v>
          </cell>
          <cell r="BX120">
            <v>3</v>
          </cell>
          <cell r="BY120">
            <v>3198</v>
          </cell>
          <cell r="BZ120">
            <v>56124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39</v>
          </cell>
          <cell r="CK120">
            <v>250848</v>
          </cell>
          <cell r="CL120">
            <v>39</v>
          </cell>
          <cell r="CM120">
            <v>33774</v>
          </cell>
          <cell r="CN120">
            <v>288</v>
          </cell>
          <cell r="CO120">
            <v>59616</v>
          </cell>
          <cell r="CP120">
            <v>700</v>
          </cell>
          <cell r="CQ120">
            <v>24500</v>
          </cell>
          <cell r="CR120">
            <v>0</v>
          </cell>
          <cell r="CS120">
            <v>0</v>
          </cell>
          <cell r="CT120">
            <v>13</v>
          </cell>
          <cell r="CU120">
            <v>45604</v>
          </cell>
          <cell r="CV120">
            <v>272</v>
          </cell>
          <cell r="CW120">
            <v>384608</v>
          </cell>
          <cell r="CX120">
            <v>0</v>
          </cell>
          <cell r="CY120">
            <v>430212</v>
          </cell>
          <cell r="CZ120">
            <v>0</v>
          </cell>
          <cell r="DA120">
            <v>0</v>
          </cell>
          <cell r="DB120">
            <v>0</v>
          </cell>
          <cell r="DC120">
            <v>2662</v>
          </cell>
          <cell r="DD120">
            <v>29400</v>
          </cell>
          <cell r="DE120">
            <v>0</v>
          </cell>
          <cell r="DF120">
            <v>239</v>
          </cell>
          <cell r="DG120">
            <v>0</v>
          </cell>
          <cell r="DH120">
            <v>23900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23900</v>
          </cell>
          <cell r="DN120">
            <v>0</v>
          </cell>
          <cell r="DO120">
            <v>0</v>
          </cell>
          <cell r="DP120">
            <v>236</v>
          </cell>
        </row>
        <row r="121">
          <cell r="E121">
            <v>2207069</v>
          </cell>
          <cell r="F121" t="str">
            <v>69 Средно училище "Димитър Маринов"</v>
          </cell>
          <cell r="G121" t="str">
            <v>Общинско</v>
          </cell>
          <cell r="H121" t="str">
            <v>община</v>
          </cell>
          <cell r="I121" t="str">
            <v>средно</v>
          </cell>
          <cell r="J121">
            <v>1</v>
          </cell>
          <cell r="K121">
            <v>116</v>
          </cell>
          <cell r="L121">
            <v>271</v>
          </cell>
          <cell r="M121">
            <v>1</v>
          </cell>
          <cell r="N121">
            <v>271</v>
          </cell>
          <cell r="O121">
            <v>22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  <cell r="AA121">
            <v>3719</v>
          </cell>
          <cell r="AB121">
            <v>22</v>
          </cell>
          <cell r="AC121">
            <v>61006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64725</v>
          </cell>
          <cell r="AI121">
            <v>1</v>
          </cell>
          <cell r="AJ121">
            <v>73900</v>
          </cell>
          <cell r="AK121">
            <v>14</v>
          </cell>
          <cell r="AL121">
            <v>219352</v>
          </cell>
          <cell r="AM121">
            <v>271</v>
          </cell>
          <cell r="AN121">
            <v>836577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1129829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3</v>
          </cell>
          <cell r="BW121">
            <v>26463</v>
          </cell>
          <cell r="BX121">
            <v>7</v>
          </cell>
          <cell r="BY121">
            <v>7462</v>
          </cell>
          <cell r="BZ121">
            <v>33925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20</v>
          </cell>
          <cell r="CK121">
            <v>128640</v>
          </cell>
          <cell r="CL121">
            <v>20</v>
          </cell>
          <cell r="CM121">
            <v>17320</v>
          </cell>
          <cell r="CN121">
            <v>116</v>
          </cell>
          <cell r="CO121">
            <v>24012</v>
          </cell>
          <cell r="CP121">
            <v>271</v>
          </cell>
          <cell r="CQ121">
            <v>9485</v>
          </cell>
          <cell r="CR121">
            <v>1</v>
          </cell>
          <cell r="CS121">
            <v>2520</v>
          </cell>
          <cell r="CT121">
            <v>5</v>
          </cell>
          <cell r="CU121">
            <v>17540</v>
          </cell>
          <cell r="CV121">
            <v>112</v>
          </cell>
          <cell r="CW121">
            <v>158368</v>
          </cell>
          <cell r="CX121">
            <v>0</v>
          </cell>
          <cell r="CY121">
            <v>175908</v>
          </cell>
          <cell r="CZ121">
            <v>0</v>
          </cell>
          <cell r="DA121">
            <v>0</v>
          </cell>
          <cell r="DB121">
            <v>0</v>
          </cell>
          <cell r="DC121">
            <v>2662</v>
          </cell>
          <cell r="DD121">
            <v>11382</v>
          </cell>
          <cell r="DE121">
            <v>0</v>
          </cell>
          <cell r="DF121">
            <v>105</v>
          </cell>
          <cell r="DG121">
            <v>0</v>
          </cell>
          <cell r="DH121">
            <v>10500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10500</v>
          </cell>
          <cell r="DN121">
            <v>0</v>
          </cell>
          <cell r="DO121">
            <v>0</v>
          </cell>
          <cell r="DP121">
            <v>103</v>
          </cell>
        </row>
        <row r="122">
          <cell r="E122">
            <v>2207089</v>
          </cell>
          <cell r="F122" t="str">
            <v>89 ОУ "Д-р Христо Стамболски"</v>
          </cell>
          <cell r="G122" t="str">
            <v>Общинско</v>
          </cell>
          <cell r="H122" t="str">
            <v>община</v>
          </cell>
          <cell r="I122" t="str">
            <v>основно</v>
          </cell>
          <cell r="J122">
            <v>1</v>
          </cell>
          <cell r="K122">
            <v>79</v>
          </cell>
          <cell r="L122">
            <v>142</v>
          </cell>
          <cell r="M122">
            <v>1</v>
          </cell>
          <cell r="N122">
            <v>142</v>
          </cell>
          <cell r="O122">
            <v>17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</v>
          </cell>
          <cell r="AA122">
            <v>3719</v>
          </cell>
          <cell r="AB122">
            <v>17</v>
          </cell>
          <cell r="AC122">
            <v>47141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50860</v>
          </cell>
          <cell r="AI122">
            <v>1</v>
          </cell>
          <cell r="AJ122">
            <v>73900</v>
          </cell>
          <cell r="AK122">
            <v>8</v>
          </cell>
          <cell r="AL122">
            <v>125344</v>
          </cell>
          <cell r="AM122">
            <v>142</v>
          </cell>
          <cell r="AN122">
            <v>438354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637598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19</v>
          </cell>
          <cell r="CM122">
            <v>16454</v>
          </cell>
          <cell r="CN122">
            <v>79</v>
          </cell>
          <cell r="CO122">
            <v>16353</v>
          </cell>
          <cell r="CP122">
            <v>142</v>
          </cell>
          <cell r="CQ122">
            <v>4970</v>
          </cell>
          <cell r="CR122">
            <v>0</v>
          </cell>
          <cell r="CS122">
            <v>0</v>
          </cell>
          <cell r="CT122">
            <v>7</v>
          </cell>
          <cell r="CU122">
            <v>24556</v>
          </cell>
          <cell r="CV122">
            <v>142</v>
          </cell>
          <cell r="CW122">
            <v>200788</v>
          </cell>
          <cell r="CX122">
            <v>0</v>
          </cell>
          <cell r="CY122">
            <v>225344</v>
          </cell>
          <cell r="CZ122">
            <v>0</v>
          </cell>
          <cell r="DA122">
            <v>0</v>
          </cell>
          <cell r="DB122">
            <v>0</v>
          </cell>
          <cell r="DC122">
            <v>2662</v>
          </cell>
          <cell r="DD122">
            <v>5964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</row>
        <row r="123">
          <cell r="E123">
            <v>2207108</v>
          </cell>
          <cell r="F123" t="str">
            <v>108 Средно училище "Никола Беловеждов"</v>
          </cell>
          <cell r="G123" t="str">
            <v>Общинско</v>
          </cell>
          <cell r="H123" t="str">
            <v>община</v>
          </cell>
          <cell r="I123" t="str">
            <v>средно</v>
          </cell>
          <cell r="J123">
            <v>1</v>
          </cell>
          <cell r="K123">
            <v>370</v>
          </cell>
          <cell r="L123">
            <v>879</v>
          </cell>
          <cell r="M123">
            <v>1</v>
          </cell>
          <cell r="N123">
            <v>879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</v>
          </cell>
          <cell r="AJ123">
            <v>73900</v>
          </cell>
          <cell r="AK123">
            <v>36</v>
          </cell>
          <cell r="AL123">
            <v>564048</v>
          </cell>
          <cell r="AM123">
            <v>853</v>
          </cell>
          <cell r="AN123">
            <v>2633211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3271159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</v>
          </cell>
          <cell r="BD123">
            <v>20922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26</v>
          </cell>
          <cell r="BJ123">
            <v>106860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127782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2</v>
          </cell>
          <cell r="BW123">
            <v>17642</v>
          </cell>
          <cell r="BX123">
            <v>3</v>
          </cell>
          <cell r="BY123">
            <v>3198</v>
          </cell>
          <cell r="BZ123">
            <v>20840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21</v>
          </cell>
          <cell r="CK123">
            <v>135072</v>
          </cell>
          <cell r="CL123">
            <v>21</v>
          </cell>
          <cell r="CM123">
            <v>18186</v>
          </cell>
          <cell r="CN123">
            <v>370</v>
          </cell>
          <cell r="CO123">
            <v>76590</v>
          </cell>
          <cell r="CP123">
            <v>879</v>
          </cell>
          <cell r="CQ123">
            <v>30765</v>
          </cell>
          <cell r="CR123">
            <v>4</v>
          </cell>
          <cell r="CS123">
            <v>10080</v>
          </cell>
          <cell r="CT123">
            <v>19</v>
          </cell>
          <cell r="CU123">
            <v>66652</v>
          </cell>
          <cell r="CV123">
            <v>423</v>
          </cell>
          <cell r="CW123">
            <v>598122</v>
          </cell>
          <cell r="CX123">
            <v>0</v>
          </cell>
          <cell r="CY123">
            <v>664774</v>
          </cell>
          <cell r="CZ123">
            <v>0</v>
          </cell>
          <cell r="DA123">
            <v>0</v>
          </cell>
          <cell r="DB123">
            <v>0</v>
          </cell>
          <cell r="DC123">
            <v>2662</v>
          </cell>
          <cell r="DD123">
            <v>36918</v>
          </cell>
          <cell r="DE123">
            <v>0</v>
          </cell>
          <cell r="DF123">
            <v>236</v>
          </cell>
          <cell r="DG123">
            <v>26</v>
          </cell>
          <cell r="DH123">
            <v>26512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26512</v>
          </cell>
          <cell r="DN123">
            <v>26</v>
          </cell>
          <cell r="DO123">
            <v>1924</v>
          </cell>
          <cell r="DP123">
            <v>235</v>
          </cell>
        </row>
        <row r="124">
          <cell r="E124">
            <v>2207150</v>
          </cell>
          <cell r="F124" t="str">
            <v>150-то ОСНОВНО УЧИЛИЩЕ "ЦАР СИМЕОН ПЪРВИ"</v>
          </cell>
          <cell r="G124" t="str">
            <v>Общинско</v>
          </cell>
          <cell r="H124" t="str">
            <v>община</v>
          </cell>
          <cell r="I124" t="str">
            <v>основно</v>
          </cell>
          <cell r="J124">
            <v>1</v>
          </cell>
          <cell r="K124">
            <v>242</v>
          </cell>
          <cell r="L124">
            <v>359</v>
          </cell>
          <cell r="M124">
            <v>1</v>
          </cell>
          <cell r="N124">
            <v>359</v>
          </cell>
          <cell r="O124">
            <v>22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1</v>
          </cell>
          <cell r="AA124">
            <v>3719</v>
          </cell>
          <cell r="AB124">
            <v>22</v>
          </cell>
          <cell r="AC124">
            <v>61006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64725</v>
          </cell>
          <cell r="AI124">
            <v>1</v>
          </cell>
          <cell r="AJ124">
            <v>73900</v>
          </cell>
          <cell r="AK124">
            <v>18</v>
          </cell>
          <cell r="AL124">
            <v>282024</v>
          </cell>
          <cell r="AM124">
            <v>359</v>
          </cell>
          <cell r="AN124">
            <v>1108233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1464157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14</v>
          </cell>
          <cell r="CK124">
            <v>90048</v>
          </cell>
          <cell r="CL124">
            <v>14</v>
          </cell>
          <cell r="CM124">
            <v>12124</v>
          </cell>
          <cell r="CN124">
            <v>242</v>
          </cell>
          <cell r="CO124">
            <v>50094</v>
          </cell>
          <cell r="CP124">
            <v>359</v>
          </cell>
          <cell r="CQ124">
            <v>12565</v>
          </cell>
          <cell r="CR124">
            <v>0</v>
          </cell>
          <cell r="CS124">
            <v>0</v>
          </cell>
          <cell r="CT124">
            <v>12</v>
          </cell>
          <cell r="CU124">
            <v>42096</v>
          </cell>
          <cell r="CV124">
            <v>244</v>
          </cell>
          <cell r="CW124">
            <v>345016</v>
          </cell>
          <cell r="CX124">
            <v>0</v>
          </cell>
          <cell r="CY124">
            <v>387112</v>
          </cell>
          <cell r="CZ124">
            <v>0</v>
          </cell>
          <cell r="DA124">
            <v>0</v>
          </cell>
          <cell r="DB124">
            <v>0</v>
          </cell>
          <cell r="DC124">
            <v>2662</v>
          </cell>
          <cell r="DD124">
            <v>15078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</row>
        <row r="125">
          <cell r="E125">
            <v>2207163</v>
          </cell>
          <cell r="F125" t="str">
            <v>163 ОСНОВНО УЧИЛИЩЕ "ЧЕРНОРИЗЕЦ ХРАБЪР"</v>
          </cell>
          <cell r="G125" t="str">
            <v>Общинско</v>
          </cell>
          <cell r="H125" t="str">
            <v>община</v>
          </cell>
          <cell r="I125" t="str">
            <v>основно</v>
          </cell>
          <cell r="J125">
            <v>1</v>
          </cell>
          <cell r="K125">
            <v>419</v>
          </cell>
          <cell r="L125">
            <v>612</v>
          </cell>
          <cell r="M125">
            <v>1</v>
          </cell>
          <cell r="N125">
            <v>612</v>
          </cell>
          <cell r="O125">
            <v>23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1</v>
          </cell>
          <cell r="AA125">
            <v>3719</v>
          </cell>
          <cell r="AB125">
            <v>23</v>
          </cell>
          <cell r="AC125">
            <v>63779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67498</v>
          </cell>
          <cell r="AI125">
            <v>1</v>
          </cell>
          <cell r="AJ125">
            <v>73900</v>
          </cell>
          <cell r="AK125">
            <v>27</v>
          </cell>
          <cell r="AL125">
            <v>423036</v>
          </cell>
          <cell r="AM125">
            <v>612</v>
          </cell>
          <cell r="AN125">
            <v>1889244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2386180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8821</v>
          </cell>
          <cell r="BX125">
            <v>0</v>
          </cell>
          <cell r="BY125">
            <v>0</v>
          </cell>
          <cell r="BZ125">
            <v>8821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25</v>
          </cell>
          <cell r="CK125">
            <v>160800</v>
          </cell>
          <cell r="CL125">
            <v>25</v>
          </cell>
          <cell r="CM125">
            <v>21650</v>
          </cell>
          <cell r="CN125">
            <v>419</v>
          </cell>
          <cell r="CO125">
            <v>86733</v>
          </cell>
          <cell r="CP125">
            <v>612</v>
          </cell>
          <cell r="CQ125">
            <v>21420</v>
          </cell>
          <cell r="CR125">
            <v>3</v>
          </cell>
          <cell r="CS125">
            <v>7560</v>
          </cell>
          <cell r="CT125">
            <v>18</v>
          </cell>
          <cell r="CU125">
            <v>63144</v>
          </cell>
          <cell r="CV125">
            <v>409</v>
          </cell>
          <cell r="CW125">
            <v>578326</v>
          </cell>
          <cell r="CX125">
            <v>0</v>
          </cell>
          <cell r="CY125">
            <v>641470</v>
          </cell>
          <cell r="CZ125">
            <v>0</v>
          </cell>
          <cell r="DA125">
            <v>0</v>
          </cell>
          <cell r="DB125">
            <v>0</v>
          </cell>
          <cell r="DC125">
            <v>2662</v>
          </cell>
          <cell r="DD125">
            <v>25704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</row>
        <row r="126">
          <cell r="E126">
            <v>2207842</v>
          </cell>
          <cell r="F126" t="str">
            <v>ДЕТСКА ГРАДИНА № 88 ДЕТСКИ РАЙ"</v>
          </cell>
          <cell r="G126" t="str">
            <v>Общинско</v>
          </cell>
          <cell r="H126" t="str">
            <v>община</v>
          </cell>
          <cell r="I126" t="str">
            <v>детска градина</v>
          </cell>
          <cell r="J126">
            <v>1</v>
          </cell>
          <cell r="K126">
            <v>218</v>
          </cell>
          <cell r="L126">
            <v>0</v>
          </cell>
          <cell r="M126">
            <v>0</v>
          </cell>
          <cell r="N126">
            <v>0</v>
          </cell>
          <cell r="O126">
            <v>362</v>
          </cell>
          <cell r="P126">
            <v>1</v>
          </cell>
          <cell r="Q126">
            <v>46300</v>
          </cell>
          <cell r="R126">
            <v>14</v>
          </cell>
          <cell r="S126">
            <v>126504</v>
          </cell>
          <cell r="T126">
            <v>43</v>
          </cell>
          <cell r="U126">
            <v>97223</v>
          </cell>
          <cell r="V126">
            <v>101</v>
          </cell>
          <cell r="W126">
            <v>428745</v>
          </cell>
          <cell r="X126">
            <v>218</v>
          </cell>
          <cell r="Y126">
            <v>995388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1694160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13</v>
          </cell>
          <cell r="CK126">
            <v>83616</v>
          </cell>
          <cell r="CL126">
            <v>13</v>
          </cell>
          <cell r="CM126">
            <v>11258</v>
          </cell>
          <cell r="CN126">
            <v>218</v>
          </cell>
          <cell r="CO126">
            <v>45126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</row>
        <row r="127">
          <cell r="E127">
            <v>2207843</v>
          </cell>
          <cell r="F127" t="str">
            <v>Детска градина № 185 "ЗВЕЗДИЧКА"</v>
          </cell>
          <cell r="G127" t="str">
            <v>Общинско</v>
          </cell>
          <cell r="H127" t="str">
            <v>община</v>
          </cell>
          <cell r="I127" t="str">
            <v>детска градина</v>
          </cell>
          <cell r="J127">
            <v>1</v>
          </cell>
          <cell r="K127">
            <v>198</v>
          </cell>
          <cell r="L127">
            <v>0</v>
          </cell>
          <cell r="M127">
            <v>0</v>
          </cell>
          <cell r="N127">
            <v>0</v>
          </cell>
          <cell r="O127">
            <v>355</v>
          </cell>
          <cell r="P127">
            <v>1</v>
          </cell>
          <cell r="Q127">
            <v>46300</v>
          </cell>
          <cell r="R127">
            <v>14</v>
          </cell>
          <cell r="S127">
            <v>126504</v>
          </cell>
          <cell r="T127">
            <v>41</v>
          </cell>
          <cell r="U127">
            <v>92701</v>
          </cell>
          <cell r="V127">
            <v>116</v>
          </cell>
          <cell r="W127">
            <v>492420</v>
          </cell>
          <cell r="X127">
            <v>198</v>
          </cell>
          <cell r="Y127">
            <v>904068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1661993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19</v>
          </cell>
          <cell r="CK127">
            <v>122208</v>
          </cell>
          <cell r="CL127">
            <v>19</v>
          </cell>
          <cell r="CM127">
            <v>16454</v>
          </cell>
          <cell r="CN127">
            <v>198</v>
          </cell>
          <cell r="CO127">
            <v>40986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</row>
        <row r="128">
          <cell r="E128">
            <v>2207844</v>
          </cell>
          <cell r="F128" t="str">
            <v>ДЕТСКА ГРАДИНА № 144 "ХАНС КРИСТИАН АНДЕРСЕН"</v>
          </cell>
          <cell r="G128" t="str">
            <v>Общинско</v>
          </cell>
          <cell r="H128" t="str">
            <v>община</v>
          </cell>
          <cell r="I128" t="str">
            <v>детска градина</v>
          </cell>
          <cell r="J128">
            <v>1</v>
          </cell>
          <cell r="K128">
            <v>179</v>
          </cell>
          <cell r="L128">
            <v>0</v>
          </cell>
          <cell r="M128">
            <v>0</v>
          </cell>
          <cell r="N128">
            <v>0</v>
          </cell>
          <cell r="O128">
            <v>325</v>
          </cell>
          <cell r="P128">
            <v>1</v>
          </cell>
          <cell r="Q128">
            <v>46300</v>
          </cell>
          <cell r="R128">
            <v>13</v>
          </cell>
          <cell r="S128">
            <v>117468</v>
          </cell>
          <cell r="T128">
            <v>66</v>
          </cell>
          <cell r="U128">
            <v>149226</v>
          </cell>
          <cell r="V128">
            <v>80</v>
          </cell>
          <cell r="W128">
            <v>339600</v>
          </cell>
          <cell r="X128">
            <v>179</v>
          </cell>
          <cell r="Y128">
            <v>817314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1469908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14</v>
          </cell>
          <cell r="CM128">
            <v>12124</v>
          </cell>
          <cell r="CN128">
            <v>179</v>
          </cell>
          <cell r="CO128">
            <v>37053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</row>
        <row r="129">
          <cell r="E129">
            <v>2207845</v>
          </cell>
          <cell r="F129" t="str">
            <v>ДЕТСКА ГРАДИНА № 36 ПЕПЕРУДА</v>
          </cell>
          <cell r="G129" t="str">
            <v>Общинско</v>
          </cell>
          <cell r="H129" t="str">
            <v>община</v>
          </cell>
          <cell r="I129" t="str">
            <v>детска градина</v>
          </cell>
          <cell r="J129">
            <v>1</v>
          </cell>
          <cell r="K129">
            <v>160</v>
          </cell>
          <cell r="L129">
            <v>0</v>
          </cell>
          <cell r="M129">
            <v>0</v>
          </cell>
          <cell r="N129">
            <v>0</v>
          </cell>
          <cell r="O129">
            <v>261</v>
          </cell>
          <cell r="P129">
            <v>1</v>
          </cell>
          <cell r="Q129">
            <v>46300</v>
          </cell>
          <cell r="R129">
            <v>10</v>
          </cell>
          <cell r="S129">
            <v>90360</v>
          </cell>
          <cell r="T129">
            <v>44</v>
          </cell>
          <cell r="U129">
            <v>99484</v>
          </cell>
          <cell r="V129">
            <v>57</v>
          </cell>
          <cell r="W129">
            <v>241965</v>
          </cell>
          <cell r="X129">
            <v>160</v>
          </cell>
          <cell r="Y129">
            <v>730560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1208669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9</v>
          </cell>
          <cell r="CM129">
            <v>7794</v>
          </cell>
          <cell r="CN129">
            <v>160</v>
          </cell>
          <cell r="CO129">
            <v>33120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</row>
        <row r="130">
          <cell r="E130">
            <v>2207846</v>
          </cell>
          <cell r="F130" t="str">
            <v>ДЕТСКА ГРАДИНА № 13 "КАЛИНKА"</v>
          </cell>
          <cell r="G130" t="str">
            <v>Общинско</v>
          </cell>
          <cell r="H130" t="str">
            <v>община</v>
          </cell>
          <cell r="I130" t="str">
            <v>детска градина</v>
          </cell>
          <cell r="J130">
            <v>1</v>
          </cell>
          <cell r="K130">
            <v>136</v>
          </cell>
          <cell r="L130">
            <v>0</v>
          </cell>
          <cell r="M130">
            <v>0</v>
          </cell>
          <cell r="N130">
            <v>0</v>
          </cell>
          <cell r="O130">
            <v>280</v>
          </cell>
          <cell r="P130">
            <v>1</v>
          </cell>
          <cell r="Q130">
            <v>46300</v>
          </cell>
          <cell r="R130">
            <v>11</v>
          </cell>
          <cell r="S130">
            <v>99396</v>
          </cell>
          <cell r="T130">
            <v>83</v>
          </cell>
          <cell r="U130">
            <v>187663</v>
          </cell>
          <cell r="V130">
            <v>61</v>
          </cell>
          <cell r="W130">
            <v>258945</v>
          </cell>
          <cell r="X130">
            <v>136</v>
          </cell>
          <cell r="Y130">
            <v>620976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1213280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14</v>
          </cell>
          <cell r="CK130">
            <v>90048</v>
          </cell>
          <cell r="CL130">
            <v>17</v>
          </cell>
          <cell r="CM130">
            <v>14722</v>
          </cell>
          <cell r="CN130">
            <v>136</v>
          </cell>
          <cell r="CO130">
            <v>28152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</row>
        <row r="131">
          <cell r="E131">
            <v>2207848</v>
          </cell>
          <cell r="F131" t="str">
            <v>Детска градина № 96 " Росна китка "</v>
          </cell>
          <cell r="G131" t="str">
            <v>Общинско</v>
          </cell>
          <cell r="H131" t="str">
            <v>община</v>
          </cell>
          <cell r="I131" t="str">
            <v>детска градина</v>
          </cell>
          <cell r="J131">
            <v>1</v>
          </cell>
          <cell r="K131">
            <v>158</v>
          </cell>
          <cell r="L131">
            <v>0</v>
          </cell>
          <cell r="M131">
            <v>0</v>
          </cell>
          <cell r="N131">
            <v>0</v>
          </cell>
          <cell r="O131">
            <v>299</v>
          </cell>
          <cell r="P131">
            <v>1</v>
          </cell>
          <cell r="Q131">
            <v>46300</v>
          </cell>
          <cell r="R131">
            <v>12</v>
          </cell>
          <cell r="S131">
            <v>108432</v>
          </cell>
          <cell r="T131">
            <v>21</v>
          </cell>
          <cell r="U131">
            <v>47481</v>
          </cell>
          <cell r="V131">
            <v>120</v>
          </cell>
          <cell r="W131">
            <v>509400</v>
          </cell>
          <cell r="X131">
            <v>158</v>
          </cell>
          <cell r="Y131">
            <v>721428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1433041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6432</v>
          </cell>
          <cell r="CL131">
            <v>1</v>
          </cell>
          <cell r="CM131">
            <v>866</v>
          </cell>
          <cell r="CN131">
            <v>158</v>
          </cell>
          <cell r="CO131">
            <v>32706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</row>
        <row r="132">
          <cell r="E132">
            <v>2207849</v>
          </cell>
          <cell r="F132" t="str">
            <v>ДЕТСКА ГРАДИНА №108 "ДЕТСКО ЦАРСТВО"</v>
          </cell>
          <cell r="G132" t="str">
            <v>Общинско</v>
          </cell>
          <cell r="H132" t="str">
            <v>община</v>
          </cell>
          <cell r="I132" t="str">
            <v>детска градина</v>
          </cell>
          <cell r="J132">
            <v>1</v>
          </cell>
          <cell r="K132">
            <v>211</v>
          </cell>
          <cell r="L132">
            <v>0</v>
          </cell>
          <cell r="M132">
            <v>0</v>
          </cell>
          <cell r="N132">
            <v>0</v>
          </cell>
          <cell r="O132">
            <v>286</v>
          </cell>
          <cell r="P132">
            <v>1</v>
          </cell>
          <cell r="Q132">
            <v>46300</v>
          </cell>
          <cell r="R132">
            <v>11</v>
          </cell>
          <cell r="S132">
            <v>99396</v>
          </cell>
          <cell r="T132">
            <v>20</v>
          </cell>
          <cell r="U132">
            <v>45220</v>
          </cell>
          <cell r="V132">
            <v>55</v>
          </cell>
          <cell r="W132">
            <v>233475</v>
          </cell>
          <cell r="X132">
            <v>211</v>
          </cell>
          <cell r="Y132">
            <v>963426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1387817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17</v>
          </cell>
          <cell r="CM132">
            <v>14722</v>
          </cell>
          <cell r="CN132">
            <v>211</v>
          </cell>
          <cell r="CO132">
            <v>43677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</row>
        <row r="133">
          <cell r="E133">
            <v>2208017</v>
          </cell>
          <cell r="F133" t="str">
            <v>17 СУ "Дамян Груев"</v>
          </cell>
          <cell r="G133" t="str">
            <v>Общинско</v>
          </cell>
          <cell r="H133" t="str">
            <v>община</v>
          </cell>
          <cell r="I133" t="str">
            <v>средно</v>
          </cell>
          <cell r="J133">
            <v>1</v>
          </cell>
          <cell r="K133">
            <v>343</v>
          </cell>
          <cell r="L133">
            <v>622</v>
          </cell>
          <cell r="M133">
            <v>1</v>
          </cell>
          <cell r="N133">
            <v>622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1</v>
          </cell>
          <cell r="AJ133">
            <v>73900</v>
          </cell>
          <cell r="AK133">
            <v>27</v>
          </cell>
          <cell r="AL133">
            <v>423036</v>
          </cell>
          <cell r="AM133">
            <v>580</v>
          </cell>
          <cell r="AN133">
            <v>1790460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2287396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2</v>
          </cell>
          <cell r="BD133">
            <v>41844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42</v>
          </cell>
          <cell r="BL133">
            <v>157374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199218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2</v>
          </cell>
          <cell r="BY133">
            <v>2132</v>
          </cell>
          <cell r="BZ133">
            <v>2132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24</v>
          </cell>
          <cell r="CK133">
            <v>154368</v>
          </cell>
          <cell r="CL133">
            <v>24</v>
          </cell>
          <cell r="CM133">
            <v>20784</v>
          </cell>
          <cell r="CN133">
            <v>343</v>
          </cell>
          <cell r="CO133">
            <v>71001</v>
          </cell>
          <cell r="CP133">
            <v>622</v>
          </cell>
          <cell r="CQ133">
            <v>21770</v>
          </cell>
          <cell r="CR133">
            <v>1</v>
          </cell>
          <cell r="CS133">
            <v>2520</v>
          </cell>
          <cell r="CT133">
            <v>15</v>
          </cell>
          <cell r="CU133">
            <v>52620</v>
          </cell>
          <cell r="CV133">
            <v>338</v>
          </cell>
          <cell r="CW133">
            <v>477932</v>
          </cell>
          <cell r="CX133">
            <v>0</v>
          </cell>
          <cell r="CY133">
            <v>530552</v>
          </cell>
          <cell r="CZ133">
            <v>0</v>
          </cell>
          <cell r="DA133">
            <v>0</v>
          </cell>
          <cell r="DB133">
            <v>0</v>
          </cell>
          <cell r="DC133">
            <v>2662</v>
          </cell>
          <cell r="DD133">
            <v>26124</v>
          </cell>
          <cell r="DE133">
            <v>0</v>
          </cell>
          <cell r="DF133">
            <v>60</v>
          </cell>
          <cell r="DG133">
            <v>0</v>
          </cell>
          <cell r="DH133">
            <v>6000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6000</v>
          </cell>
          <cell r="DN133">
            <v>42</v>
          </cell>
          <cell r="DO133">
            <v>3108</v>
          </cell>
          <cell r="DP133">
            <v>18</v>
          </cell>
        </row>
        <row r="134">
          <cell r="E134">
            <v>2208028</v>
          </cell>
          <cell r="F134" t="str">
            <v>28 Средно училище "Алеко Константинов"</v>
          </cell>
          <cell r="G134" t="str">
            <v>Общинско</v>
          </cell>
          <cell r="H134" t="str">
            <v>община</v>
          </cell>
          <cell r="I134" t="str">
            <v>средно</v>
          </cell>
          <cell r="J134">
            <v>1</v>
          </cell>
          <cell r="K134">
            <v>142</v>
          </cell>
          <cell r="L134">
            <v>487</v>
          </cell>
          <cell r="M134">
            <v>1</v>
          </cell>
          <cell r="N134">
            <v>487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1</v>
          </cell>
          <cell r="AJ134">
            <v>73900</v>
          </cell>
          <cell r="AK134">
            <v>22</v>
          </cell>
          <cell r="AL134">
            <v>344696</v>
          </cell>
          <cell r="AM134">
            <v>461</v>
          </cell>
          <cell r="AN134">
            <v>1423107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1841703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</v>
          </cell>
          <cell r="BD134">
            <v>20922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26</v>
          </cell>
          <cell r="BJ134">
            <v>106860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127782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5</v>
          </cell>
          <cell r="BY134">
            <v>5330</v>
          </cell>
          <cell r="BZ134">
            <v>5330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56</v>
          </cell>
          <cell r="CK134">
            <v>360192</v>
          </cell>
          <cell r="CL134">
            <v>56</v>
          </cell>
          <cell r="CM134">
            <v>48496</v>
          </cell>
          <cell r="CN134">
            <v>142</v>
          </cell>
          <cell r="CO134">
            <v>29394</v>
          </cell>
          <cell r="CP134">
            <v>487</v>
          </cell>
          <cell r="CQ134">
            <v>17045</v>
          </cell>
          <cell r="CR134">
            <v>0</v>
          </cell>
          <cell r="CS134">
            <v>0</v>
          </cell>
          <cell r="CT134">
            <v>10</v>
          </cell>
          <cell r="CU134">
            <v>35080</v>
          </cell>
          <cell r="CV134">
            <v>185</v>
          </cell>
          <cell r="CW134">
            <v>261590</v>
          </cell>
          <cell r="CX134">
            <v>0</v>
          </cell>
          <cell r="CY134">
            <v>296670</v>
          </cell>
          <cell r="CZ134">
            <v>0</v>
          </cell>
          <cell r="DA134">
            <v>0</v>
          </cell>
          <cell r="DB134">
            <v>0</v>
          </cell>
          <cell r="DC134">
            <v>2662</v>
          </cell>
          <cell r="DD134">
            <v>20454</v>
          </cell>
          <cell r="DE134">
            <v>0</v>
          </cell>
          <cell r="DF134">
            <v>226</v>
          </cell>
          <cell r="DG134">
            <v>26</v>
          </cell>
          <cell r="DH134">
            <v>25512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25512</v>
          </cell>
          <cell r="DN134">
            <v>26</v>
          </cell>
          <cell r="DO134">
            <v>1924</v>
          </cell>
          <cell r="DP134">
            <v>226</v>
          </cell>
        </row>
        <row r="135">
          <cell r="E135">
            <v>2208057</v>
          </cell>
          <cell r="F135" t="str">
            <v>57 Спортно училище "Свети Наум Охридски"</v>
          </cell>
          <cell r="G135" t="str">
            <v>Общинско</v>
          </cell>
          <cell r="H135" t="str">
            <v>община</v>
          </cell>
          <cell r="I135" t="str">
            <v>спортно</v>
          </cell>
          <cell r="J135">
            <v>1</v>
          </cell>
          <cell r="K135">
            <v>0</v>
          </cell>
          <cell r="L135">
            <v>500</v>
          </cell>
          <cell r="M135">
            <v>1</v>
          </cell>
          <cell r="N135">
            <v>500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</v>
          </cell>
          <cell r="AU135">
            <v>73900</v>
          </cell>
          <cell r="AV135">
            <v>20</v>
          </cell>
          <cell r="AW135">
            <v>493400</v>
          </cell>
          <cell r="AX135">
            <v>500</v>
          </cell>
          <cell r="AY135">
            <v>2440000</v>
          </cell>
          <cell r="AZ135">
            <v>3007300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6</v>
          </cell>
          <cell r="BY135">
            <v>6396</v>
          </cell>
          <cell r="BZ135">
            <v>6396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3</v>
          </cell>
          <cell r="CF135">
            <v>56988</v>
          </cell>
          <cell r="CG135">
            <v>29</v>
          </cell>
          <cell r="CH135">
            <v>98629</v>
          </cell>
          <cell r="CI135">
            <v>155617</v>
          </cell>
          <cell r="CJ135">
            <v>0</v>
          </cell>
          <cell r="CK135">
            <v>0</v>
          </cell>
          <cell r="CL135">
            <v>7</v>
          </cell>
          <cell r="CM135">
            <v>6062</v>
          </cell>
          <cell r="CN135">
            <v>0</v>
          </cell>
          <cell r="CO135">
            <v>0</v>
          </cell>
          <cell r="CP135">
            <v>500</v>
          </cell>
          <cell r="CQ135">
            <v>17500</v>
          </cell>
          <cell r="CR135">
            <v>48</v>
          </cell>
          <cell r="CS135">
            <v>120960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2662</v>
          </cell>
          <cell r="DD135">
            <v>21000</v>
          </cell>
          <cell r="DE135">
            <v>0</v>
          </cell>
          <cell r="DF135">
            <v>391</v>
          </cell>
          <cell r="DG135">
            <v>0</v>
          </cell>
          <cell r="DH135">
            <v>39100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39100</v>
          </cell>
          <cell r="DN135">
            <v>391</v>
          </cell>
          <cell r="DO135">
            <v>28934</v>
          </cell>
          <cell r="DP135">
            <v>0</v>
          </cell>
        </row>
        <row r="136">
          <cell r="E136">
            <v>2208075</v>
          </cell>
          <cell r="F136" t="str">
            <v>75.Основно училище " Тодор Каблешков "</v>
          </cell>
          <cell r="G136" t="str">
            <v>Общинско</v>
          </cell>
          <cell r="H136" t="str">
            <v>община</v>
          </cell>
          <cell r="I136" t="str">
            <v>основно</v>
          </cell>
          <cell r="J136">
            <v>1</v>
          </cell>
          <cell r="K136">
            <v>521</v>
          </cell>
          <cell r="L136">
            <v>681</v>
          </cell>
          <cell r="M136">
            <v>1</v>
          </cell>
          <cell r="N136">
            <v>681</v>
          </cell>
          <cell r="O136">
            <v>154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7</v>
          </cell>
          <cell r="AA136">
            <v>26033</v>
          </cell>
          <cell r="AB136">
            <v>154</v>
          </cell>
          <cell r="AC136">
            <v>427042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453075</v>
          </cell>
          <cell r="AI136">
            <v>1</v>
          </cell>
          <cell r="AJ136">
            <v>73900</v>
          </cell>
          <cell r="AK136">
            <v>27</v>
          </cell>
          <cell r="AL136">
            <v>423036</v>
          </cell>
          <cell r="AM136">
            <v>681</v>
          </cell>
          <cell r="AN136">
            <v>2102247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2599183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34</v>
          </cell>
          <cell r="CK136">
            <v>218688</v>
          </cell>
          <cell r="CL136">
            <v>34</v>
          </cell>
          <cell r="CM136">
            <v>29444</v>
          </cell>
          <cell r="CN136">
            <v>521</v>
          </cell>
          <cell r="CO136">
            <v>107847</v>
          </cell>
          <cell r="CP136">
            <v>681</v>
          </cell>
          <cell r="CQ136">
            <v>23835</v>
          </cell>
          <cell r="CR136">
            <v>0</v>
          </cell>
          <cell r="CS136">
            <v>0</v>
          </cell>
          <cell r="CT136">
            <v>4</v>
          </cell>
          <cell r="CU136">
            <v>14032</v>
          </cell>
          <cell r="CV136">
            <v>82</v>
          </cell>
          <cell r="CW136">
            <v>115948</v>
          </cell>
          <cell r="CX136">
            <v>0</v>
          </cell>
          <cell r="CY136">
            <v>129980</v>
          </cell>
          <cell r="CZ136">
            <v>0</v>
          </cell>
          <cell r="DA136">
            <v>0</v>
          </cell>
          <cell r="DB136">
            <v>0</v>
          </cell>
          <cell r="DC136">
            <v>2662</v>
          </cell>
          <cell r="DD136">
            <v>28602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</row>
        <row r="137">
          <cell r="E137">
            <v>2208092</v>
          </cell>
          <cell r="F137" t="str">
            <v>92 Основно училище "Димитър Талев"</v>
          </cell>
          <cell r="G137" t="str">
            <v>Общинско</v>
          </cell>
          <cell r="H137" t="str">
            <v>община</v>
          </cell>
          <cell r="I137" t="str">
            <v>основно</v>
          </cell>
          <cell r="J137">
            <v>1</v>
          </cell>
          <cell r="K137">
            <v>324</v>
          </cell>
          <cell r="L137">
            <v>542</v>
          </cell>
          <cell r="M137">
            <v>1</v>
          </cell>
          <cell r="N137">
            <v>542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1</v>
          </cell>
          <cell r="AJ137">
            <v>73900</v>
          </cell>
          <cell r="AK137">
            <v>23</v>
          </cell>
          <cell r="AL137">
            <v>360364</v>
          </cell>
          <cell r="AM137">
            <v>542</v>
          </cell>
          <cell r="AN137">
            <v>1673154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2107418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2</v>
          </cell>
          <cell r="BW137">
            <v>17642</v>
          </cell>
          <cell r="BX137">
            <v>2</v>
          </cell>
          <cell r="BY137">
            <v>2132</v>
          </cell>
          <cell r="BZ137">
            <v>19774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26</v>
          </cell>
          <cell r="CK137">
            <v>167232</v>
          </cell>
          <cell r="CL137">
            <v>26</v>
          </cell>
          <cell r="CM137">
            <v>22516</v>
          </cell>
          <cell r="CN137">
            <v>324</v>
          </cell>
          <cell r="CO137">
            <v>67068</v>
          </cell>
          <cell r="CP137">
            <v>542</v>
          </cell>
          <cell r="CQ137">
            <v>18970</v>
          </cell>
          <cell r="CR137">
            <v>4</v>
          </cell>
          <cell r="CS137">
            <v>10080</v>
          </cell>
          <cell r="CT137">
            <v>15</v>
          </cell>
          <cell r="CU137">
            <v>52620</v>
          </cell>
          <cell r="CV137">
            <v>341</v>
          </cell>
          <cell r="CW137">
            <v>482174</v>
          </cell>
          <cell r="CX137">
            <v>0</v>
          </cell>
          <cell r="CY137">
            <v>534794</v>
          </cell>
          <cell r="CZ137">
            <v>0</v>
          </cell>
          <cell r="DA137">
            <v>0</v>
          </cell>
          <cell r="DB137">
            <v>0</v>
          </cell>
          <cell r="DC137">
            <v>2662</v>
          </cell>
          <cell r="DD137">
            <v>22764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</row>
        <row r="138">
          <cell r="E138">
            <v>2208123</v>
          </cell>
          <cell r="F138" t="str">
            <v>123 Средно училищe "Стефан Стамболов"</v>
          </cell>
          <cell r="G138" t="str">
            <v>Общинско</v>
          </cell>
          <cell r="H138" t="str">
            <v>община</v>
          </cell>
          <cell r="I138" t="str">
            <v>средно</v>
          </cell>
          <cell r="J138">
            <v>1</v>
          </cell>
          <cell r="K138">
            <v>325</v>
          </cell>
          <cell r="L138">
            <v>591</v>
          </cell>
          <cell r="M138">
            <v>1</v>
          </cell>
          <cell r="N138">
            <v>591</v>
          </cell>
          <cell r="O138">
            <v>90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4</v>
          </cell>
          <cell r="AA138">
            <v>14876</v>
          </cell>
          <cell r="AB138">
            <v>90</v>
          </cell>
          <cell r="AC138">
            <v>249570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264446</v>
          </cell>
          <cell r="AI138">
            <v>1</v>
          </cell>
          <cell r="AJ138">
            <v>73900</v>
          </cell>
          <cell r="AK138">
            <v>21</v>
          </cell>
          <cell r="AL138">
            <v>329028</v>
          </cell>
          <cell r="AM138">
            <v>423</v>
          </cell>
          <cell r="AN138">
            <v>1305801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1708729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8</v>
          </cell>
          <cell r="BD138">
            <v>167376</v>
          </cell>
          <cell r="BE138">
            <v>168</v>
          </cell>
          <cell r="BF138">
            <v>791112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958488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9</v>
          </cell>
          <cell r="BY138">
            <v>9594</v>
          </cell>
          <cell r="BZ138">
            <v>9594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18</v>
          </cell>
          <cell r="CK138">
            <v>115776</v>
          </cell>
          <cell r="CL138">
            <v>27</v>
          </cell>
          <cell r="CM138">
            <v>23382</v>
          </cell>
          <cell r="CN138">
            <v>325</v>
          </cell>
          <cell r="CO138">
            <v>67275</v>
          </cell>
          <cell r="CP138">
            <v>591</v>
          </cell>
          <cell r="CQ138">
            <v>20685</v>
          </cell>
          <cell r="CR138">
            <v>0</v>
          </cell>
          <cell r="CS138">
            <v>0</v>
          </cell>
          <cell r="CT138">
            <v>13</v>
          </cell>
          <cell r="CU138">
            <v>45604</v>
          </cell>
          <cell r="CV138">
            <v>256</v>
          </cell>
          <cell r="CW138">
            <v>361984</v>
          </cell>
          <cell r="CX138">
            <v>0</v>
          </cell>
          <cell r="CY138">
            <v>407588</v>
          </cell>
          <cell r="CZ138">
            <v>0</v>
          </cell>
          <cell r="DA138">
            <v>0</v>
          </cell>
          <cell r="DB138">
            <v>0</v>
          </cell>
          <cell r="DC138">
            <v>2662</v>
          </cell>
          <cell r="DD138">
            <v>24822</v>
          </cell>
          <cell r="DE138">
            <v>0</v>
          </cell>
          <cell r="DF138">
            <v>48</v>
          </cell>
          <cell r="DG138">
            <v>168</v>
          </cell>
          <cell r="DH138">
            <v>23616</v>
          </cell>
          <cell r="DI138">
            <v>0</v>
          </cell>
          <cell r="DJ138">
            <v>0</v>
          </cell>
          <cell r="DK138">
            <v>25</v>
          </cell>
          <cell r="DL138">
            <v>6550</v>
          </cell>
          <cell r="DM138">
            <v>30166</v>
          </cell>
          <cell r="DN138">
            <v>168</v>
          </cell>
          <cell r="DO138">
            <v>12432</v>
          </cell>
          <cell r="DP138">
            <v>48</v>
          </cell>
        </row>
        <row r="139">
          <cell r="E139">
            <v>2208135</v>
          </cell>
          <cell r="F139" t="str">
            <v>135 средно училище "Ян Амос Коменски"</v>
          </cell>
          <cell r="G139" t="str">
            <v>Общинско</v>
          </cell>
          <cell r="H139" t="str">
            <v>община</v>
          </cell>
          <cell r="I139" t="str">
            <v>средно</v>
          </cell>
          <cell r="J139">
            <v>1</v>
          </cell>
          <cell r="K139">
            <v>142</v>
          </cell>
          <cell r="L139">
            <v>399</v>
          </cell>
          <cell r="M139">
            <v>1</v>
          </cell>
          <cell r="N139">
            <v>399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1</v>
          </cell>
          <cell r="AJ139">
            <v>73900</v>
          </cell>
          <cell r="AK139">
            <v>14</v>
          </cell>
          <cell r="AL139">
            <v>219352</v>
          </cell>
          <cell r="AM139">
            <v>274</v>
          </cell>
          <cell r="AN139">
            <v>845838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1139090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5</v>
          </cell>
          <cell r="BD139">
            <v>104610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125</v>
          </cell>
          <cell r="BN139">
            <v>390375</v>
          </cell>
          <cell r="BO139">
            <v>0</v>
          </cell>
          <cell r="BP139">
            <v>0</v>
          </cell>
          <cell r="BQ139">
            <v>494985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24</v>
          </cell>
          <cell r="BW139">
            <v>211704</v>
          </cell>
          <cell r="BX139">
            <v>0</v>
          </cell>
          <cell r="BY139">
            <v>0</v>
          </cell>
          <cell r="BZ139">
            <v>211704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30</v>
          </cell>
          <cell r="CK139">
            <v>192960</v>
          </cell>
          <cell r="CL139">
            <v>30</v>
          </cell>
          <cell r="CM139">
            <v>25980</v>
          </cell>
          <cell r="CN139">
            <v>142</v>
          </cell>
          <cell r="CO139">
            <v>29394</v>
          </cell>
          <cell r="CP139">
            <v>399</v>
          </cell>
          <cell r="CQ139">
            <v>13965</v>
          </cell>
          <cell r="CR139">
            <v>1</v>
          </cell>
          <cell r="CS139">
            <v>2520</v>
          </cell>
          <cell r="CT139">
            <v>7</v>
          </cell>
          <cell r="CU139">
            <v>24556</v>
          </cell>
          <cell r="CV139">
            <v>140</v>
          </cell>
          <cell r="CW139">
            <v>197960</v>
          </cell>
          <cell r="CX139">
            <v>0</v>
          </cell>
          <cell r="CY139">
            <v>222516</v>
          </cell>
          <cell r="CZ139">
            <v>0</v>
          </cell>
          <cell r="DA139">
            <v>0</v>
          </cell>
          <cell r="DB139">
            <v>0</v>
          </cell>
          <cell r="DC139">
            <v>2662</v>
          </cell>
          <cell r="DD139">
            <v>16758</v>
          </cell>
          <cell r="DE139">
            <v>0</v>
          </cell>
          <cell r="DF139">
            <v>128</v>
          </cell>
          <cell r="DG139">
            <v>0</v>
          </cell>
          <cell r="DH139">
            <v>12800</v>
          </cell>
          <cell r="DI139">
            <v>0</v>
          </cell>
          <cell r="DJ139">
            <v>0</v>
          </cell>
          <cell r="DK139">
            <v>80</v>
          </cell>
          <cell r="DL139">
            <v>20960</v>
          </cell>
          <cell r="DM139">
            <v>33760</v>
          </cell>
          <cell r="DN139">
            <v>125</v>
          </cell>
          <cell r="DO139">
            <v>9250</v>
          </cell>
          <cell r="DP139">
            <v>0</v>
          </cell>
        </row>
        <row r="140">
          <cell r="E140">
            <v>2208147</v>
          </cell>
          <cell r="F140" t="str">
            <v>147 Основно училище "Йордан Радичков"</v>
          </cell>
          <cell r="G140" t="str">
            <v>Общинско</v>
          </cell>
          <cell r="H140" t="str">
            <v>община</v>
          </cell>
          <cell r="I140" t="str">
            <v>основно</v>
          </cell>
          <cell r="J140">
            <v>1</v>
          </cell>
          <cell r="K140">
            <v>78</v>
          </cell>
          <cell r="L140">
            <v>110</v>
          </cell>
          <cell r="M140">
            <v>1</v>
          </cell>
          <cell r="N140">
            <v>110</v>
          </cell>
          <cell r="O140">
            <v>14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</v>
          </cell>
          <cell r="AA140">
            <v>3719</v>
          </cell>
          <cell r="AB140">
            <v>14</v>
          </cell>
          <cell r="AC140">
            <v>38822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42541</v>
          </cell>
          <cell r="AI140">
            <v>1</v>
          </cell>
          <cell r="AJ140">
            <v>73900</v>
          </cell>
          <cell r="AK140">
            <v>7</v>
          </cell>
          <cell r="AL140">
            <v>109676</v>
          </cell>
          <cell r="AM140">
            <v>110</v>
          </cell>
          <cell r="AN140">
            <v>339570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523146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</v>
          </cell>
          <cell r="CM140">
            <v>866</v>
          </cell>
          <cell r="CN140">
            <v>78</v>
          </cell>
          <cell r="CO140">
            <v>16146</v>
          </cell>
          <cell r="CP140">
            <v>110</v>
          </cell>
          <cell r="CQ140">
            <v>3850</v>
          </cell>
          <cell r="CR140">
            <v>0</v>
          </cell>
          <cell r="CS140">
            <v>0</v>
          </cell>
          <cell r="CT140">
            <v>1</v>
          </cell>
          <cell r="CU140">
            <v>3508</v>
          </cell>
          <cell r="CV140">
            <v>26</v>
          </cell>
          <cell r="CW140">
            <v>36764</v>
          </cell>
          <cell r="CX140">
            <v>0</v>
          </cell>
          <cell r="CY140">
            <v>40272</v>
          </cell>
          <cell r="CZ140">
            <v>0</v>
          </cell>
          <cell r="DA140">
            <v>0</v>
          </cell>
          <cell r="DB140">
            <v>0</v>
          </cell>
          <cell r="DC140">
            <v>2662</v>
          </cell>
          <cell r="DD140">
            <v>4620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</row>
        <row r="141">
          <cell r="E141">
            <v>2208864</v>
          </cell>
          <cell r="F141" t="str">
            <v>ДЕТСКА ГРАДИНА №196"ШАРЛ ПЕРО"</v>
          </cell>
          <cell r="G141" t="str">
            <v>Общинско</v>
          </cell>
          <cell r="H141" t="str">
            <v>община</v>
          </cell>
          <cell r="I141" t="str">
            <v>детска градина</v>
          </cell>
          <cell r="J141">
            <v>1</v>
          </cell>
          <cell r="K141">
            <v>132</v>
          </cell>
          <cell r="L141">
            <v>0</v>
          </cell>
          <cell r="M141">
            <v>0</v>
          </cell>
          <cell r="N141">
            <v>0</v>
          </cell>
          <cell r="O141">
            <v>156</v>
          </cell>
          <cell r="P141">
            <v>1</v>
          </cell>
          <cell r="Q141">
            <v>46300</v>
          </cell>
          <cell r="R141">
            <v>6</v>
          </cell>
          <cell r="S141">
            <v>54216</v>
          </cell>
          <cell r="T141">
            <v>0</v>
          </cell>
          <cell r="U141">
            <v>0</v>
          </cell>
          <cell r="V141">
            <v>24</v>
          </cell>
          <cell r="W141">
            <v>101880</v>
          </cell>
          <cell r="X141">
            <v>132</v>
          </cell>
          <cell r="Y141">
            <v>602712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805108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10</v>
          </cell>
          <cell r="CM141">
            <v>8660</v>
          </cell>
          <cell r="CN141">
            <v>132</v>
          </cell>
          <cell r="CO141">
            <v>27324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</row>
        <row r="142">
          <cell r="E142">
            <v>2208865</v>
          </cell>
          <cell r="F142" t="str">
            <v>ДЕТСКА ГРАДИНА № 169 " КОЛЕДАРЧЕ "</v>
          </cell>
          <cell r="G142" t="str">
            <v>Общинско</v>
          </cell>
          <cell r="H142" t="str">
            <v>община</v>
          </cell>
          <cell r="I142" t="str">
            <v>детска градина</v>
          </cell>
          <cell r="J142">
            <v>1</v>
          </cell>
          <cell r="K142">
            <v>112</v>
          </cell>
          <cell r="L142">
            <v>0</v>
          </cell>
          <cell r="M142">
            <v>0</v>
          </cell>
          <cell r="N142">
            <v>0</v>
          </cell>
          <cell r="O142">
            <v>164</v>
          </cell>
          <cell r="P142">
            <v>1</v>
          </cell>
          <cell r="Q142">
            <v>46300</v>
          </cell>
          <cell r="R142">
            <v>6</v>
          </cell>
          <cell r="S142">
            <v>54216</v>
          </cell>
          <cell r="T142">
            <v>0</v>
          </cell>
          <cell r="U142">
            <v>0</v>
          </cell>
          <cell r="V142">
            <v>52</v>
          </cell>
          <cell r="W142">
            <v>220740</v>
          </cell>
          <cell r="X142">
            <v>112</v>
          </cell>
          <cell r="Y142">
            <v>511392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832648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2</v>
          </cell>
          <cell r="CM142">
            <v>1732</v>
          </cell>
          <cell r="CN142">
            <v>112</v>
          </cell>
          <cell r="CO142">
            <v>23184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</row>
        <row r="143">
          <cell r="E143">
            <v>2208866</v>
          </cell>
          <cell r="F143" t="str">
            <v>Детска градина 128 "ФЕНИКС"</v>
          </cell>
          <cell r="G143" t="str">
            <v>Общинско</v>
          </cell>
          <cell r="H143" t="str">
            <v>община</v>
          </cell>
          <cell r="I143" t="str">
            <v>детска градина</v>
          </cell>
          <cell r="J143">
            <v>1</v>
          </cell>
          <cell r="K143">
            <v>193</v>
          </cell>
          <cell r="L143">
            <v>0</v>
          </cell>
          <cell r="M143">
            <v>0</v>
          </cell>
          <cell r="N143">
            <v>0</v>
          </cell>
          <cell r="O143">
            <v>266</v>
          </cell>
          <cell r="P143">
            <v>1</v>
          </cell>
          <cell r="Q143">
            <v>46300</v>
          </cell>
          <cell r="R143">
            <v>10</v>
          </cell>
          <cell r="S143">
            <v>90360</v>
          </cell>
          <cell r="T143">
            <v>22</v>
          </cell>
          <cell r="U143">
            <v>49742</v>
          </cell>
          <cell r="V143">
            <v>51</v>
          </cell>
          <cell r="W143">
            <v>216495</v>
          </cell>
          <cell r="X143">
            <v>193</v>
          </cell>
          <cell r="Y143">
            <v>881238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1284135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12</v>
          </cell>
          <cell r="CM143">
            <v>10392</v>
          </cell>
          <cell r="CN143">
            <v>193</v>
          </cell>
          <cell r="CO143">
            <v>39951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</row>
        <row r="144">
          <cell r="E144">
            <v>2208867</v>
          </cell>
          <cell r="F144" t="str">
            <v>ДЕТСКА ГРАДИНА № 130"ПРИКАЗКА"</v>
          </cell>
          <cell r="G144" t="str">
            <v>Общинско</v>
          </cell>
          <cell r="H144" t="str">
            <v>община</v>
          </cell>
          <cell r="I144" t="str">
            <v>детска градина</v>
          </cell>
          <cell r="J144">
            <v>1</v>
          </cell>
          <cell r="K144">
            <v>82</v>
          </cell>
          <cell r="L144">
            <v>0</v>
          </cell>
          <cell r="M144">
            <v>0</v>
          </cell>
          <cell r="N144">
            <v>0</v>
          </cell>
          <cell r="O144">
            <v>107</v>
          </cell>
          <cell r="P144">
            <v>1</v>
          </cell>
          <cell r="Q144">
            <v>46300</v>
          </cell>
          <cell r="R144">
            <v>4</v>
          </cell>
          <cell r="S144">
            <v>36144</v>
          </cell>
          <cell r="T144">
            <v>0</v>
          </cell>
          <cell r="U144">
            <v>0</v>
          </cell>
          <cell r="V144">
            <v>25</v>
          </cell>
          <cell r="W144">
            <v>106125</v>
          </cell>
          <cell r="X144">
            <v>82</v>
          </cell>
          <cell r="Y144">
            <v>374412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562981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11</v>
          </cell>
          <cell r="CK144">
            <v>70752</v>
          </cell>
          <cell r="CL144">
            <v>11</v>
          </cell>
          <cell r="CM144">
            <v>9526</v>
          </cell>
          <cell r="CN144">
            <v>82</v>
          </cell>
          <cell r="CO144">
            <v>16974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</row>
        <row r="145">
          <cell r="E145">
            <v>2208868</v>
          </cell>
          <cell r="F145" t="str">
            <v>Детска градина №126 "Тинтява"</v>
          </cell>
          <cell r="G145" t="str">
            <v>Общинско</v>
          </cell>
          <cell r="H145" t="str">
            <v>община</v>
          </cell>
          <cell r="I145" t="str">
            <v>детска градина</v>
          </cell>
          <cell r="J145">
            <v>1</v>
          </cell>
          <cell r="K145">
            <v>162</v>
          </cell>
          <cell r="L145">
            <v>0</v>
          </cell>
          <cell r="M145">
            <v>0</v>
          </cell>
          <cell r="N145">
            <v>0</v>
          </cell>
          <cell r="O145">
            <v>213</v>
          </cell>
          <cell r="P145">
            <v>1</v>
          </cell>
          <cell r="Q145">
            <v>46300</v>
          </cell>
          <cell r="R145">
            <v>8</v>
          </cell>
          <cell r="S145">
            <v>72288</v>
          </cell>
          <cell r="T145">
            <v>0</v>
          </cell>
          <cell r="U145">
            <v>0</v>
          </cell>
          <cell r="V145">
            <v>51</v>
          </cell>
          <cell r="W145">
            <v>216495</v>
          </cell>
          <cell r="X145">
            <v>162</v>
          </cell>
          <cell r="Y145">
            <v>739692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1074775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13</v>
          </cell>
          <cell r="CK145">
            <v>83616</v>
          </cell>
          <cell r="CL145">
            <v>13</v>
          </cell>
          <cell r="CM145">
            <v>11258</v>
          </cell>
          <cell r="CN145">
            <v>162</v>
          </cell>
          <cell r="CO145">
            <v>33534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</row>
        <row r="146">
          <cell r="E146">
            <v>2208870</v>
          </cell>
          <cell r="F146" t="str">
            <v>Детска градина №187 "Жар птица"</v>
          </cell>
          <cell r="G146" t="str">
            <v>Общинско</v>
          </cell>
          <cell r="H146" t="str">
            <v>община</v>
          </cell>
          <cell r="I146" t="str">
            <v>детска градина</v>
          </cell>
          <cell r="J146">
            <v>1</v>
          </cell>
          <cell r="K146">
            <v>142</v>
          </cell>
          <cell r="L146">
            <v>0</v>
          </cell>
          <cell r="M146">
            <v>0</v>
          </cell>
          <cell r="N146">
            <v>0</v>
          </cell>
          <cell r="O146">
            <v>211</v>
          </cell>
          <cell r="P146">
            <v>1</v>
          </cell>
          <cell r="Q146">
            <v>46300</v>
          </cell>
          <cell r="R146">
            <v>8</v>
          </cell>
          <cell r="S146">
            <v>72288</v>
          </cell>
          <cell r="T146">
            <v>43</v>
          </cell>
          <cell r="U146">
            <v>97223</v>
          </cell>
          <cell r="V146">
            <v>26</v>
          </cell>
          <cell r="W146">
            <v>110370</v>
          </cell>
          <cell r="X146">
            <v>142</v>
          </cell>
          <cell r="Y146">
            <v>648372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974553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12</v>
          </cell>
          <cell r="CM146">
            <v>10392</v>
          </cell>
          <cell r="CN146">
            <v>142</v>
          </cell>
          <cell r="CO146">
            <v>29394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</row>
        <row r="147">
          <cell r="E147">
            <v>2208871</v>
          </cell>
          <cell r="F147" t="str">
            <v>ДЕТСКА ГРАДИНА N 54 "ДЪГА"</v>
          </cell>
          <cell r="G147" t="str">
            <v>Общинско</v>
          </cell>
          <cell r="H147" t="str">
            <v>община</v>
          </cell>
          <cell r="I147" t="str">
            <v>детска градина</v>
          </cell>
          <cell r="J147">
            <v>1</v>
          </cell>
          <cell r="K147">
            <v>76</v>
          </cell>
          <cell r="L147">
            <v>0</v>
          </cell>
          <cell r="M147">
            <v>0</v>
          </cell>
          <cell r="N147">
            <v>0</v>
          </cell>
          <cell r="O147">
            <v>145</v>
          </cell>
          <cell r="P147">
            <v>1</v>
          </cell>
          <cell r="Q147">
            <v>46300</v>
          </cell>
          <cell r="R147">
            <v>6</v>
          </cell>
          <cell r="S147">
            <v>54216</v>
          </cell>
          <cell r="T147">
            <v>43</v>
          </cell>
          <cell r="U147">
            <v>97223</v>
          </cell>
          <cell r="V147">
            <v>26</v>
          </cell>
          <cell r="W147">
            <v>110370</v>
          </cell>
          <cell r="X147">
            <v>76</v>
          </cell>
          <cell r="Y147">
            <v>347016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655125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4</v>
          </cell>
          <cell r="CM147">
            <v>3464</v>
          </cell>
          <cell r="CN147">
            <v>76</v>
          </cell>
          <cell r="CO147">
            <v>15732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</row>
        <row r="148">
          <cell r="E148">
            <v>2209019</v>
          </cell>
          <cell r="F148" t="str">
            <v>19 СРЕДНО УЧИЛИЩЕ "ЕЛИН ПЕЛИН"</v>
          </cell>
          <cell r="G148" t="str">
            <v>Общинско</v>
          </cell>
          <cell r="H148" t="str">
            <v>община</v>
          </cell>
          <cell r="I148" t="str">
            <v>средно</v>
          </cell>
          <cell r="J148">
            <v>1</v>
          </cell>
          <cell r="K148">
            <v>379</v>
          </cell>
          <cell r="L148">
            <v>1043</v>
          </cell>
          <cell r="M148">
            <v>1</v>
          </cell>
          <cell r="N148">
            <v>1043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1</v>
          </cell>
          <cell r="AJ148">
            <v>73900</v>
          </cell>
          <cell r="AK148">
            <v>43</v>
          </cell>
          <cell r="AL148">
            <v>673724</v>
          </cell>
          <cell r="AM148">
            <v>1043</v>
          </cell>
          <cell r="AN148">
            <v>3219741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3967365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5</v>
          </cell>
          <cell r="BW148">
            <v>44105</v>
          </cell>
          <cell r="BX148">
            <v>1</v>
          </cell>
          <cell r="BY148">
            <v>1066</v>
          </cell>
          <cell r="BZ148">
            <v>45171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26</v>
          </cell>
          <cell r="CK148">
            <v>167232</v>
          </cell>
          <cell r="CL148">
            <v>26</v>
          </cell>
          <cell r="CM148">
            <v>22516</v>
          </cell>
          <cell r="CN148">
            <v>379</v>
          </cell>
          <cell r="CO148">
            <v>78453</v>
          </cell>
          <cell r="CP148">
            <v>1043</v>
          </cell>
          <cell r="CQ148">
            <v>36505</v>
          </cell>
          <cell r="CR148">
            <v>0</v>
          </cell>
          <cell r="CS148">
            <v>0</v>
          </cell>
          <cell r="CT148">
            <v>16</v>
          </cell>
          <cell r="CU148">
            <v>56128</v>
          </cell>
          <cell r="CV148">
            <v>371</v>
          </cell>
          <cell r="CW148">
            <v>524594</v>
          </cell>
          <cell r="CX148">
            <v>0</v>
          </cell>
          <cell r="CY148">
            <v>580722</v>
          </cell>
          <cell r="CZ148">
            <v>0</v>
          </cell>
          <cell r="DA148">
            <v>0</v>
          </cell>
          <cell r="DB148">
            <v>0</v>
          </cell>
          <cell r="DC148">
            <v>2662</v>
          </cell>
          <cell r="DD148">
            <v>43806</v>
          </cell>
          <cell r="DE148">
            <v>0</v>
          </cell>
          <cell r="DF148">
            <v>391</v>
          </cell>
          <cell r="DG148">
            <v>0</v>
          </cell>
          <cell r="DH148">
            <v>39100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39100</v>
          </cell>
          <cell r="DN148">
            <v>0</v>
          </cell>
          <cell r="DO148">
            <v>0</v>
          </cell>
          <cell r="DP148">
            <v>390</v>
          </cell>
        </row>
        <row r="149">
          <cell r="E149">
            <v>2209025</v>
          </cell>
          <cell r="F149" t="str">
            <v>25 основно училище "Д-р Петър Берон"</v>
          </cell>
          <cell r="G149" t="str">
            <v>Общинско</v>
          </cell>
          <cell r="H149" t="str">
            <v>община</v>
          </cell>
          <cell r="I149" t="str">
            <v>основно</v>
          </cell>
          <cell r="J149">
            <v>1</v>
          </cell>
          <cell r="K149">
            <v>393</v>
          </cell>
          <cell r="L149">
            <v>668</v>
          </cell>
          <cell r="M149">
            <v>1</v>
          </cell>
          <cell r="N149">
            <v>668</v>
          </cell>
          <cell r="O149">
            <v>20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</v>
          </cell>
          <cell r="AA149">
            <v>3719</v>
          </cell>
          <cell r="AB149">
            <v>20</v>
          </cell>
          <cell r="AC149">
            <v>55460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59179</v>
          </cell>
          <cell r="AI149">
            <v>1</v>
          </cell>
          <cell r="AJ149">
            <v>73900</v>
          </cell>
          <cell r="AK149">
            <v>28</v>
          </cell>
          <cell r="AL149">
            <v>438704</v>
          </cell>
          <cell r="AM149">
            <v>668</v>
          </cell>
          <cell r="AN149">
            <v>2062116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2574720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4</v>
          </cell>
          <cell r="BW149">
            <v>35284</v>
          </cell>
          <cell r="BX149">
            <v>0</v>
          </cell>
          <cell r="BY149">
            <v>0</v>
          </cell>
          <cell r="BZ149">
            <v>35284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14</v>
          </cell>
          <cell r="CK149">
            <v>90048</v>
          </cell>
          <cell r="CL149">
            <v>26</v>
          </cell>
          <cell r="CM149">
            <v>22516</v>
          </cell>
          <cell r="CN149">
            <v>393</v>
          </cell>
          <cell r="CO149">
            <v>81351</v>
          </cell>
          <cell r="CP149">
            <v>668</v>
          </cell>
          <cell r="CQ149">
            <v>23380</v>
          </cell>
          <cell r="CR149">
            <v>0</v>
          </cell>
          <cell r="CS149">
            <v>0</v>
          </cell>
          <cell r="CT149">
            <v>16</v>
          </cell>
          <cell r="CU149">
            <v>56128</v>
          </cell>
          <cell r="CV149">
            <v>336</v>
          </cell>
          <cell r="CW149">
            <v>475104</v>
          </cell>
          <cell r="CX149">
            <v>0</v>
          </cell>
          <cell r="CY149">
            <v>531232</v>
          </cell>
          <cell r="CZ149">
            <v>0</v>
          </cell>
          <cell r="DA149">
            <v>0</v>
          </cell>
          <cell r="DB149">
            <v>0</v>
          </cell>
          <cell r="DC149">
            <v>2662</v>
          </cell>
          <cell r="DD149">
            <v>28056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</row>
        <row r="150">
          <cell r="E150">
            <v>2209034</v>
          </cell>
          <cell r="F150" t="str">
            <v>34 ОСНОВНО УЧИЛИЩЕ "СТОЮ ШИШКОВ"</v>
          </cell>
          <cell r="G150" t="str">
            <v>Общинско</v>
          </cell>
          <cell r="H150" t="str">
            <v>община</v>
          </cell>
          <cell r="I150" t="str">
            <v>основно</v>
          </cell>
          <cell r="J150">
            <v>1</v>
          </cell>
          <cell r="K150">
            <v>544</v>
          </cell>
          <cell r="L150">
            <v>830</v>
          </cell>
          <cell r="M150">
            <v>1</v>
          </cell>
          <cell r="N150">
            <v>830</v>
          </cell>
          <cell r="O150">
            <v>48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2</v>
          </cell>
          <cell r="AA150">
            <v>7438</v>
          </cell>
          <cell r="AB150">
            <v>48</v>
          </cell>
          <cell r="AC150">
            <v>133104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140542</v>
          </cell>
          <cell r="AI150">
            <v>1</v>
          </cell>
          <cell r="AJ150">
            <v>73900</v>
          </cell>
          <cell r="AK150">
            <v>33</v>
          </cell>
          <cell r="AL150">
            <v>517044</v>
          </cell>
          <cell r="AM150">
            <v>830</v>
          </cell>
          <cell r="AN150">
            <v>2562210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3153154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2</v>
          </cell>
          <cell r="BW150">
            <v>17642</v>
          </cell>
          <cell r="BX150">
            <v>1</v>
          </cell>
          <cell r="BY150">
            <v>1066</v>
          </cell>
          <cell r="BZ150">
            <v>18708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38</v>
          </cell>
          <cell r="CK150">
            <v>244416</v>
          </cell>
          <cell r="CL150">
            <v>38</v>
          </cell>
          <cell r="CM150">
            <v>32908</v>
          </cell>
          <cell r="CN150">
            <v>544</v>
          </cell>
          <cell r="CO150">
            <v>112608</v>
          </cell>
          <cell r="CP150">
            <v>830</v>
          </cell>
          <cell r="CQ150">
            <v>29050</v>
          </cell>
          <cell r="CR150">
            <v>1</v>
          </cell>
          <cell r="CS150">
            <v>2520</v>
          </cell>
          <cell r="CT150">
            <v>16</v>
          </cell>
          <cell r="CU150">
            <v>56128</v>
          </cell>
          <cell r="CV150">
            <v>423</v>
          </cell>
          <cell r="CW150">
            <v>598122</v>
          </cell>
          <cell r="CX150">
            <v>0</v>
          </cell>
          <cell r="CY150">
            <v>654250</v>
          </cell>
          <cell r="CZ150">
            <v>0</v>
          </cell>
          <cell r="DA150">
            <v>0</v>
          </cell>
          <cell r="DB150">
            <v>0</v>
          </cell>
          <cell r="DC150">
            <v>2662</v>
          </cell>
          <cell r="DD150">
            <v>34860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</row>
        <row r="151">
          <cell r="E151">
            <v>2209036</v>
          </cell>
          <cell r="F151" t="str">
            <v>36 Средно училище "Максим Горки"</v>
          </cell>
          <cell r="G151" t="str">
            <v>Общинско</v>
          </cell>
          <cell r="H151" t="str">
            <v>община</v>
          </cell>
          <cell r="I151" t="str">
            <v>средно</v>
          </cell>
          <cell r="J151">
            <v>1</v>
          </cell>
          <cell r="K151">
            <v>417</v>
          </cell>
          <cell r="L151">
            <v>938</v>
          </cell>
          <cell r="M151">
            <v>1</v>
          </cell>
          <cell r="N151">
            <v>938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</v>
          </cell>
          <cell r="AJ151">
            <v>73900</v>
          </cell>
          <cell r="AK151">
            <v>41</v>
          </cell>
          <cell r="AL151">
            <v>642388</v>
          </cell>
          <cell r="AM151">
            <v>938</v>
          </cell>
          <cell r="AN151">
            <v>2895606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3611894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1</v>
          </cell>
          <cell r="BY151">
            <v>1066</v>
          </cell>
          <cell r="BZ151">
            <v>1066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</v>
          </cell>
          <cell r="CK151">
            <v>128640</v>
          </cell>
          <cell r="CL151">
            <v>26</v>
          </cell>
          <cell r="CM151">
            <v>22516</v>
          </cell>
          <cell r="CN151">
            <v>417</v>
          </cell>
          <cell r="CO151">
            <v>86319</v>
          </cell>
          <cell r="CP151">
            <v>938</v>
          </cell>
          <cell r="CQ151">
            <v>32830</v>
          </cell>
          <cell r="CR151">
            <v>0</v>
          </cell>
          <cell r="CS151">
            <v>0</v>
          </cell>
          <cell r="CT151">
            <v>13</v>
          </cell>
          <cell r="CU151">
            <v>45604</v>
          </cell>
          <cell r="CV151">
            <v>336</v>
          </cell>
          <cell r="CW151">
            <v>475104</v>
          </cell>
          <cell r="CX151">
            <v>0</v>
          </cell>
          <cell r="CY151">
            <v>520708</v>
          </cell>
          <cell r="CZ151">
            <v>0</v>
          </cell>
          <cell r="DA151">
            <v>0</v>
          </cell>
          <cell r="DB151">
            <v>0</v>
          </cell>
          <cell r="DC151">
            <v>2662</v>
          </cell>
          <cell r="DD151">
            <v>39396</v>
          </cell>
          <cell r="DE151">
            <v>0</v>
          </cell>
          <cell r="DF151">
            <v>252</v>
          </cell>
          <cell r="DG151">
            <v>0</v>
          </cell>
          <cell r="DH151">
            <v>25200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25200</v>
          </cell>
          <cell r="DN151">
            <v>0</v>
          </cell>
          <cell r="DO151">
            <v>0</v>
          </cell>
          <cell r="DP151">
            <v>252</v>
          </cell>
        </row>
        <row r="152">
          <cell r="E152">
            <v>2209051</v>
          </cell>
          <cell r="F152" t="str">
            <v>51 СРЕДНО УЧИЛИЩЕ "ЕЛИСАВЕТА БАГРЯНА"</v>
          </cell>
          <cell r="G152" t="str">
            <v>Общинско</v>
          </cell>
          <cell r="H152" t="str">
            <v>община</v>
          </cell>
          <cell r="I152" t="str">
            <v>средно</v>
          </cell>
          <cell r="J152">
            <v>1</v>
          </cell>
          <cell r="K152">
            <v>451</v>
          </cell>
          <cell r="L152">
            <v>1228</v>
          </cell>
          <cell r="M152">
            <v>1</v>
          </cell>
          <cell r="N152">
            <v>1228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73900</v>
          </cell>
          <cell r="AK152">
            <v>32</v>
          </cell>
          <cell r="AL152">
            <v>501376</v>
          </cell>
          <cell r="AM152">
            <v>918</v>
          </cell>
          <cell r="AN152">
            <v>2833866</v>
          </cell>
          <cell r="AO152">
            <v>5</v>
          </cell>
          <cell r="AP152">
            <v>78340</v>
          </cell>
          <cell r="AQ152">
            <v>141</v>
          </cell>
          <cell r="AR152">
            <v>846000</v>
          </cell>
          <cell r="AS152">
            <v>4333482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6</v>
          </cell>
          <cell r="BD152">
            <v>125532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169</v>
          </cell>
          <cell r="BP152">
            <v>930514</v>
          </cell>
          <cell r="BQ152">
            <v>1056046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3</v>
          </cell>
          <cell r="BY152">
            <v>3198</v>
          </cell>
          <cell r="BZ152">
            <v>3198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33</v>
          </cell>
          <cell r="CK152">
            <v>212256</v>
          </cell>
          <cell r="CL152">
            <v>33</v>
          </cell>
          <cell r="CM152">
            <v>28578</v>
          </cell>
          <cell r="CN152">
            <v>451</v>
          </cell>
          <cell r="CO152">
            <v>93357</v>
          </cell>
          <cell r="CP152">
            <v>1228</v>
          </cell>
          <cell r="CQ152">
            <v>42980</v>
          </cell>
          <cell r="CR152">
            <v>0</v>
          </cell>
          <cell r="CS152">
            <v>0</v>
          </cell>
          <cell r="CT152">
            <v>11</v>
          </cell>
          <cell r="CU152">
            <v>38588</v>
          </cell>
          <cell r="CV152">
            <v>299</v>
          </cell>
          <cell r="CW152">
            <v>422786</v>
          </cell>
          <cell r="CX152">
            <v>0</v>
          </cell>
          <cell r="CY152">
            <v>461374</v>
          </cell>
          <cell r="CZ152">
            <v>0</v>
          </cell>
          <cell r="DA152">
            <v>0</v>
          </cell>
          <cell r="DB152">
            <v>0</v>
          </cell>
          <cell r="DC152">
            <v>2662</v>
          </cell>
          <cell r="DD152">
            <v>51576</v>
          </cell>
          <cell r="DE152">
            <v>0</v>
          </cell>
          <cell r="DF152">
            <v>251</v>
          </cell>
          <cell r="DG152">
            <v>169</v>
          </cell>
          <cell r="DH152">
            <v>44028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44028</v>
          </cell>
          <cell r="DN152">
            <v>169</v>
          </cell>
          <cell r="DO152">
            <v>12506</v>
          </cell>
          <cell r="DP152">
            <v>251</v>
          </cell>
        </row>
        <row r="153">
          <cell r="E153">
            <v>2209132</v>
          </cell>
          <cell r="F153" t="str">
            <v>132. Средно училище "Ваня Войнова"</v>
          </cell>
          <cell r="G153" t="str">
            <v>Общинско</v>
          </cell>
          <cell r="H153" t="str">
            <v>община</v>
          </cell>
          <cell r="I153" t="str">
            <v>средно</v>
          </cell>
          <cell r="J153">
            <v>1</v>
          </cell>
          <cell r="K153">
            <v>153</v>
          </cell>
          <cell r="L153">
            <v>475</v>
          </cell>
          <cell r="M153">
            <v>1</v>
          </cell>
          <cell r="N153">
            <v>475</v>
          </cell>
          <cell r="O153">
            <v>47</v>
          </cell>
          <cell r="P153">
            <v>0</v>
          </cell>
          <cell r="Q153">
            <v>0</v>
          </cell>
          <cell r="R153">
            <v>2</v>
          </cell>
          <cell r="S153">
            <v>18072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47</v>
          </cell>
          <cell r="Y153">
            <v>214602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232674</v>
          </cell>
          <cell r="AI153">
            <v>1</v>
          </cell>
          <cell r="AJ153">
            <v>73900</v>
          </cell>
          <cell r="AK153">
            <v>16</v>
          </cell>
          <cell r="AL153">
            <v>250688</v>
          </cell>
          <cell r="AM153">
            <v>361</v>
          </cell>
          <cell r="AN153">
            <v>1114407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1438995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</v>
          </cell>
          <cell r="BD153">
            <v>104610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89</v>
          </cell>
          <cell r="BL153">
            <v>333483</v>
          </cell>
          <cell r="BM153">
            <v>0</v>
          </cell>
          <cell r="BN153">
            <v>0</v>
          </cell>
          <cell r="BO153">
            <v>25</v>
          </cell>
          <cell r="BP153">
            <v>137650</v>
          </cell>
          <cell r="BQ153">
            <v>575743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46</v>
          </cell>
          <cell r="BW153">
            <v>405766</v>
          </cell>
          <cell r="BX153">
            <v>60</v>
          </cell>
          <cell r="BY153">
            <v>63960</v>
          </cell>
          <cell r="BZ153">
            <v>469726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48</v>
          </cell>
          <cell r="CK153">
            <v>308736</v>
          </cell>
          <cell r="CL153">
            <v>48</v>
          </cell>
          <cell r="CM153">
            <v>41568</v>
          </cell>
          <cell r="CN153">
            <v>153</v>
          </cell>
          <cell r="CO153">
            <v>31671</v>
          </cell>
          <cell r="CP153">
            <v>475</v>
          </cell>
          <cell r="CQ153">
            <v>16625</v>
          </cell>
          <cell r="CR153">
            <v>7</v>
          </cell>
          <cell r="CS153">
            <v>17640</v>
          </cell>
          <cell r="CT153">
            <v>6</v>
          </cell>
          <cell r="CU153">
            <v>21048</v>
          </cell>
          <cell r="CV153">
            <v>127</v>
          </cell>
          <cell r="CW153">
            <v>179578</v>
          </cell>
          <cell r="CX153">
            <v>0</v>
          </cell>
          <cell r="CY153">
            <v>200626</v>
          </cell>
          <cell r="CZ153">
            <v>0</v>
          </cell>
          <cell r="DA153">
            <v>0</v>
          </cell>
          <cell r="DB153">
            <v>0</v>
          </cell>
          <cell r="DC153">
            <v>2662</v>
          </cell>
          <cell r="DD153">
            <v>19950</v>
          </cell>
          <cell r="DE153">
            <v>0</v>
          </cell>
          <cell r="DF153">
            <v>307</v>
          </cell>
          <cell r="DG153">
            <v>26</v>
          </cell>
          <cell r="DH153">
            <v>33612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33612</v>
          </cell>
          <cell r="DN153">
            <v>114</v>
          </cell>
          <cell r="DO153">
            <v>8436</v>
          </cell>
          <cell r="DP153">
            <v>191</v>
          </cell>
        </row>
        <row r="154">
          <cell r="E154">
            <v>2209142</v>
          </cell>
          <cell r="F154" t="str">
            <v>142 ОСНОВНО УЧИЛИЩЕ "ВЕСЕЛИН ХАНЧЕВ"</v>
          </cell>
          <cell r="G154" t="str">
            <v>Общинско</v>
          </cell>
          <cell r="H154" t="str">
            <v>община</v>
          </cell>
          <cell r="I154" t="str">
            <v>основно</v>
          </cell>
          <cell r="J154">
            <v>1</v>
          </cell>
          <cell r="K154">
            <v>326</v>
          </cell>
          <cell r="L154">
            <v>517</v>
          </cell>
          <cell r="M154">
            <v>1</v>
          </cell>
          <cell r="N154">
            <v>517</v>
          </cell>
          <cell r="O154">
            <v>54</v>
          </cell>
          <cell r="P154">
            <v>0</v>
          </cell>
          <cell r="Q154">
            <v>0</v>
          </cell>
          <cell r="R154">
            <v>2</v>
          </cell>
          <cell r="S154">
            <v>18072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43</v>
          </cell>
          <cell r="Y154">
            <v>196338</v>
          </cell>
          <cell r="Z154">
            <v>1</v>
          </cell>
          <cell r="AA154">
            <v>3719</v>
          </cell>
          <cell r="AB154">
            <v>11</v>
          </cell>
          <cell r="AC154">
            <v>30503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248632</v>
          </cell>
          <cell r="AI154">
            <v>1</v>
          </cell>
          <cell r="AJ154">
            <v>73900</v>
          </cell>
          <cell r="AK154">
            <v>25</v>
          </cell>
          <cell r="AL154">
            <v>391700</v>
          </cell>
          <cell r="AM154">
            <v>517</v>
          </cell>
          <cell r="AN154">
            <v>1595979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2061579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4</v>
          </cell>
          <cell r="BW154">
            <v>35284</v>
          </cell>
          <cell r="BX154">
            <v>0</v>
          </cell>
          <cell r="BY154">
            <v>0</v>
          </cell>
          <cell r="BZ154">
            <v>35284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24</v>
          </cell>
          <cell r="CK154">
            <v>154368</v>
          </cell>
          <cell r="CL154">
            <v>24</v>
          </cell>
          <cell r="CM154">
            <v>20784</v>
          </cell>
          <cell r="CN154">
            <v>326</v>
          </cell>
          <cell r="CO154">
            <v>67482</v>
          </cell>
          <cell r="CP154">
            <v>517</v>
          </cell>
          <cell r="CQ154">
            <v>18095</v>
          </cell>
          <cell r="CR154">
            <v>1</v>
          </cell>
          <cell r="CS154">
            <v>2520</v>
          </cell>
          <cell r="CT154">
            <v>11</v>
          </cell>
          <cell r="CU154">
            <v>38588</v>
          </cell>
          <cell r="CV154">
            <v>249</v>
          </cell>
          <cell r="CW154">
            <v>352086</v>
          </cell>
          <cell r="CX154">
            <v>0</v>
          </cell>
          <cell r="CY154">
            <v>390674</v>
          </cell>
          <cell r="CZ154">
            <v>0</v>
          </cell>
          <cell r="DA154">
            <v>0</v>
          </cell>
          <cell r="DB154">
            <v>0</v>
          </cell>
          <cell r="DC154">
            <v>2662</v>
          </cell>
          <cell r="DD154">
            <v>21714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</row>
        <row r="155">
          <cell r="E155">
            <v>2209305</v>
          </cell>
          <cell r="F155" t="str">
            <v>203. Профилирана езикова гимназия "Свети Методий"</v>
          </cell>
          <cell r="G155" t="str">
            <v>Общинско</v>
          </cell>
          <cell r="H155" t="str">
            <v>община</v>
          </cell>
          <cell r="I155" t="str">
            <v>профилирана гимназия</v>
          </cell>
          <cell r="J155">
            <v>1</v>
          </cell>
          <cell r="K155">
            <v>0</v>
          </cell>
          <cell r="L155">
            <v>573</v>
          </cell>
          <cell r="M155">
            <v>1</v>
          </cell>
          <cell r="N155">
            <v>573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1</v>
          </cell>
          <cell r="AJ155">
            <v>73900</v>
          </cell>
          <cell r="AK155">
            <v>22</v>
          </cell>
          <cell r="AL155">
            <v>344696</v>
          </cell>
          <cell r="AM155">
            <v>573</v>
          </cell>
          <cell r="AN155">
            <v>1768851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2187447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24</v>
          </cell>
          <cell r="BY155">
            <v>25584</v>
          </cell>
          <cell r="BZ155">
            <v>25584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8</v>
          </cell>
          <cell r="CM155">
            <v>6928</v>
          </cell>
          <cell r="CN155">
            <v>0</v>
          </cell>
          <cell r="CO155">
            <v>0</v>
          </cell>
          <cell r="CP155">
            <v>573</v>
          </cell>
          <cell r="CQ155">
            <v>20055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2662</v>
          </cell>
          <cell r="DD155">
            <v>24066</v>
          </cell>
          <cell r="DE155">
            <v>0</v>
          </cell>
          <cell r="DF155">
            <v>570</v>
          </cell>
          <cell r="DG155">
            <v>0</v>
          </cell>
          <cell r="DH155">
            <v>57000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57000</v>
          </cell>
          <cell r="DN155">
            <v>0</v>
          </cell>
          <cell r="DO155">
            <v>0</v>
          </cell>
          <cell r="DP155">
            <v>573</v>
          </cell>
        </row>
        <row r="156">
          <cell r="E156">
            <v>2209851</v>
          </cell>
          <cell r="F156" t="str">
            <v>ДЕТСКА ГРАДИНА № 134 "Любопитко"</v>
          </cell>
          <cell r="G156" t="str">
            <v>Общинско</v>
          </cell>
          <cell r="H156" t="str">
            <v>община</v>
          </cell>
          <cell r="I156" t="str">
            <v>детска градина</v>
          </cell>
          <cell r="J156">
            <v>1</v>
          </cell>
          <cell r="K156">
            <v>122</v>
          </cell>
          <cell r="L156">
            <v>0</v>
          </cell>
          <cell r="M156">
            <v>0</v>
          </cell>
          <cell r="N156">
            <v>0</v>
          </cell>
          <cell r="O156">
            <v>157</v>
          </cell>
          <cell r="P156">
            <v>1</v>
          </cell>
          <cell r="Q156">
            <v>46300</v>
          </cell>
          <cell r="R156">
            <v>4</v>
          </cell>
          <cell r="S156">
            <v>36144</v>
          </cell>
          <cell r="T156">
            <v>0</v>
          </cell>
          <cell r="U156">
            <v>0</v>
          </cell>
          <cell r="V156">
            <v>27</v>
          </cell>
          <cell r="W156">
            <v>114615</v>
          </cell>
          <cell r="X156">
            <v>80</v>
          </cell>
          <cell r="Y156">
            <v>365280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4</v>
          </cell>
          <cell r="AE156">
            <v>63836</v>
          </cell>
          <cell r="AF156">
            <v>50</v>
          </cell>
          <cell r="AG156">
            <v>617600</v>
          </cell>
          <cell r="AH156">
            <v>1243775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13</v>
          </cell>
          <cell r="CK156">
            <v>83616</v>
          </cell>
          <cell r="CL156">
            <v>13</v>
          </cell>
          <cell r="CM156">
            <v>11258</v>
          </cell>
          <cell r="CN156">
            <v>122</v>
          </cell>
          <cell r="CO156">
            <v>25254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</row>
        <row r="157">
          <cell r="E157">
            <v>2209852</v>
          </cell>
          <cell r="F157" t="str">
            <v>Детска Градина №107 "Бон-бон"</v>
          </cell>
          <cell r="G157" t="str">
            <v>Общинско</v>
          </cell>
          <cell r="H157" t="str">
            <v>община</v>
          </cell>
          <cell r="I157" t="str">
            <v>детска градина</v>
          </cell>
          <cell r="J157">
            <v>1</v>
          </cell>
          <cell r="K157">
            <v>78</v>
          </cell>
          <cell r="L157">
            <v>0</v>
          </cell>
          <cell r="M157">
            <v>0</v>
          </cell>
          <cell r="N157">
            <v>0</v>
          </cell>
          <cell r="O157">
            <v>104</v>
          </cell>
          <cell r="P157">
            <v>1</v>
          </cell>
          <cell r="Q157">
            <v>46300</v>
          </cell>
          <cell r="R157">
            <v>4</v>
          </cell>
          <cell r="S157">
            <v>36144</v>
          </cell>
          <cell r="T157">
            <v>0</v>
          </cell>
          <cell r="U157">
            <v>0</v>
          </cell>
          <cell r="V157">
            <v>26</v>
          </cell>
          <cell r="W157">
            <v>110370</v>
          </cell>
          <cell r="X157">
            <v>78</v>
          </cell>
          <cell r="Y157">
            <v>356148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548962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78</v>
          </cell>
          <cell r="CO157">
            <v>16146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</row>
        <row r="158">
          <cell r="E158">
            <v>2209853</v>
          </cell>
          <cell r="F158" t="str">
            <v>Детска градина № 67"Чучулига"</v>
          </cell>
          <cell r="G158" t="str">
            <v>Общинско</v>
          </cell>
          <cell r="H158" t="str">
            <v>община</v>
          </cell>
          <cell r="I158" t="str">
            <v>детска градина</v>
          </cell>
          <cell r="J158">
            <v>1</v>
          </cell>
          <cell r="K158">
            <v>83</v>
          </cell>
          <cell r="L158">
            <v>0</v>
          </cell>
          <cell r="M158">
            <v>0</v>
          </cell>
          <cell r="N158">
            <v>0</v>
          </cell>
          <cell r="O158">
            <v>133</v>
          </cell>
          <cell r="P158">
            <v>1</v>
          </cell>
          <cell r="Q158">
            <v>46300</v>
          </cell>
          <cell r="R158">
            <v>5</v>
          </cell>
          <cell r="S158">
            <v>45180</v>
          </cell>
          <cell r="T158">
            <v>0</v>
          </cell>
          <cell r="U158">
            <v>0</v>
          </cell>
          <cell r="V158">
            <v>50</v>
          </cell>
          <cell r="W158">
            <v>212250</v>
          </cell>
          <cell r="X158">
            <v>83</v>
          </cell>
          <cell r="Y158">
            <v>378978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682708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5</v>
          </cell>
          <cell r="CM158">
            <v>4330</v>
          </cell>
          <cell r="CN158">
            <v>83</v>
          </cell>
          <cell r="CO158">
            <v>17181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</row>
        <row r="159">
          <cell r="E159">
            <v>2209854</v>
          </cell>
          <cell r="F159" t="str">
            <v>ДЕТСКА ГРАДИНА №85 Родина</v>
          </cell>
          <cell r="G159" t="str">
            <v>Общинско</v>
          </cell>
          <cell r="H159" t="str">
            <v>община</v>
          </cell>
          <cell r="I159" t="str">
            <v>детска градина</v>
          </cell>
          <cell r="J159">
            <v>1</v>
          </cell>
          <cell r="K159">
            <v>122</v>
          </cell>
          <cell r="L159">
            <v>0</v>
          </cell>
          <cell r="M159">
            <v>0</v>
          </cell>
          <cell r="N159">
            <v>0</v>
          </cell>
          <cell r="O159">
            <v>147</v>
          </cell>
          <cell r="P159">
            <v>1</v>
          </cell>
          <cell r="Q159">
            <v>46300</v>
          </cell>
          <cell r="R159">
            <v>6</v>
          </cell>
          <cell r="S159">
            <v>54216</v>
          </cell>
          <cell r="T159">
            <v>0</v>
          </cell>
          <cell r="U159">
            <v>0</v>
          </cell>
          <cell r="V159">
            <v>25</v>
          </cell>
          <cell r="W159">
            <v>106125</v>
          </cell>
          <cell r="X159">
            <v>122</v>
          </cell>
          <cell r="Y159">
            <v>557052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763693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8</v>
          </cell>
          <cell r="CM159">
            <v>6928</v>
          </cell>
          <cell r="CN159">
            <v>122</v>
          </cell>
          <cell r="CO159">
            <v>25254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</row>
        <row r="160">
          <cell r="E160">
            <v>2209855</v>
          </cell>
          <cell r="F160" t="str">
            <v>Детска градина №99 " Брезичка"</v>
          </cell>
          <cell r="G160" t="str">
            <v>Общинско</v>
          </cell>
          <cell r="H160" t="str">
            <v>община</v>
          </cell>
          <cell r="I160" t="str">
            <v>детска градина</v>
          </cell>
          <cell r="J160">
            <v>1</v>
          </cell>
          <cell r="K160">
            <v>222</v>
          </cell>
          <cell r="L160">
            <v>0</v>
          </cell>
          <cell r="M160">
            <v>0</v>
          </cell>
          <cell r="N160">
            <v>0</v>
          </cell>
          <cell r="O160">
            <v>321</v>
          </cell>
          <cell r="P160">
            <v>1</v>
          </cell>
          <cell r="Q160">
            <v>46300</v>
          </cell>
          <cell r="R160">
            <v>12</v>
          </cell>
          <cell r="S160">
            <v>108432</v>
          </cell>
          <cell r="T160">
            <v>0</v>
          </cell>
          <cell r="U160">
            <v>0</v>
          </cell>
          <cell r="V160">
            <v>98</v>
          </cell>
          <cell r="W160">
            <v>416010</v>
          </cell>
          <cell r="X160">
            <v>212</v>
          </cell>
          <cell r="Y160">
            <v>967992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1</v>
          </cell>
          <cell r="AE160">
            <v>15959</v>
          </cell>
          <cell r="AF160">
            <v>11</v>
          </cell>
          <cell r="AG160">
            <v>135872</v>
          </cell>
          <cell r="AH160">
            <v>1690565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20</v>
          </cell>
          <cell r="CK160">
            <v>128640</v>
          </cell>
          <cell r="CL160">
            <v>20</v>
          </cell>
          <cell r="CM160">
            <v>17320</v>
          </cell>
          <cell r="CN160">
            <v>222</v>
          </cell>
          <cell r="CO160">
            <v>45954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</row>
        <row r="161">
          <cell r="E161">
            <v>2209856</v>
          </cell>
          <cell r="F161" t="str">
            <v>Детска градина № 142</v>
          </cell>
          <cell r="G161" t="str">
            <v>Общинско</v>
          </cell>
          <cell r="H161" t="str">
            <v>община</v>
          </cell>
          <cell r="I161" t="str">
            <v>детска градина</v>
          </cell>
          <cell r="J161">
            <v>1</v>
          </cell>
          <cell r="K161">
            <v>134</v>
          </cell>
          <cell r="L161">
            <v>0</v>
          </cell>
          <cell r="M161">
            <v>0</v>
          </cell>
          <cell r="N161">
            <v>0</v>
          </cell>
          <cell r="O161">
            <v>209</v>
          </cell>
          <cell r="P161">
            <v>1</v>
          </cell>
          <cell r="Q161">
            <v>46300</v>
          </cell>
          <cell r="R161">
            <v>8</v>
          </cell>
          <cell r="S161">
            <v>72288</v>
          </cell>
          <cell r="T161">
            <v>0</v>
          </cell>
          <cell r="U161">
            <v>0</v>
          </cell>
          <cell r="V161">
            <v>75</v>
          </cell>
          <cell r="W161">
            <v>318375</v>
          </cell>
          <cell r="X161">
            <v>134</v>
          </cell>
          <cell r="Y161">
            <v>611844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1048807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7</v>
          </cell>
          <cell r="CM161">
            <v>6062</v>
          </cell>
          <cell r="CN161">
            <v>134</v>
          </cell>
          <cell r="CO161">
            <v>27738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</row>
        <row r="162">
          <cell r="E162">
            <v>2209857</v>
          </cell>
          <cell r="F162" t="str">
            <v>Детска градина №124 "Бърборино"</v>
          </cell>
          <cell r="G162" t="str">
            <v>Общинско</v>
          </cell>
          <cell r="H162" t="str">
            <v>община</v>
          </cell>
          <cell r="I162" t="str">
            <v>детска градина</v>
          </cell>
          <cell r="J162">
            <v>1</v>
          </cell>
          <cell r="K162">
            <v>144</v>
          </cell>
          <cell r="L162">
            <v>0</v>
          </cell>
          <cell r="M162">
            <v>0</v>
          </cell>
          <cell r="N162">
            <v>0</v>
          </cell>
          <cell r="O162">
            <v>176</v>
          </cell>
          <cell r="P162">
            <v>1</v>
          </cell>
          <cell r="Q162">
            <v>46300</v>
          </cell>
          <cell r="R162">
            <v>7</v>
          </cell>
          <cell r="S162">
            <v>63252</v>
          </cell>
          <cell r="T162">
            <v>0</v>
          </cell>
          <cell r="U162">
            <v>0</v>
          </cell>
          <cell r="V162">
            <v>26</v>
          </cell>
          <cell r="W162">
            <v>110370</v>
          </cell>
          <cell r="X162">
            <v>130</v>
          </cell>
          <cell r="Y162">
            <v>593580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  <cell r="AE162">
            <v>15959</v>
          </cell>
          <cell r="AF162">
            <v>20</v>
          </cell>
          <cell r="AG162">
            <v>247040</v>
          </cell>
          <cell r="AH162">
            <v>1076501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26</v>
          </cell>
          <cell r="CK162">
            <v>167232</v>
          </cell>
          <cell r="CL162">
            <v>26</v>
          </cell>
          <cell r="CM162">
            <v>22516</v>
          </cell>
          <cell r="CN162">
            <v>144</v>
          </cell>
          <cell r="CO162">
            <v>29808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</row>
        <row r="163">
          <cell r="E163">
            <v>2209858</v>
          </cell>
          <cell r="F163" t="str">
            <v>Детска градина №136"Славия"</v>
          </cell>
          <cell r="G163" t="str">
            <v>Общинско</v>
          </cell>
          <cell r="H163" t="str">
            <v>община</v>
          </cell>
          <cell r="I163" t="str">
            <v>детска градина</v>
          </cell>
          <cell r="J163">
            <v>1</v>
          </cell>
          <cell r="K163">
            <v>165</v>
          </cell>
          <cell r="L163">
            <v>0</v>
          </cell>
          <cell r="M163">
            <v>0</v>
          </cell>
          <cell r="N163">
            <v>0</v>
          </cell>
          <cell r="O163">
            <v>217</v>
          </cell>
          <cell r="P163">
            <v>1</v>
          </cell>
          <cell r="Q163">
            <v>46300</v>
          </cell>
          <cell r="R163">
            <v>8</v>
          </cell>
          <cell r="S163">
            <v>72288</v>
          </cell>
          <cell r="T163">
            <v>0</v>
          </cell>
          <cell r="U163">
            <v>0</v>
          </cell>
          <cell r="V163">
            <v>52</v>
          </cell>
          <cell r="W163">
            <v>220740</v>
          </cell>
          <cell r="X163">
            <v>165</v>
          </cell>
          <cell r="Y163">
            <v>753390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1092718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8</v>
          </cell>
          <cell r="CM163">
            <v>6928</v>
          </cell>
          <cell r="CN163">
            <v>165</v>
          </cell>
          <cell r="CO163">
            <v>34155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</row>
        <row r="164">
          <cell r="E164">
            <v>2209859</v>
          </cell>
          <cell r="F164" t="str">
            <v>Детска градина № 145 "Българка"</v>
          </cell>
          <cell r="G164" t="str">
            <v>Общинско</v>
          </cell>
          <cell r="H164" t="str">
            <v>община</v>
          </cell>
          <cell r="I164" t="str">
            <v>детска градина</v>
          </cell>
          <cell r="J164">
            <v>1</v>
          </cell>
          <cell r="K164">
            <v>78</v>
          </cell>
          <cell r="L164">
            <v>0</v>
          </cell>
          <cell r="M164">
            <v>0</v>
          </cell>
          <cell r="N164">
            <v>0</v>
          </cell>
          <cell r="O164">
            <v>104</v>
          </cell>
          <cell r="P164">
            <v>1</v>
          </cell>
          <cell r="Q164">
            <v>46300</v>
          </cell>
          <cell r="R164">
            <v>4</v>
          </cell>
          <cell r="S164">
            <v>36144</v>
          </cell>
          <cell r="T164">
            <v>0</v>
          </cell>
          <cell r="U164">
            <v>0</v>
          </cell>
          <cell r="V164">
            <v>26</v>
          </cell>
          <cell r="W164">
            <v>110370</v>
          </cell>
          <cell r="X164">
            <v>78</v>
          </cell>
          <cell r="Y164">
            <v>356148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548962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78</v>
          </cell>
          <cell r="CO164">
            <v>16146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</row>
        <row r="165">
          <cell r="E165">
            <v>2209860</v>
          </cell>
          <cell r="F165" t="str">
            <v>ДЕТСКА ГРАДИНА №93 "Чуден свят"</v>
          </cell>
          <cell r="G165" t="str">
            <v>Общинско</v>
          </cell>
          <cell r="H165" t="str">
            <v>община</v>
          </cell>
          <cell r="I165" t="str">
            <v>детска градина</v>
          </cell>
          <cell r="J165">
            <v>1</v>
          </cell>
          <cell r="K165">
            <v>245</v>
          </cell>
          <cell r="L165">
            <v>0</v>
          </cell>
          <cell r="M165">
            <v>0</v>
          </cell>
          <cell r="N165">
            <v>0</v>
          </cell>
          <cell r="O165">
            <v>405</v>
          </cell>
          <cell r="P165">
            <v>1</v>
          </cell>
          <cell r="Q165">
            <v>46300</v>
          </cell>
          <cell r="R165">
            <v>16</v>
          </cell>
          <cell r="S165">
            <v>144576</v>
          </cell>
          <cell r="T165">
            <v>87</v>
          </cell>
          <cell r="U165">
            <v>196707</v>
          </cell>
          <cell r="V165">
            <v>73</v>
          </cell>
          <cell r="W165">
            <v>309885</v>
          </cell>
          <cell r="X165">
            <v>245</v>
          </cell>
          <cell r="Y165">
            <v>1118670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1816138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9</v>
          </cell>
          <cell r="CK165">
            <v>57888</v>
          </cell>
          <cell r="CL165">
            <v>9</v>
          </cell>
          <cell r="CM165">
            <v>7794</v>
          </cell>
          <cell r="CN165">
            <v>245</v>
          </cell>
          <cell r="CO165">
            <v>50715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</row>
        <row r="166">
          <cell r="E166">
            <v>2209861</v>
          </cell>
          <cell r="F166" t="str">
            <v>Детска градина №162 "Вихрогонче"</v>
          </cell>
          <cell r="G166" t="str">
            <v>Общинско</v>
          </cell>
          <cell r="H166" t="str">
            <v>община</v>
          </cell>
          <cell r="I166" t="str">
            <v>детска градина</v>
          </cell>
          <cell r="J166">
            <v>1</v>
          </cell>
          <cell r="K166">
            <v>132</v>
          </cell>
          <cell r="L166">
            <v>0</v>
          </cell>
          <cell r="M166">
            <v>0</v>
          </cell>
          <cell r="N166">
            <v>0</v>
          </cell>
          <cell r="O166">
            <v>184</v>
          </cell>
          <cell r="P166">
            <v>1</v>
          </cell>
          <cell r="Q166">
            <v>46300</v>
          </cell>
          <cell r="R166">
            <v>7</v>
          </cell>
          <cell r="S166">
            <v>63252</v>
          </cell>
          <cell r="T166">
            <v>0</v>
          </cell>
          <cell r="U166">
            <v>0</v>
          </cell>
          <cell r="V166">
            <v>52</v>
          </cell>
          <cell r="W166">
            <v>220740</v>
          </cell>
          <cell r="X166">
            <v>132</v>
          </cell>
          <cell r="Y166">
            <v>602712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933004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8</v>
          </cell>
          <cell r="CK166">
            <v>51456</v>
          </cell>
          <cell r="CL166">
            <v>8</v>
          </cell>
          <cell r="CM166">
            <v>6928</v>
          </cell>
          <cell r="CN166">
            <v>132</v>
          </cell>
          <cell r="CO166">
            <v>27324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</row>
        <row r="167">
          <cell r="E167">
            <v>2209862</v>
          </cell>
          <cell r="F167" t="str">
            <v>ДЕТСКА ГРАДИНА № 8 "ПРОФ. Д-Р ЕЛКА ПЕТРОВА"</v>
          </cell>
          <cell r="G167" t="str">
            <v>Общинско</v>
          </cell>
          <cell r="H167" t="str">
            <v>община</v>
          </cell>
          <cell r="I167" t="str">
            <v>детска градина</v>
          </cell>
          <cell r="J167">
            <v>1</v>
          </cell>
          <cell r="K167">
            <v>220</v>
          </cell>
          <cell r="L167">
            <v>0</v>
          </cell>
          <cell r="M167">
            <v>0</v>
          </cell>
          <cell r="N167">
            <v>0</v>
          </cell>
          <cell r="O167">
            <v>366</v>
          </cell>
          <cell r="P167">
            <v>1</v>
          </cell>
          <cell r="Q167">
            <v>46300</v>
          </cell>
          <cell r="R167">
            <v>14</v>
          </cell>
          <cell r="S167">
            <v>126504</v>
          </cell>
          <cell r="T167">
            <v>68</v>
          </cell>
          <cell r="U167">
            <v>153748</v>
          </cell>
          <cell r="V167">
            <v>78</v>
          </cell>
          <cell r="W167">
            <v>331110</v>
          </cell>
          <cell r="X167">
            <v>220</v>
          </cell>
          <cell r="Y167">
            <v>1004520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1662182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16</v>
          </cell>
          <cell r="CK167">
            <v>102912</v>
          </cell>
          <cell r="CL167">
            <v>16</v>
          </cell>
          <cell r="CM167">
            <v>13856</v>
          </cell>
          <cell r="CN167">
            <v>220</v>
          </cell>
          <cell r="CO167">
            <v>45540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</row>
        <row r="168">
          <cell r="E168">
            <v>2209863</v>
          </cell>
          <cell r="F168" t="str">
            <v>ДЕТСКА ГРАДИНА № 80 Приказна калина</v>
          </cell>
          <cell r="G168" t="str">
            <v>Общинско</v>
          </cell>
          <cell r="H168" t="str">
            <v>община</v>
          </cell>
          <cell r="I168" t="str">
            <v>детска градина</v>
          </cell>
          <cell r="J168">
            <v>1</v>
          </cell>
          <cell r="K168">
            <v>214</v>
          </cell>
          <cell r="L168">
            <v>0</v>
          </cell>
          <cell r="M168">
            <v>0</v>
          </cell>
          <cell r="N168">
            <v>0</v>
          </cell>
          <cell r="O168">
            <v>310</v>
          </cell>
          <cell r="P168">
            <v>1</v>
          </cell>
          <cell r="Q168">
            <v>46300</v>
          </cell>
          <cell r="R168">
            <v>12</v>
          </cell>
          <cell r="S168">
            <v>108432</v>
          </cell>
          <cell r="T168">
            <v>43</v>
          </cell>
          <cell r="U168">
            <v>97223</v>
          </cell>
          <cell r="V168">
            <v>53</v>
          </cell>
          <cell r="W168">
            <v>224985</v>
          </cell>
          <cell r="X168">
            <v>214</v>
          </cell>
          <cell r="Y168">
            <v>977124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1454064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7</v>
          </cell>
          <cell r="CM168">
            <v>6062</v>
          </cell>
          <cell r="CN168">
            <v>214</v>
          </cell>
          <cell r="CO168">
            <v>44298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</row>
        <row r="169">
          <cell r="E169">
            <v>2210085</v>
          </cell>
          <cell r="F169" t="str">
            <v>85 Средно училище "Отец Паисий"</v>
          </cell>
          <cell r="G169" t="str">
            <v>Общинско</v>
          </cell>
          <cell r="H169" t="str">
            <v>община</v>
          </cell>
          <cell r="I169" t="str">
            <v>средно</v>
          </cell>
          <cell r="J169">
            <v>1</v>
          </cell>
          <cell r="K169">
            <v>97</v>
          </cell>
          <cell r="L169">
            <v>300</v>
          </cell>
          <cell r="M169">
            <v>1</v>
          </cell>
          <cell r="N169">
            <v>300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1</v>
          </cell>
          <cell r="AJ169">
            <v>73900</v>
          </cell>
          <cell r="AK169">
            <v>11</v>
          </cell>
          <cell r="AL169">
            <v>172348</v>
          </cell>
          <cell r="AM169">
            <v>202</v>
          </cell>
          <cell r="AN169">
            <v>623574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869822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</v>
          </cell>
          <cell r="BD169">
            <v>83688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98</v>
          </cell>
          <cell r="BN169">
            <v>306054</v>
          </cell>
          <cell r="BO169">
            <v>0</v>
          </cell>
          <cell r="BP169">
            <v>0</v>
          </cell>
          <cell r="BQ169">
            <v>389742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13</v>
          </cell>
          <cell r="CK169">
            <v>83616</v>
          </cell>
          <cell r="CL169">
            <v>13</v>
          </cell>
          <cell r="CM169">
            <v>11258</v>
          </cell>
          <cell r="CN169">
            <v>97</v>
          </cell>
          <cell r="CO169">
            <v>20079</v>
          </cell>
          <cell r="CP169">
            <v>300</v>
          </cell>
          <cell r="CQ169">
            <v>10500</v>
          </cell>
          <cell r="CR169">
            <v>0</v>
          </cell>
          <cell r="CS169">
            <v>0</v>
          </cell>
          <cell r="CT169">
            <v>7</v>
          </cell>
          <cell r="CU169">
            <v>24556</v>
          </cell>
          <cell r="CV169">
            <v>152</v>
          </cell>
          <cell r="CW169">
            <v>214928</v>
          </cell>
          <cell r="CX169">
            <v>0</v>
          </cell>
          <cell r="CY169">
            <v>239484</v>
          </cell>
          <cell r="CZ169">
            <v>0</v>
          </cell>
          <cell r="DA169">
            <v>0</v>
          </cell>
          <cell r="DB169">
            <v>0</v>
          </cell>
          <cell r="DC169">
            <v>2662</v>
          </cell>
          <cell r="DD169">
            <v>12600</v>
          </cell>
          <cell r="DE169">
            <v>0</v>
          </cell>
          <cell r="DF169">
            <v>119</v>
          </cell>
          <cell r="DG169">
            <v>0</v>
          </cell>
          <cell r="DH169">
            <v>11900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11900</v>
          </cell>
          <cell r="DN169">
            <v>98</v>
          </cell>
          <cell r="DO169">
            <v>7252</v>
          </cell>
          <cell r="DP169">
            <v>21</v>
          </cell>
        </row>
        <row r="170">
          <cell r="E170">
            <v>2210156</v>
          </cell>
          <cell r="F170" t="str">
            <v>156-о обединено училище "Васил Левски"</v>
          </cell>
          <cell r="G170" t="str">
            <v>Общинско</v>
          </cell>
          <cell r="H170" t="str">
            <v>община</v>
          </cell>
          <cell r="I170" t="str">
            <v>обединено</v>
          </cell>
          <cell r="J170">
            <v>1</v>
          </cell>
          <cell r="K170">
            <v>76</v>
          </cell>
          <cell r="L170">
            <v>121</v>
          </cell>
          <cell r="M170">
            <v>1</v>
          </cell>
          <cell r="N170">
            <v>121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1</v>
          </cell>
          <cell r="AJ170">
            <v>73900</v>
          </cell>
          <cell r="AK170">
            <v>7</v>
          </cell>
          <cell r="AL170">
            <v>109676</v>
          </cell>
          <cell r="AM170">
            <v>121</v>
          </cell>
          <cell r="AN170">
            <v>373527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557103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8821</v>
          </cell>
          <cell r="BX170">
            <v>0</v>
          </cell>
          <cell r="BY170">
            <v>0</v>
          </cell>
          <cell r="BZ170">
            <v>8821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9</v>
          </cell>
          <cell r="CK170">
            <v>57888</v>
          </cell>
          <cell r="CL170">
            <v>9</v>
          </cell>
          <cell r="CM170">
            <v>7794</v>
          </cell>
          <cell r="CN170">
            <v>76</v>
          </cell>
          <cell r="CO170">
            <v>15732</v>
          </cell>
          <cell r="CP170">
            <v>121</v>
          </cell>
          <cell r="CQ170">
            <v>4235</v>
          </cell>
          <cell r="CR170">
            <v>0</v>
          </cell>
          <cell r="CS170">
            <v>0</v>
          </cell>
          <cell r="CT170">
            <v>7</v>
          </cell>
          <cell r="CU170">
            <v>24556</v>
          </cell>
          <cell r="CV170">
            <v>121</v>
          </cell>
          <cell r="CW170">
            <v>171094</v>
          </cell>
          <cell r="CX170">
            <v>0</v>
          </cell>
          <cell r="CY170">
            <v>195650</v>
          </cell>
          <cell r="CZ170">
            <v>0</v>
          </cell>
          <cell r="DA170">
            <v>0</v>
          </cell>
          <cell r="DB170">
            <v>0</v>
          </cell>
          <cell r="DC170">
            <v>2662</v>
          </cell>
          <cell r="DD170">
            <v>5082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</row>
        <row r="171">
          <cell r="E171">
            <v>2210159</v>
          </cell>
          <cell r="F171" t="str">
            <v>159 основно училище "Васил Левски"</v>
          </cell>
          <cell r="G171" t="str">
            <v>Общинско</v>
          </cell>
          <cell r="H171" t="str">
            <v>община</v>
          </cell>
          <cell r="I171" t="str">
            <v>основно</v>
          </cell>
          <cell r="J171">
            <v>1</v>
          </cell>
          <cell r="K171">
            <v>108</v>
          </cell>
          <cell r="L171">
            <v>178</v>
          </cell>
          <cell r="M171">
            <v>1</v>
          </cell>
          <cell r="N171">
            <v>178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1</v>
          </cell>
          <cell r="AJ171">
            <v>73900</v>
          </cell>
          <cell r="AK171">
            <v>8</v>
          </cell>
          <cell r="AL171">
            <v>125344</v>
          </cell>
          <cell r="AM171">
            <v>178</v>
          </cell>
          <cell r="AN171">
            <v>549486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748730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10</v>
          </cell>
          <cell r="CK171">
            <v>64320</v>
          </cell>
          <cell r="CL171">
            <v>10</v>
          </cell>
          <cell r="CM171">
            <v>8660</v>
          </cell>
          <cell r="CN171">
            <v>108</v>
          </cell>
          <cell r="CO171">
            <v>22356</v>
          </cell>
          <cell r="CP171">
            <v>178</v>
          </cell>
          <cell r="CQ171">
            <v>6230</v>
          </cell>
          <cell r="CR171">
            <v>0</v>
          </cell>
          <cell r="CS171">
            <v>0</v>
          </cell>
          <cell r="CT171">
            <v>7</v>
          </cell>
          <cell r="CU171">
            <v>24556</v>
          </cell>
          <cell r="CV171">
            <v>147</v>
          </cell>
          <cell r="CW171">
            <v>207858</v>
          </cell>
          <cell r="CX171">
            <v>0</v>
          </cell>
          <cell r="CY171">
            <v>232414</v>
          </cell>
          <cell r="CZ171">
            <v>0</v>
          </cell>
          <cell r="DA171">
            <v>0</v>
          </cell>
          <cell r="DB171">
            <v>0</v>
          </cell>
          <cell r="DC171">
            <v>2662</v>
          </cell>
          <cell r="DD171">
            <v>7476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</row>
        <row r="172">
          <cell r="E172">
            <v>2210162</v>
          </cell>
          <cell r="F172" t="str">
            <v>162 Обединено училище "Отец Паисий"</v>
          </cell>
          <cell r="G172" t="str">
            <v>Общинско</v>
          </cell>
          <cell r="H172" t="str">
            <v>община</v>
          </cell>
          <cell r="I172" t="str">
            <v>обединено</v>
          </cell>
          <cell r="J172">
            <v>1</v>
          </cell>
          <cell r="K172">
            <v>142</v>
          </cell>
          <cell r="L172">
            <v>342</v>
          </cell>
          <cell r="M172">
            <v>1</v>
          </cell>
          <cell r="N172">
            <v>342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1</v>
          </cell>
          <cell r="AJ172">
            <v>73900</v>
          </cell>
          <cell r="AK172">
            <v>17</v>
          </cell>
          <cell r="AL172">
            <v>266356</v>
          </cell>
          <cell r="AM172">
            <v>342</v>
          </cell>
          <cell r="AN172">
            <v>1055754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1396010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20</v>
          </cell>
          <cell r="CK172">
            <v>128640</v>
          </cell>
          <cell r="CL172">
            <v>20</v>
          </cell>
          <cell r="CM172">
            <v>17320</v>
          </cell>
          <cell r="CN172">
            <v>142</v>
          </cell>
          <cell r="CO172">
            <v>29394</v>
          </cell>
          <cell r="CP172">
            <v>342</v>
          </cell>
          <cell r="CQ172">
            <v>11970</v>
          </cell>
          <cell r="CR172">
            <v>0</v>
          </cell>
          <cell r="CS172">
            <v>0</v>
          </cell>
          <cell r="CT172">
            <v>12</v>
          </cell>
          <cell r="CU172">
            <v>42096</v>
          </cell>
          <cell r="CV172">
            <v>204</v>
          </cell>
          <cell r="CW172">
            <v>288456</v>
          </cell>
          <cell r="CX172">
            <v>0</v>
          </cell>
          <cell r="CY172">
            <v>330552</v>
          </cell>
          <cell r="CZ172">
            <v>0</v>
          </cell>
          <cell r="DA172">
            <v>0</v>
          </cell>
          <cell r="DB172">
            <v>0</v>
          </cell>
          <cell r="DC172">
            <v>2662</v>
          </cell>
          <cell r="DD172">
            <v>14364</v>
          </cell>
          <cell r="DE172">
            <v>0</v>
          </cell>
          <cell r="DF172">
            <v>74</v>
          </cell>
          <cell r="DG172">
            <v>0</v>
          </cell>
          <cell r="DH172">
            <v>7400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7400</v>
          </cell>
          <cell r="DN172">
            <v>0</v>
          </cell>
          <cell r="DO172">
            <v>0</v>
          </cell>
          <cell r="DP172">
            <v>74</v>
          </cell>
        </row>
        <row r="173">
          <cell r="E173">
            <v>2210901</v>
          </cell>
          <cell r="F173" t="str">
            <v>ДЕТСКА ГРАДИНА № 44 КАЛИНА</v>
          </cell>
          <cell r="G173" t="str">
            <v>Общинско</v>
          </cell>
          <cell r="H173" t="str">
            <v>община</v>
          </cell>
          <cell r="I173" t="str">
            <v>детска градина</v>
          </cell>
          <cell r="J173">
            <v>1</v>
          </cell>
          <cell r="K173">
            <v>117</v>
          </cell>
          <cell r="L173">
            <v>0</v>
          </cell>
          <cell r="M173">
            <v>0</v>
          </cell>
          <cell r="N173">
            <v>0</v>
          </cell>
          <cell r="O173">
            <v>182</v>
          </cell>
          <cell r="P173">
            <v>1</v>
          </cell>
          <cell r="Q173">
            <v>46300</v>
          </cell>
          <cell r="R173">
            <v>7</v>
          </cell>
          <cell r="S173">
            <v>63252</v>
          </cell>
          <cell r="T173">
            <v>22</v>
          </cell>
          <cell r="U173">
            <v>49742</v>
          </cell>
          <cell r="V173">
            <v>43</v>
          </cell>
          <cell r="W173">
            <v>182535</v>
          </cell>
          <cell r="X173">
            <v>117</v>
          </cell>
          <cell r="Y173">
            <v>534222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876051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6</v>
          </cell>
          <cell r="CM173">
            <v>5196</v>
          </cell>
          <cell r="CN173">
            <v>117</v>
          </cell>
          <cell r="CO173">
            <v>24219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</row>
        <row r="174">
          <cell r="E174">
            <v>2210902</v>
          </cell>
          <cell r="F174" t="str">
            <v>ДЕТСКА ГРАДИНА№89 "Шарена дъга"</v>
          </cell>
          <cell r="G174" t="str">
            <v>Общинско</v>
          </cell>
          <cell r="H174" t="str">
            <v>община</v>
          </cell>
          <cell r="I174" t="str">
            <v>детска градина</v>
          </cell>
          <cell r="J174">
            <v>1</v>
          </cell>
          <cell r="K174">
            <v>82</v>
          </cell>
          <cell r="L174">
            <v>0</v>
          </cell>
          <cell r="M174">
            <v>0</v>
          </cell>
          <cell r="N174">
            <v>0</v>
          </cell>
          <cell r="O174">
            <v>151</v>
          </cell>
          <cell r="P174">
            <v>1</v>
          </cell>
          <cell r="Q174">
            <v>46300</v>
          </cell>
          <cell r="R174">
            <v>6</v>
          </cell>
          <cell r="S174">
            <v>54216</v>
          </cell>
          <cell r="T174">
            <v>44</v>
          </cell>
          <cell r="U174">
            <v>99484</v>
          </cell>
          <cell r="V174">
            <v>25</v>
          </cell>
          <cell r="W174">
            <v>106125</v>
          </cell>
          <cell r="X174">
            <v>82</v>
          </cell>
          <cell r="Y174">
            <v>374412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680537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3</v>
          </cell>
          <cell r="CM174">
            <v>2598</v>
          </cell>
          <cell r="CN174">
            <v>82</v>
          </cell>
          <cell r="CO174">
            <v>16974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</row>
        <row r="175">
          <cell r="E175">
            <v>2210903</v>
          </cell>
          <cell r="F175" t="str">
            <v>ДЕТСКА ГРАДИНА № 58 "СЛЪНЧЕВО УТРО"</v>
          </cell>
          <cell r="G175" t="str">
            <v>Общинско</v>
          </cell>
          <cell r="H175" t="str">
            <v>община</v>
          </cell>
          <cell r="I175" t="str">
            <v>детска градина</v>
          </cell>
          <cell r="J175">
            <v>1</v>
          </cell>
          <cell r="K175">
            <v>81</v>
          </cell>
          <cell r="L175">
            <v>0</v>
          </cell>
          <cell r="M175">
            <v>0</v>
          </cell>
          <cell r="N175">
            <v>0</v>
          </cell>
          <cell r="O175">
            <v>129</v>
          </cell>
          <cell r="P175">
            <v>1</v>
          </cell>
          <cell r="Q175">
            <v>46300</v>
          </cell>
          <cell r="R175">
            <v>5</v>
          </cell>
          <cell r="S175">
            <v>45180</v>
          </cell>
          <cell r="T175">
            <v>22</v>
          </cell>
          <cell r="U175">
            <v>49742</v>
          </cell>
          <cell r="V175">
            <v>26</v>
          </cell>
          <cell r="W175">
            <v>110370</v>
          </cell>
          <cell r="X175">
            <v>81</v>
          </cell>
          <cell r="Y175">
            <v>369846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621438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81</v>
          </cell>
          <cell r="CO175">
            <v>16767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</row>
        <row r="176">
          <cell r="E176">
            <v>2210904</v>
          </cell>
          <cell r="F176" t="str">
            <v>ДЕТСКА ГРАДИНА № 146 "ЗВЕЗДИЦА"</v>
          </cell>
          <cell r="G176" t="str">
            <v>Общинско</v>
          </cell>
          <cell r="H176" t="str">
            <v>община</v>
          </cell>
          <cell r="I176" t="str">
            <v>детска градина</v>
          </cell>
          <cell r="J176">
            <v>1</v>
          </cell>
          <cell r="K176">
            <v>112</v>
          </cell>
          <cell r="L176">
            <v>0</v>
          </cell>
          <cell r="M176">
            <v>0</v>
          </cell>
          <cell r="N176">
            <v>0</v>
          </cell>
          <cell r="O176">
            <v>203</v>
          </cell>
          <cell r="P176">
            <v>1</v>
          </cell>
          <cell r="Q176">
            <v>46300</v>
          </cell>
          <cell r="R176">
            <v>8</v>
          </cell>
          <cell r="S176">
            <v>72288</v>
          </cell>
          <cell r="T176">
            <v>41</v>
          </cell>
          <cell r="U176">
            <v>92701</v>
          </cell>
          <cell r="V176">
            <v>50</v>
          </cell>
          <cell r="W176">
            <v>212250</v>
          </cell>
          <cell r="X176">
            <v>112</v>
          </cell>
          <cell r="Y176">
            <v>511392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934931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1</v>
          </cell>
          <cell r="CM176">
            <v>866</v>
          </cell>
          <cell r="CN176">
            <v>112</v>
          </cell>
          <cell r="CO176">
            <v>23184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</row>
        <row r="177">
          <cell r="E177">
            <v>2211021</v>
          </cell>
          <cell r="F177" t="str">
            <v>21 СРЕДНО УЧИЛИЩЕ "ХРИСТО БОТЕВ"</v>
          </cell>
          <cell r="G177" t="str">
            <v>Общинско</v>
          </cell>
          <cell r="H177" t="str">
            <v>община</v>
          </cell>
          <cell r="I177" t="str">
            <v>средно</v>
          </cell>
          <cell r="J177">
            <v>1</v>
          </cell>
          <cell r="K177">
            <v>316</v>
          </cell>
          <cell r="L177">
            <v>688</v>
          </cell>
          <cell r="M177">
            <v>1</v>
          </cell>
          <cell r="N177">
            <v>688</v>
          </cell>
          <cell r="O177">
            <v>50</v>
          </cell>
          <cell r="P177">
            <v>0</v>
          </cell>
          <cell r="Q177">
            <v>0</v>
          </cell>
          <cell r="R177">
            <v>2</v>
          </cell>
          <cell r="S177">
            <v>18072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50</v>
          </cell>
          <cell r="Y177">
            <v>228300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246372</v>
          </cell>
          <cell r="AI177">
            <v>1</v>
          </cell>
          <cell r="AJ177">
            <v>73900</v>
          </cell>
          <cell r="AK177">
            <v>28</v>
          </cell>
          <cell r="AL177">
            <v>438704</v>
          </cell>
          <cell r="AM177">
            <v>688</v>
          </cell>
          <cell r="AN177">
            <v>2123856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2636460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3</v>
          </cell>
          <cell r="BW177">
            <v>26463</v>
          </cell>
          <cell r="BX177">
            <v>0</v>
          </cell>
          <cell r="BY177">
            <v>0</v>
          </cell>
          <cell r="BZ177">
            <v>26463</v>
          </cell>
          <cell r="CA177">
            <v>108</v>
          </cell>
          <cell r="CB177">
            <v>2052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20</v>
          </cell>
          <cell r="CK177">
            <v>128640</v>
          </cell>
          <cell r="CL177">
            <v>20</v>
          </cell>
          <cell r="CM177">
            <v>17320</v>
          </cell>
          <cell r="CN177">
            <v>316</v>
          </cell>
          <cell r="CO177">
            <v>65412</v>
          </cell>
          <cell r="CP177">
            <v>688</v>
          </cell>
          <cell r="CQ177">
            <v>24080</v>
          </cell>
          <cell r="CR177">
            <v>2</v>
          </cell>
          <cell r="CS177">
            <v>5040</v>
          </cell>
          <cell r="CT177">
            <v>11</v>
          </cell>
          <cell r="CU177">
            <v>38588</v>
          </cell>
          <cell r="CV177">
            <v>236</v>
          </cell>
          <cell r="CW177">
            <v>333704</v>
          </cell>
          <cell r="CX177">
            <v>0</v>
          </cell>
          <cell r="CY177">
            <v>372292</v>
          </cell>
          <cell r="CZ177">
            <v>0</v>
          </cell>
          <cell r="DA177">
            <v>0</v>
          </cell>
          <cell r="DB177">
            <v>0</v>
          </cell>
          <cell r="DC177">
            <v>2662</v>
          </cell>
          <cell r="DD177">
            <v>28896</v>
          </cell>
          <cell r="DE177">
            <v>0</v>
          </cell>
          <cell r="DF177">
            <v>266</v>
          </cell>
          <cell r="DG177">
            <v>0</v>
          </cell>
          <cell r="DH177">
            <v>26600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26600</v>
          </cell>
          <cell r="DN177">
            <v>0</v>
          </cell>
          <cell r="DO177">
            <v>0</v>
          </cell>
          <cell r="DP177">
            <v>266</v>
          </cell>
        </row>
        <row r="178">
          <cell r="E178">
            <v>2211035</v>
          </cell>
          <cell r="F178" t="str">
            <v>35. СРЕДНО ЕЗИКОВО УЧИЛИЩЕ "ДОБРИ ВОЙНИКОВ"</v>
          </cell>
          <cell r="G178" t="str">
            <v>Общинско</v>
          </cell>
          <cell r="H178" t="str">
            <v>община</v>
          </cell>
          <cell r="I178" t="str">
            <v>средно</v>
          </cell>
          <cell r="J178">
            <v>1</v>
          </cell>
          <cell r="K178">
            <v>265</v>
          </cell>
          <cell r="L178">
            <v>1142</v>
          </cell>
          <cell r="M178">
            <v>1</v>
          </cell>
          <cell r="N178">
            <v>1142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1</v>
          </cell>
          <cell r="AJ178">
            <v>73900</v>
          </cell>
          <cell r="AK178">
            <v>44</v>
          </cell>
          <cell r="AL178">
            <v>689392</v>
          </cell>
          <cell r="AM178">
            <v>1142</v>
          </cell>
          <cell r="AN178">
            <v>3525354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4288646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1</v>
          </cell>
          <cell r="BW178">
            <v>8821</v>
          </cell>
          <cell r="BX178">
            <v>0</v>
          </cell>
          <cell r="BY178">
            <v>0</v>
          </cell>
          <cell r="BZ178">
            <v>8821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16</v>
          </cell>
          <cell r="CK178">
            <v>102912</v>
          </cell>
          <cell r="CL178">
            <v>16</v>
          </cell>
          <cell r="CM178">
            <v>13856</v>
          </cell>
          <cell r="CN178">
            <v>265</v>
          </cell>
          <cell r="CO178">
            <v>54855</v>
          </cell>
          <cell r="CP178">
            <v>1142</v>
          </cell>
          <cell r="CQ178">
            <v>39970</v>
          </cell>
          <cell r="CR178">
            <v>0</v>
          </cell>
          <cell r="CS178">
            <v>0</v>
          </cell>
          <cell r="CT178">
            <v>10</v>
          </cell>
          <cell r="CU178">
            <v>35080</v>
          </cell>
          <cell r="CV178">
            <v>235</v>
          </cell>
          <cell r="CW178">
            <v>332290</v>
          </cell>
          <cell r="CX178">
            <v>0</v>
          </cell>
          <cell r="CY178">
            <v>367370</v>
          </cell>
          <cell r="CZ178">
            <v>0</v>
          </cell>
          <cell r="DA178">
            <v>0</v>
          </cell>
          <cell r="DB178">
            <v>0</v>
          </cell>
          <cell r="DC178">
            <v>2662</v>
          </cell>
          <cell r="DD178">
            <v>47964</v>
          </cell>
          <cell r="DE178">
            <v>0</v>
          </cell>
          <cell r="DF178">
            <v>640</v>
          </cell>
          <cell r="DG178">
            <v>0</v>
          </cell>
          <cell r="DH178">
            <v>64000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64000</v>
          </cell>
          <cell r="DN178">
            <v>0</v>
          </cell>
          <cell r="DO178">
            <v>0</v>
          </cell>
          <cell r="DP178">
            <v>640</v>
          </cell>
        </row>
        <row r="179">
          <cell r="E179">
            <v>2211107</v>
          </cell>
          <cell r="F179" t="str">
            <v>107. основно училище "Хан Крум"</v>
          </cell>
          <cell r="G179" t="str">
            <v>Общинско</v>
          </cell>
          <cell r="H179" t="str">
            <v>община</v>
          </cell>
          <cell r="I179" t="str">
            <v>основно</v>
          </cell>
          <cell r="J179">
            <v>1</v>
          </cell>
          <cell r="K179">
            <v>374</v>
          </cell>
          <cell r="L179">
            <v>693</v>
          </cell>
          <cell r="M179">
            <v>1</v>
          </cell>
          <cell r="N179">
            <v>693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1</v>
          </cell>
          <cell r="AJ179">
            <v>73900</v>
          </cell>
          <cell r="AK179">
            <v>28</v>
          </cell>
          <cell r="AL179">
            <v>438704</v>
          </cell>
          <cell r="AM179">
            <v>693</v>
          </cell>
          <cell r="AN179">
            <v>2139291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2651895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18</v>
          </cell>
          <cell r="CK179">
            <v>115776</v>
          </cell>
          <cell r="CL179">
            <v>18</v>
          </cell>
          <cell r="CM179">
            <v>15588</v>
          </cell>
          <cell r="CN179">
            <v>374</v>
          </cell>
          <cell r="CO179">
            <v>77418</v>
          </cell>
          <cell r="CP179">
            <v>693</v>
          </cell>
          <cell r="CQ179">
            <v>24255</v>
          </cell>
          <cell r="CR179">
            <v>2</v>
          </cell>
          <cell r="CS179">
            <v>5040</v>
          </cell>
          <cell r="CT179">
            <v>18</v>
          </cell>
          <cell r="CU179">
            <v>63144</v>
          </cell>
          <cell r="CV179">
            <v>426</v>
          </cell>
          <cell r="CW179">
            <v>602364</v>
          </cell>
          <cell r="CX179">
            <v>0</v>
          </cell>
          <cell r="CY179">
            <v>665508</v>
          </cell>
          <cell r="CZ179">
            <v>0</v>
          </cell>
          <cell r="DA179">
            <v>0</v>
          </cell>
          <cell r="DB179">
            <v>0</v>
          </cell>
          <cell r="DC179">
            <v>2662</v>
          </cell>
          <cell r="DD179">
            <v>29106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</row>
        <row r="180">
          <cell r="E180">
            <v>2211120</v>
          </cell>
          <cell r="F180" t="str">
            <v>120 Основно училище "Георги Сава Раковски"</v>
          </cell>
          <cell r="G180" t="str">
            <v>Общинско</v>
          </cell>
          <cell r="H180" t="str">
            <v>община</v>
          </cell>
          <cell r="I180" t="str">
            <v>основно</v>
          </cell>
          <cell r="J180">
            <v>1</v>
          </cell>
          <cell r="K180">
            <v>344</v>
          </cell>
          <cell r="L180">
            <v>638</v>
          </cell>
          <cell r="M180">
            <v>1</v>
          </cell>
          <cell r="N180">
            <v>638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1</v>
          </cell>
          <cell r="AJ180">
            <v>73900</v>
          </cell>
          <cell r="AK180">
            <v>27</v>
          </cell>
          <cell r="AL180">
            <v>423036</v>
          </cell>
          <cell r="AM180">
            <v>638</v>
          </cell>
          <cell r="AN180">
            <v>1969506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2466442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3</v>
          </cell>
          <cell r="BW180">
            <v>26463</v>
          </cell>
          <cell r="BX180">
            <v>0</v>
          </cell>
          <cell r="BY180">
            <v>0</v>
          </cell>
          <cell r="BZ180">
            <v>26463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6</v>
          </cell>
          <cell r="CM180">
            <v>5196</v>
          </cell>
          <cell r="CN180">
            <v>344</v>
          </cell>
          <cell r="CO180">
            <v>71208</v>
          </cell>
          <cell r="CP180">
            <v>638</v>
          </cell>
          <cell r="CQ180">
            <v>22330</v>
          </cell>
          <cell r="CR180">
            <v>0</v>
          </cell>
          <cell r="CS180">
            <v>0</v>
          </cell>
          <cell r="CT180">
            <v>9</v>
          </cell>
          <cell r="CU180">
            <v>31572</v>
          </cell>
          <cell r="CV180">
            <v>250</v>
          </cell>
          <cell r="CW180">
            <v>353500</v>
          </cell>
          <cell r="CX180">
            <v>0</v>
          </cell>
          <cell r="CY180">
            <v>385072</v>
          </cell>
          <cell r="CZ180">
            <v>0</v>
          </cell>
          <cell r="DA180">
            <v>0</v>
          </cell>
          <cell r="DB180">
            <v>0</v>
          </cell>
          <cell r="DC180">
            <v>2662</v>
          </cell>
          <cell r="DD180">
            <v>26796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</row>
        <row r="181">
          <cell r="E181">
            <v>2211122</v>
          </cell>
          <cell r="F181" t="str">
            <v>122 ОСНОВНО УЧИЛИЩЕ "НИКОЛАЙ ЛИЛИЕВ"</v>
          </cell>
          <cell r="G181" t="str">
            <v>Общинско</v>
          </cell>
          <cell r="H181" t="str">
            <v>община</v>
          </cell>
          <cell r="I181" t="str">
            <v>основно</v>
          </cell>
          <cell r="J181">
            <v>1</v>
          </cell>
          <cell r="K181">
            <v>379</v>
          </cell>
          <cell r="L181">
            <v>635</v>
          </cell>
          <cell r="M181">
            <v>1</v>
          </cell>
          <cell r="N181">
            <v>635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73900</v>
          </cell>
          <cell r="AK181">
            <v>24</v>
          </cell>
          <cell r="AL181">
            <v>376032</v>
          </cell>
          <cell r="AM181">
            <v>635</v>
          </cell>
          <cell r="AN181">
            <v>1960245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2410177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8821</v>
          </cell>
          <cell r="BX181">
            <v>0</v>
          </cell>
          <cell r="BY181">
            <v>0</v>
          </cell>
          <cell r="BZ181">
            <v>8821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14</v>
          </cell>
          <cell r="CK181">
            <v>90048</v>
          </cell>
          <cell r="CL181">
            <v>14</v>
          </cell>
          <cell r="CM181">
            <v>12124</v>
          </cell>
          <cell r="CN181">
            <v>379</v>
          </cell>
          <cell r="CO181">
            <v>78453</v>
          </cell>
          <cell r="CP181">
            <v>635</v>
          </cell>
          <cell r="CQ181">
            <v>22225</v>
          </cell>
          <cell r="CR181">
            <v>5</v>
          </cell>
          <cell r="CS181">
            <v>12600</v>
          </cell>
          <cell r="CT181">
            <v>16</v>
          </cell>
          <cell r="CU181">
            <v>56128</v>
          </cell>
          <cell r="CV181">
            <v>395</v>
          </cell>
          <cell r="CW181">
            <v>558530</v>
          </cell>
          <cell r="CX181">
            <v>0</v>
          </cell>
          <cell r="CY181">
            <v>614658</v>
          </cell>
          <cell r="CZ181">
            <v>0</v>
          </cell>
          <cell r="DA181">
            <v>0</v>
          </cell>
          <cell r="DB181">
            <v>0</v>
          </cell>
          <cell r="DC181">
            <v>2662</v>
          </cell>
          <cell r="DD181">
            <v>26670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</row>
        <row r="182">
          <cell r="E182">
            <v>2211139</v>
          </cell>
          <cell r="F182" t="str">
            <v>139 Основно училище "Захарий Круша"</v>
          </cell>
          <cell r="G182" t="str">
            <v>Общинско</v>
          </cell>
          <cell r="H182" t="str">
            <v>община</v>
          </cell>
          <cell r="I182" t="str">
            <v>основно</v>
          </cell>
          <cell r="J182">
            <v>1</v>
          </cell>
          <cell r="K182">
            <v>363</v>
          </cell>
          <cell r="L182">
            <v>577</v>
          </cell>
          <cell r="M182">
            <v>1</v>
          </cell>
          <cell r="N182">
            <v>577</v>
          </cell>
          <cell r="O182">
            <v>23</v>
          </cell>
          <cell r="P182">
            <v>0</v>
          </cell>
          <cell r="Q182">
            <v>0</v>
          </cell>
          <cell r="R182">
            <v>1</v>
          </cell>
          <cell r="S182">
            <v>9036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23</v>
          </cell>
          <cell r="Y182">
            <v>105018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114054</v>
          </cell>
          <cell r="AI182">
            <v>1</v>
          </cell>
          <cell r="AJ182">
            <v>73900</v>
          </cell>
          <cell r="AK182">
            <v>25</v>
          </cell>
          <cell r="AL182">
            <v>391700</v>
          </cell>
          <cell r="AM182">
            <v>577</v>
          </cell>
          <cell r="AN182">
            <v>1781199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2246799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20</v>
          </cell>
          <cell r="CK182">
            <v>128640</v>
          </cell>
          <cell r="CL182">
            <v>20</v>
          </cell>
          <cell r="CM182">
            <v>17320</v>
          </cell>
          <cell r="CN182">
            <v>363</v>
          </cell>
          <cell r="CO182">
            <v>75141</v>
          </cell>
          <cell r="CP182">
            <v>577</v>
          </cell>
          <cell r="CQ182">
            <v>20195</v>
          </cell>
          <cell r="CR182">
            <v>0</v>
          </cell>
          <cell r="CS182">
            <v>0</v>
          </cell>
          <cell r="CT182">
            <v>11</v>
          </cell>
          <cell r="CU182">
            <v>38588</v>
          </cell>
          <cell r="CV182">
            <v>246</v>
          </cell>
          <cell r="CW182">
            <v>347844</v>
          </cell>
          <cell r="CX182">
            <v>0</v>
          </cell>
          <cell r="CY182">
            <v>386432</v>
          </cell>
          <cell r="CZ182">
            <v>0</v>
          </cell>
          <cell r="DA182">
            <v>0</v>
          </cell>
          <cell r="DB182">
            <v>0</v>
          </cell>
          <cell r="DC182">
            <v>2662</v>
          </cell>
          <cell r="DD182">
            <v>24234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</row>
        <row r="183">
          <cell r="E183">
            <v>2211688</v>
          </cell>
          <cell r="F183" t="str">
            <v>ДЕТСКА ГРАДИНА № 175 "СЛЪНЧЕВИ ЛЪЧИ"</v>
          </cell>
          <cell r="G183" t="str">
            <v>Общинско</v>
          </cell>
          <cell r="H183" t="str">
            <v>община</v>
          </cell>
          <cell r="I183" t="str">
            <v>детска градина</v>
          </cell>
          <cell r="J183">
            <v>1</v>
          </cell>
          <cell r="K183">
            <v>171</v>
          </cell>
          <cell r="L183">
            <v>0</v>
          </cell>
          <cell r="M183">
            <v>0</v>
          </cell>
          <cell r="N183">
            <v>0</v>
          </cell>
          <cell r="O183">
            <v>315</v>
          </cell>
          <cell r="P183">
            <v>1</v>
          </cell>
          <cell r="Q183">
            <v>46300</v>
          </cell>
          <cell r="R183">
            <v>12</v>
          </cell>
          <cell r="S183">
            <v>108432</v>
          </cell>
          <cell r="T183">
            <v>89</v>
          </cell>
          <cell r="U183">
            <v>201229</v>
          </cell>
          <cell r="V183">
            <v>55</v>
          </cell>
          <cell r="W183">
            <v>233475</v>
          </cell>
          <cell r="X183">
            <v>171</v>
          </cell>
          <cell r="Y183">
            <v>780786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1370222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5</v>
          </cell>
          <cell r="CM183">
            <v>4330</v>
          </cell>
          <cell r="CN183">
            <v>171</v>
          </cell>
          <cell r="CO183">
            <v>35397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</row>
        <row r="184">
          <cell r="E184">
            <v>2211800</v>
          </cell>
          <cell r="F184" t="str">
            <v>Детска градина № 19 "Света София"</v>
          </cell>
          <cell r="G184" t="str">
            <v>Общинско</v>
          </cell>
          <cell r="H184" t="str">
            <v>община</v>
          </cell>
          <cell r="I184" t="str">
            <v>детска градина</v>
          </cell>
          <cell r="J184">
            <v>1</v>
          </cell>
          <cell r="K184">
            <v>109</v>
          </cell>
          <cell r="L184">
            <v>0</v>
          </cell>
          <cell r="M184">
            <v>0</v>
          </cell>
          <cell r="N184">
            <v>0</v>
          </cell>
          <cell r="O184">
            <v>161</v>
          </cell>
          <cell r="P184">
            <v>1</v>
          </cell>
          <cell r="Q184">
            <v>46300</v>
          </cell>
          <cell r="R184">
            <v>6</v>
          </cell>
          <cell r="S184">
            <v>54216</v>
          </cell>
          <cell r="T184">
            <v>0</v>
          </cell>
          <cell r="U184">
            <v>0</v>
          </cell>
          <cell r="V184">
            <v>52</v>
          </cell>
          <cell r="W184">
            <v>220740</v>
          </cell>
          <cell r="X184">
            <v>109</v>
          </cell>
          <cell r="Y184">
            <v>497694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818950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5</v>
          </cell>
          <cell r="CK184">
            <v>32160</v>
          </cell>
          <cell r="CL184">
            <v>5</v>
          </cell>
          <cell r="CM184">
            <v>4330</v>
          </cell>
          <cell r="CN184">
            <v>109</v>
          </cell>
          <cell r="CO184">
            <v>22563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</row>
        <row r="185">
          <cell r="E185">
            <v>2211900</v>
          </cell>
          <cell r="F185" t="str">
            <v>ДЕТСКА ГРАДИНА №111 КОРАБЧЕ</v>
          </cell>
          <cell r="G185" t="str">
            <v>Общинско</v>
          </cell>
          <cell r="H185" t="str">
            <v>община</v>
          </cell>
          <cell r="I185" t="str">
            <v>детска градина</v>
          </cell>
          <cell r="J185">
            <v>1</v>
          </cell>
          <cell r="K185">
            <v>84</v>
          </cell>
          <cell r="L185">
            <v>0</v>
          </cell>
          <cell r="M185">
            <v>0</v>
          </cell>
          <cell r="N185">
            <v>0</v>
          </cell>
          <cell r="O185">
            <v>109</v>
          </cell>
          <cell r="P185">
            <v>1</v>
          </cell>
          <cell r="Q185">
            <v>46300</v>
          </cell>
          <cell r="R185">
            <v>4</v>
          </cell>
          <cell r="S185">
            <v>36144</v>
          </cell>
          <cell r="T185">
            <v>0</v>
          </cell>
          <cell r="U185">
            <v>0</v>
          </cell>
          <cell r="V185">
            <v>25</v>
          </cell>
          <cell r="W185">
            <v>106125</v>
          </cell>
          <cell r="X185">
            <v>84</v>
          </cell>
          <cell r="Y185">
            <v>383544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572113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84</v>
          </cell>
          <cell r="CO185">
            <v>17388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</row>
        <row r="186">
          <cell r="E186">
            <v>2211989</v>
          </cell>
          <cell r="F186" t="str">
            <v>Детска градина № 192"Лозичка"</v>
          </cell>
          <cell r="G186" t="str">
            <v>Общинско</v>
          </cell>
          <cell r="H186" t="str">
            <v>община</v>
          </cell>
          <cell r="I186" t="str">
            <v>детска градина</v>
          </cell>
          <cell r="J186">
            <v>1</v>
          </cell>
          <cell r="K186">
            <v>172</v>
          </cell>
          <cell r="L186">
            <v>0</v>
          </cell>
          <cell r="M186">
            <v>0</v>
          </cell>
          <cell r="N186">
            <v>0</v>
          </cell>
          <cell r="O186">
            <v>220</v>
          </cell>
          <cell r="P186">
            <v>1</v>
          </cell>
          <cell r="Q186">
            <v>46300</v>
          </cell>
          <cell r="R186">
            <v>8</v>
          </cell>
          <cell r="S186">
            <v>72288</v>
          </cell>
          <cell r="T186">
            <v>0</v>
          </cell>
          <cell r="U186">
            <v>0</v>
          </cell>
          <cell r="V186">
            <v>48</v>
          </cell>
          <cell r="W186">
            <v>203760</v>
          </cell>
          <cell r="X186">
            <v>172</v>
          </cell>
          <cell r="Y186">
            <v>785352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1107700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10</v>
          </cell>
          <cell r="CK186">
            <v>64320</v>
          </cell>
          <cell r="CL186">
            <v>10</v>
          </cell>
          <cell r="CM186">
            <v>8660</v>
          </cell>
          <cell r="CN186">
            <v>172</v>
          </cell>
          <cell r="CO186">
            <v>35604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</row>
        <row r="187">
          <cell r="E187">
            <v>2211990</v>
          </cell>
          <cell r="F187" t="str">
            <v>ДЕТСКА ГРАДИНА №193 "Славейче"</v>
          </cell>
          <cell r="G187" t="str">
            <v>Общинско</v>
          </cell>
          <cell r="H187" t="str">
            <v>община</v>
          </cell>
          <cell r="I187" t="str">
            <v>детска градина</v>
          </cell>
          <cell r="J187">
            <v>1</v>
          </cell>
          <cell r="K187">
            <v>115</v>
          </cell>
          <cell r="L187">
            <v>0</v>
          </cell>
          <cell r="M187">
            <v>0</v>
          </cell>
          <cell r="N187">
            <v>0</v>
          </cell>
          <cell r="O187">
            <v>167</v>
          </cell>
          <cell r="P187">
            <v>1</v>
          </cell>
          <cell r="Q187">
            <v>46300</v>
          </cell>
          <cell r="R187">
            <v>6</v>
          </cell>
          <cell r="S187">
            <v>54216</v>
          </cell>
          <cell r="T187">
            <v>0</v>
          </cell>
          <cell r="U187">
            <v>0</v>
          </cell>
          <cell r="V187">
            <v>52</v>
          </cell>
          <cell r="W187">
            <v>220740</v>
          </cell>
          <cell r="X187">
            <v>115</v>
          </cell>
          <cell r="Y187">
            <v>525090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846346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6</v>
          </cell>
          <cell r="CM187">
            <v>5196</v>
          </cell>
          <cell r="CN187">
            <v>115</v>
          </cell>
          <cell r="CO187">
            <v>23805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</row>
        <row r="188">
          <cell r="E188">
            <v>2211991</v>
          </cell>
          <cell r="F188" t="str">
            <v>ДЕТСКА ГРАДИНА № 141 "СЛАВЕЙКОВА ПОЛЯНА"</v>
          </cell>
          <cell r="G188" t="str">
            <v>Общинско</v>
          </cell>
          <cell r="H188" t="str">
            <v>община</v>
          </cell>
          <cell r="I188" t="str">
            <v>детска градина</v>
          </cell>
          <cell r="J188">
            <v>1</v>
          </cell>
          <cell r="K188">
            <v>153</v>
          </cell>
          <cell r="L188">
            <v>0</v>
          </cell>
          <cell r="M188">
            <v>0</v>
          </cell>
          <cell r="N188">
            <v>0</v>
          </cell>
          <cell r="O188">
            <v>205</v>
          </cell>
          <cell r="P188">
            <v>1</v>
          </cell>
          <cell r="Q188">
            <v>46300</v>
          </cell>
          <cell r="R188">
            <v>7</v>
          </cell>
          <cell r="S188">
            <v>63252</v>
          </cell>
          <cell r="T188">
            <v>0</v>
          </cell>
          <cell r="U188">
            <v>0</v>
          </cell>
          <cell r="V188">
            <v>51</v>
          </cell>
          <cell r="W188">
            <v>216495</v>
          </cell>
          <cell r="X188">
            <v>134</v>
          </cell>
          <cell r="Y188">
            <v>611844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31918</v>
          </cell>
          <cell r="AF188">
            <v>20</v>
          </cell>
          <cell r="AG188">
            <v>247040</v>
          </cell>
          <cell r="AH188">
            <v>1216849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12</v>
          </cell>
          <cell r="CK188">
            <v>77184</v>
          </cell>
          <cell r="CL188">
            <v>12</v>
          </cell>
          <cell r="CM188">
            <v>10392</v>
          </cell>
          <cell r="CN188">
            <v>153</v>
          </cell>
          <cell r="CO188">
            <v>31671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</row>
        <row r="189">
          <cell r="E189">
            <v>2211992</v>
          </cell>
          <cell r="F189" t="str">
            <v>Детска градина № 166 "Веселушка"</v>
          </cell>
          <cell r="G189" t="str">
            <v>Общинско</v>
          </cell>
          <cell r="H189" t="str">
            <v>община</v>
          </cell>
          <cell r="I189" t="str">
            <v>детска градина</v>
          </cell>
          <cell r="J189">
            <v>1</v>
          </cell>
          <cell r="K189">
            <v>81</v>
          </cell>
          <cell r="L189">
            <v>0</v>
          </cell>
          <cell r="M189">
            <v>0</v>
          </cell>
          <cell r="N189">
            <v>0</v>
          </cell>
          <cell r="O189">
            <v>106</v>
          </cell>
          <cell r="P189">
            <v>1</v>
          </cell>
          <cell r="Q189">
            <v>46300</v>
          </cell>
          <cell r="R189">
            <v>4</v>
          </cell>
          <cell r="S189">
            <v>36144</v>
          </cell>
          <cell r="T189">
            <v>0</v>
          </cell>
          <cell r="U189">
            <v>0</v>
          </cell>
          <cell r="V189">
            <v>25</v>
          </cell>
          <cell r="W189">
            <v>106125</v>
          </cell>
          <cell r="X189">
            <v>81</v>
          </cell>
          <cell r="Y189">
            <v>369846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558415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5</v>
          </cell>
          <cell r="CM189">
            <v>4330</v>
          </cell>
          <cell r="CN189">
            <v>81</v>
          </cell>
          <cell r="CO189">
            <v>16767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</row>
        <row r="190">
          <cell r="E190">
            <v>2211993</v>
          </cell>
          <cell r="F190" t="str">
            <v>Детска градина №174"Фют"</v>
          </cell>
          <cell r="G190" t="str">
            <v>Общинско</v>
          </cell>
          <cell r="H190" t="str">
            <v>община</v>
          </cell>
          <cell r="I190" t="str">
            <v>детска градина</v>
          </cell>
          <cell r="J190">
            <v>1</v>
          </cell>
          <cell r="K190">
            <v>142</v>
          </cell>
          <cell r="L190">
            <v>0</v>
          </cell>
          <cell r="M190">
            <v>0</v>
          </cell>
          <cell r="N190">
            <v>0</v>
          </cell>
          <cell r="O190">
            <v>167</v>
          </cell>
          <cell r="P190">
            <v>1</v>
          </cell>
          <cell r="Q190">
            <v>46300</v>
          </cell>
          <cell r="R190">
            <v>6</v>
          </cell>
          <cell r="S190">
            <v>54216</v>
          </cell>
          <cell r="T190">
            <v>0</v>
          </cell>
          <cell r="U190">
            <v>0</v>
          </cell>
          <cell r="V190">
            <v>25</v>
          </cell>
          <cell r="W190">
            <v>106125</v>
          </cell>
          <cell r="X190">
            <v>142</v>
          </cell>
          <cell r="Y190">
            <v>648372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855013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5</v>
          </cell>
          <cell r="CM190">
            <v>4330</v>
          </cell>
          <cell r="CN190">
            <v>142</v>
          </cell>
          <cell r="CO190">
            <v>29394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</row>
        <row r="191">
          <cell r="E191">
            <v>2212027</v>
          </cell>
          <cell r="F191" t="str">
            <v>27. Средно училище "Акад. Георги Караславов"</v>
          </cell>
          <cell r="G191" t="str">
            <v>Общинско</v>
          </cell>
          <cell r="H191" t="str">
            <v>община</v>
          </cell>
          <cell r="I191" t="str">
            <v>средно</v>
          </cell>
          <cell r="J191">
            <v>1</v>
          </cell>
          <cell r="K191">
            <v>82</v>
          </cell>
          <cell r="L191">
            <v>219</v>
          </cell>
          <cell r="M191">
            <v>1</v>
          </cell>
          <cell r="N191">
            <v>219</v>
          </cell>
          <cell r="O191">
            <v>13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</v>
          </cell>
          <cell r="AA191">
            <v>3719</v>
          </cell>
          <cell r="AB191">
            <v>13</v>
          </cell>
          <cell r="AC191">
            <v>36049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39768</v>
          </cell>
          <cell r="AI191">
            <v>1</v>
          </cell>
          <cell r="AJ191">
            <v>73900</v>
          </cell>
          <cell r="AK191">
            <v>11</v>
          </cell>
          <cell r="AL191">
            <v>172348</v>
          </cell>
          <cell r="AM191">
            <v>219</v>
          </cell>
          <cell r="AN191">
            <v>676053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922301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27</v>
          </cell>
          <cell r="CK191">
            <v>173664</v>
          </cell>
          <cell r="CL191">
            <v>27</v>
          </cell>
          <cell r="CM191">
            <v>23382</v>
          </cell>
          <cell r="CN191">
            <v>82</v>
          </cell>
          <cell r="CO191">
            <v>16974</v>
          </cell>
          <cell r="CP191">
            <v>219</v>
          </cell>
          <cell r="CQ191">
            <v>7665</v>
          </cell>
          <cell r="CR191">
            <v>0</v>
          </cell>
          <cell r="CS191">
            <v>0</v>
          </cell>
          <cell r="CT191">
            <v>4</v>
          </cell>
          <cell r="CU191">
            <v>14032</v>
          </cell>
          <cell r="CV191">
            <v>95</v>
          </cell>
          <cell r="CW191">
            <v>134330</v>
          </cell>
          <cell r="CX191">
            <v>0</v>
          </cell>
          <cell r="CY191">
            <v>148362</v>
          </cell>
          <cell r="CZ191">
            <v>0</v>
          </cell>
          <cell r="DA191">
            <v>0</v>
          </cell>
          <cell r="DB191">
            <v>0</v>
          </cell>
          <cell r="DC191">
            <v>2662</v>
          </cell>
          <cell r="DD191">
            <v>9198</v>
          </cell>
          <cell r="DE191">
            <v>0</v>
          </cell>
          <cell r="DF191">
            <v>102</v>
          </cell>
          <cell r="DG191">
            <v>0</v>
          </cell>
          <cell r="DH191">
            <v>10200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10200</v>
          </cell>
          <cell r="DN191">
            <v>0</v>
          </cell>
          <cell r="DO191">
            <v>0</v>
          </cell>
          <cell r="DP191">
            <v>102</v>
          </cell>
        </row>
        <row r="192">
          <cell r="E192">
            <v>2212033</v>
          </cell>
          <cell r="F192" t="str">
            <v>33 основно училище "Санкт Петербург"</v>
          </cell>
          <cell r="G192" t="str">
            <v>Общинско</v>
          </cell>
          <cell r="H192" t="str">
            <v>община</v>
          </cell>
          <cell r="I192" t="str">
            <v>основно</v>
          </cell>
          <cell r="J192">
            <v>1</v>
          </cell>
          <cell r="K192">
            <v>302</v>
          </cell>
          <cell r="L192">
            <v>473</v>
          </cell>
          <cell r="M192">
            <v>1</v>
          </cell>
          <cell r="N192">
            <v>473</v>
          </cell>
          <cell r="O192">
            <v>29</v>
          </cell>
          <cell r="P192">
            <v>0</v>
          </cell>
          <cell r="Q192">
            <v>0</v>
          </cell>
          <cell r="R192">
            <v>1</v>
          </cell>
          <cell r="S192">
            <v>9036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29</v>
          </cell>
          <cell r="Y192">
            <v>132414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141450</v>
          </cell>
          <cell r="AI192">
            <v>1</v>
          </cell>
          <cell r="AJ192">
            <v>73900</v>
          </cell>
          <cell r="AK192">
            <v>22</v>
          </cell>
          <cell r="AL192">
            <v>344696</v>
          </cell>
          <cell r="AM192">
            <v>473</v>
          </cell>
          <cell r="AN192">
            <v>1460151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1878747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8821</v>
          </cell>
          <cell r="BX192">
            <v>0</v>
          </cell>
          <cell r="BY192">
            <v>0</v>
          </cell>
          <cell r="BZ192">
            <v>8821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30</v>
          </cell>
          <cell r="CK192">
            <v>192960</v>
          </cell>
          <cell r="CL192">
            <v>30</v>
          </cell>
          <cell r="CM192">
            <v>25980</v>
          </cell>
          <cell r="CN192">
            <v>302</v>
          </cell>
          <cell r="CO192">
            <v>62514</v>
          </cell>
          <cell r="CP192">
            <v>473</v>
          </cell>
          <cell r="CQ192">
            <v>16555</v>
          </cell>
          <cell r="CR192">
            <v>1</v>
          </cell>
          <cell r="CS192">
            <v>2520</v>
          </cell>
          <cell r="CT192">
            <v>13</v>
          </cell>
          <cell r="CU192">
            <v>45604</v>
          </cell>
          <cell r="CV192">
            <v>262</v>
          </cell>
          <cell r="CW192">
            <v>370468</v>
          </cell>
          <cell r="CX192">
            <v>0</v>
          </cell>
          <cell r="CY192">
            <v>416072</v>
          </cell>
          <cell r="CZ192">
            <v>0</v>
          </cell>
          <cell r="DA192">
            <v>0</v>
          </cell>
          <cell r="DB192">
            <v>0</v>
          </cell>
          <cell r="DC192">
            <v>2662</v>
          </cell>
          <cell r="DD192">
            <v>19866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</row>
        <row r="193">
          <cell r="E193">
            <v>2212037</v>
          </cell>
          <cell r="F193" t="str">
            <v>37. Средно училище "Райна Княгиня"</v>
          </cell>
          <cell r="G193" t="str">
            <v>Общинско</v>
          </cell>
          <cell r="H193" t="str">
            <v>община</v>
          </cell>
          <cell r="I193" t="str">
            <v>средно</v>
          </cell>
          <cell r="J193">
            <v>1</v>
          </cell>
          <cell r="K193">
            <v>130</v>
          </cell>
          <cell r="L193">
            <v>386</v>
          </cell>
          <cell r="M193">
            <v>1</v>
          </cell>
          <cell r="N193">
            <v>386</v>
          </cell>
          <cell r="O193">
            <v>25</v>
          </cell>
          <cell r="P193">
            <v>0</v>
          </cell>
          <cell r="Q193">
            <v>0</v>
          </cell>
          <cell r="R193">
            <v>2</v>
          </cell>
          <cell r="S193">
            <v>18072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25</v>
          </cell>
          <cell r="Y193">
            <v>114150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132222</v>
          </cell>
          <cell r="AI193">
            <v>1</v>
          </cell>
          <cell r="AJ193">
            <v>73900</v>
          </cell>
          <cell r="AK193">
            <v>12</v>
          </cell>
          <cell r="AL193">
            <v>188016</v>
          </cell>
          <cell r="AM193">
            <v>263</v>
          </cell>
          <cell r="AN193">
            <v>811881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1073797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</v>
          </cell>
          <cell r="BD193">
            <v>104610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123</v>
          </cell>
          <cell r="BN193">
            <v>384129</v>
          </cell>
          <cell r="BO193">
            <v>0</v>
          </cell>
          <cell r="BP193">
            <v>0</v>
          </cell>
          <cell r="BQ193">
            <v>488739</v>
          </cell>
          <cell r="BR193">
            <v>0</v>
          </cell>
          <cell r="BS193">
            <v>0</v>
          </cell>
          <cell r="BT193">
            <v>55</v>
          </cell>
          <cell r="BU193">
            <v>138050</v>
          </cell>
          <cell r="BV193">
            <v>6</v>
          </cell>
          <cell r="BW193">
            <v>52926</v>
          </cell>
          <cell r="BX193">
            <v>0</v>
          </cell>
          <cell r="BY193">
            <v>0</v>
          </cell>
          <cell r="BZ193">
            <v>190976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30</v>
          </cell>
          <cell r="CK193">
            <v>192960</v>
          </cell>
          <cell r="CL193">
            <v>31</v>
          </cell>
          <cell r="CM193">
            <v>26846</v>
          </cell>
          <cell r="CN193">
            <v>130</v>
          </cell>
          <cell r="CO193">
            <v>26910</v>
          </cell>
          <cell r="CP193">
            <v>386</v>
          </cell>
          <cell r="CQ193">
            <v>13510</v>
          </cell>
          <cell r="CR193">
            <v>0</v>
          </cell>
          <cell r="CS193">
            <v>0</v>
          </cell>
          <cell r="CT193">
            <v>7</v>
          </cell>
          <cell r="CU193">
            <v>24556</v>
          </cell>
          <cell r="CV193">
            <v>159</v>
          </cell>
          <cell r="CW193">
            <v>224826</v>
          </cell>
          <cell r="CX193">
            <v>0</v>
          </cell>
          <cell r="CY193">
            <v>249382</v>
          </cell>
          <cell r="CZ193">
            <v>0</v>
          </cell>
          <cell r="DA193">
            <v>0</v>
          </cell>
          <cell r="DB193">
            <v>0</v>
          </cell>
          <cell r="DC193">
            <v>2662</v>
          </cell>
          <cell r="DD193">
            <v>16212</v>
          </cell>
          <cell r="DE193">
            <v>0</v>
          </cell>
          <cell r="DF193">
            <v>222</v>
          </cell>
          <cell r="DG193">
            <v>0</v>
          </cell>
          <cell r="DH193">
            <v>22200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22200</v>
          </cell>
          <cell r="DN193">
            <v>123</v>
          </cell>
          <cell r="DO193">
            <v>9102</v>
          </cell>
          <cell r="DP193">
            <v>98</v>
          </cell>
        </row>
        <row r="194">
          <cell r="E194">
            <v>2212040</v>
          </cell>
          <cell r="F194" t="str">
            <v>40 Средно училище "Луи Пастьор"</v>
          </cell>
          <cell r="G194" t="str">
            <v>Общинско</v>
          </cell>
          <cell r="H194" t="str">
            <v>община</v>
          </cell>
          <cell r="I194" t="str">
            <v>средно</v>
          </cell>
          <cell r="J194">
            <v>1</v>
          </cell>
          <cell r="K194">
            <v>467</v>
          </cell>
          <cell r="L194">
            <v>957</v>
          </cell>
          <cell r="M194">
            <v>1</v>
          </cell>
          <cell r="N194">
            <v>957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1</v>
          </cell>
          <cell r="AJ194">
            <v>73900</v>
          </cell>
          <cell r="AK194">
            <v>37</v>
          </cell>
          <cell r="AL194">
            <v>579716</v>
          </cell>
          <cell r="AM194">
            <v>906</v>
          </cell>
          <cell r="AN194">
            <v>2796822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3450438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2</v>
          </cell>
          <cell r="BD194">
            <v>41844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51</v>
          </cell>
          <cell r="BP194">
            <v>280806</v>
          </cell>
          <cell r="BQ194">
            <v>322650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4</v>
          </cell>
          <cell r="BW194">
            <v>35284</v>
          </cell>
          <cell r="BX194">
            <v>0</v>
          </cell>
          <cell r="BY194">
            <v>0</v>
          </cell>
          <cell r="BZ194">
            <v>35284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35</v>
          </cell>
          <cell r="CK194">
            <v>225120</v>
          </cell>
          <cell r="CL194">
            <v>35</v>
          </cell>
          <cell r="CM194">
            <v>30310</v>
          </cell>
          <cell r="CN194">
            <v>467</v>
          </cell>
          <cell r="CO194">
            <v>96669</v>
          </cell>
          <cell r="CP194">
            <v>957</v>
          </cell>
          <cell r="CQ194">
            <v>33495</v>
          </cell>
          <cell r="CR194">
            <v>3</v>
          </cell>
          <cell r="CS194">
            <v>7560</v>
          </cell>
          <cell r="CT194">
            <v>19</v>
          </cell>
          <cell r="CU194">
            <v>66652</v>
          </cell>
          <cell r="CV194">
            <v>445</v>
          </cell>
          <cell r="CW194">
            <v>629230</v>
          </cell>
          <cell r="CX194">
            <v>0</v>
          </cell>
          <cell r="CY194">
            <v>695882</v>
          </cell>
          <cell r="CZ194">
            <v>0</v>
          </cell>
          <cell r="DA194">
            <v>0</v>
          </cell>
          <cell r="DB194">
            <v>0</v>
          </cell>
          <cell r="DC194">
            <v>2662</v>
          </cell>
          <cell r="DD194">
            <v>40194</v>
          </cell>
          <cell r="DE194">
            <v>0</v>
          </cell>
          <cell r="DF194">
            <v>129</v>
          </cell>
          <cell r="DG194">
            <v>51</v>
          </cell>
          <cell r="DH194">
            <v>18612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18612</v>
          </cell>
          <cell r="DN194">
            <v>51</v>
          </cell>
          <cell r="DO194">
            <v>3774</v>
          </cell>
          <cell r="DP194">
            <v>128</v>
          </cell>
        </row>
        <row r="195">
          <cell r="E195">
            <v>2212056</v>
          </cell>
          <cell r="F195" t="str">
            <v>56. Средно училище "Професор Константин Иречек"</v>
          </cell>
          <cell r="G195" t="str">
            <v>Общинско</v>
          </cell>
          <cell r="H195" t="str">
            <v>община</v>
          </cell>
          <cell r="I195" t="str">
            <v>средно</v>
          </cell>
          <cell r="J195">
            <v>1</v>
          </cell>
          <cell r="K195">
            <v>457</v>
          </cell>
          <cell r="L195">
            <v>1104</v>
          </cell>
          <cell r="M195">
            <v>1</v>
          </cell>
          <cell r="N195">
            <v>1104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1</v>
          </cell>
          <cell r="AJ195">
            <v>73900</v>
          </cell>
          <cell r="AK195">
            <v>43</v>
          </cell>
          <cell r="AL195">
            <v>673724</v>
          </cell>
          <cell r="AM195">
            <v>985</v>
          </cell>
          <cell r="AN195">
            <v>3040695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3788319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5</v>
          </cell>
          <cell r="BD195">
            <v>104610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72</v>
          </cell>
          <cell r="BJ195">
            <v>295920</v>
          </cell>
          <cell r="BK195">
            <v>0</v>
          </cell>
          <cell r="BL195">
            <v>0</v>
          </cell>
          <cell r="BM195">
            <v>47</v>
          </cell>
          <cell r="BN195">
            <v>146781</v>
          </cell>
          <cell r="BO195">
            <v>0</v>
          </cell>
          <cell r="BP195">
            <v>0</v>
          </cell>
          <cell r="BQ195">
            <v>547311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3</v>
          </cell>
          <cell r="BY195">
            <v>3198</v>
          </cell>
          <cell r="BZ195">
            <v>3198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59</v>
          </cell>
          <cell r="CK195">
            <v>379488</v>
          </cell>
          <cell r="CL195">
            <v>59</v>
          </cell>
          <cell r="CM195">
            <v>51094</v>
          </cell>
          <cell r="CN195">
            <v>457</v>
          </cell>
          <cell r="CO195">
            <v>94599</v>
          </cell>
          <cell r="CP195">
            <v>1104</v>
          </cell>
          <cell r="CQ195">
            <v>38640</v>
          </cell>
          <cell r="CR195">
            <v>0</v>
          </cell>
          <cell r="CS195">
            <v>0</v>
          </cell>
          <cell r="CT195">
            <v>20</v>
          </cell>
          <cell r="CU195">
            <v>70160</v>
          </cell>
          <cell r="CV195">
            <v>424</v>
          </cell>
          <cell r="CW195">
            <v>599536</v>
          </cell>
          <cell r="CX195">
            <v>0</v>
          </cell>
          <cell r="CY195">
            <v>669696</v>
          </cell>
          <cell r="CZ195">
            <v>0</v>
          </cell>
          <cell r="DA195">
            <v>0</v>
          </cell>
          <cell r="DB195">
            <v>0</v>
          </cell>
          <cell r="DC195">
            <v>2662</v>
          </cell>
          <cell r="DD195">
            <v>46368</v>
          </cell>
          <cell r="DE195">
            <v>0</v>
          </cell>
          <cell r="DF195">
            <v>210</v>
          </cell>
          <cell r="DG195">
            <v>72</v>
          </cell>
          <cell r="DH195">
            <v>29064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29064</v>
          </cell>
          <cell r="DN195">
            <v>119</v>
          </cell>
          <cell r="DO195">
            <v>8806</v>
          </cell>
          <cell r="DP195">
            <v>163</v>
          </cell>
        </row>
        <row r="196">
          <cell r="E196">
            <v>2212077</v>
          </cell>
          <cell r="F196" t="str">
            <v>77 Основно училище  Св. Св. Кирил и Методий"</v>
          </cell>
          <cell r="G196" t="str">
            <v>Общинско</v>
          </cell>
          <cell r="H196" t="str">
            <v>община</v>
          </cell>
          <cell r="I196" t="str">
            <v>основно</v>
          </cell>
          <cell r="J196">
            <v>1</v>
          </cell>
          <cell r="K196">
            <v>75</v>
          </cell>
          <cell r="L196">
            <v>124</v>
          </cell>
          <cell r="M196">
            <v>1</v>
          </cell>
          <cell r="N196">
            <v>124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1</v>
          </cell>
          <cell r="AJ196">
            <v>73900</v>
          </cell>
          <cell r="AK196">
            <v>7</v>
          </cell>
          <cell r="AL196">
            <v>109676</v>
          </cell>
          <cell r="AM196">
            <v>124</v>
          </cell>
          <cell r="AN196">
            <v>382788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566364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12</v>
          </cell>
          <cell r="CM196">
            <v>10392</v>
          </cell>
          <cell r="CN196">
            <v>75</v>
          </cell>
          <cell r="CO196">
            <v>15525</v>
          </cell>
          <cell r="CP196">
            <v>124</v>
          </cell>
          <cell r="CQ196">
            <v>4340</v>
          </cell>
          <cell r="CR196">
            <v>0</v>
          </cell>
          <cell r="CS196">
            <v>0</v>
          </cell>
          <cell r="CT196">
            <v>5</v>
          </cell>
          <cell r="CU196">
            <v>17540</v>
          </cell>
          <cell r="CV196">
            <v>96</v>
          </cell>
          <cell r="CW196">
            <v>135744</v>
          </cell>
          <cell r="CX196">
            <v>0</v>
          </cell>
          <cell r="CY196">
            <v>153284</v>
          </cell>
          <cell r="CZ196">
            <v>0</v>
          </cell>
          <cell r="DA196">
            <v>0</v>
          </cell>
          <cell r="DB196">
            <v>0</v>
          </cell>
          <cell r="DC196">
            <v>2662</v>
          </cell>
          <cell r="DD196">
            <v>5208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</row>
        <row r="197">
          <cell r="E197">
            <v>2212079</v>
          </cell>
          <cell r="F197" t="str">
            <v>79 средно училище "Индира Ганди"</v>
          </cell>
          <cell r="G197" t="str">
            <v>Общинско</v>
          </cell>
          <cell r="H197" t="str">
            <v>община</v>
          </cell>
          <cell r="I197" t="str">
            <v>средно</v>
          </cell>
          <cell r="J197">
            <v>1</v>
          </cell>
          <cell r="K197">
            <v>361</v>
          </cell>
          <cell r="L197">
            <v>837</v>
          </cell>
          <cell r="M197">
            <v>1</v>
          </cell>
          <cell r="N197">
            <v>837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1</v>
          </cell>
          <cell r="AJ197">
            <v>73900</v>
          </cell>
          <cell r="AK197">
            <v>35</v>
          </cell>
          <cell r="AL197">
            <v>548380</v>
          </cell>
          <cell r="AM197">
            <v>837</v>
          </cell>
          <cell r="AN197">
            <v>2583819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3206099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10</v>
          </cell>
          <cell r="BW197">
            <v>88210</v>
          </cell>
          <cell r="BX197">
            <v>13</v>
          </cell>
          <cell r="BY197">
            <v>13858</v>
          </cell>
          <cell r="BZ197">
            <v>102068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44</v>
          </cell>
          <cell r="CK197">
            <v>283008</v>
          </cell>
          <cell r="CL197">
            <v>44</v>
          </cell>
          <cell r="CM197">
            <v>38104</v>
          </cell>
          <cell r="CN197">
            <v>361</v>
          </cell>
          <cell r="CO197">
            <v>74727</v>
          </cell>
          <cell r="CP197">
            <v>837</v>
          </cell>
          <cell r="CQ197">
            <v>29295</v>
          </cell>
          <cell r="CR197">
            <v>0</v>
          </cell>
          <cell r="CS197">
            <v>0</v>
          </cell>
          <cell r="CT197">
            <v>16</v>
          </cell>
          <cell r="CU197">
            <v>56128</v>
          </cell>
          <cell r="CV197">
            <v>350</v>
          </cell>
          <cell r="CW197">
            <v>494900</v>
          </cell>
          <cell r="CX197">
            <v>0</v>
          </cell>
          <cell r="CY197">
            <v>551028</v>
          </cell>
          <cell r="CZ197">
            <v>0</v>
          </cell>
          <cell r="DA197">
            <v>0</v>
          </cell>
          <cell r="DB197">
            <v>0</v>
          </cell>
          <cell r="DC197">
            <v>2662</v>
          </cell>
          <cell r="DD197">
            <v>35154</v>
          </cell>
          <cell r="DE197">
            <v>0</v>
          </cell>
          <cell r="DF197">
            <v>231</v>
          </cell>
          <cell r="DG197">
            <v>0</v>
          </cell>
          <cell r="DH197">
            <v>23100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23100</v>
          </cell>
          <cell r="DN197">
            <v>0</v>
          </cell>
          <cell r="DO197">
            <v>0</v>
          </cell>
          <cell r="DP197">
            <v>229</v>
          </cell>
        </row>
        <row r="198">
          <cell r="E198">
            <v>2212090</v>
          </cell>
          <cell r="F198" t="str">
            <v>90 Средно училище "Генерал Хосе де Сан Мартин"</v>
          </cell>
          <cell r="G198" t="str">
            <v>Общинско</v>
          </cell>
          <cell r="H198" t="str">
            <v>община</v>
          </cell>
          <cell r="I198" t="str">
            <v>средно</v>
          </cell>
          <cell r="J198">
            <v>1</v>
          </cell>
          <cell r="K198">
            <v>423</v>
          </cell>
          <cell r="L198">
            <v>780</v>
          </cell>
          <cell r="M198">
            <v>1</v>
          </cell>
          <cell r="N198">
            <v>780</v>
          </cell>
          <cell r="O198">
            <v>19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</v>
          </cell>
          <cell r="AA198">
            <v>3719</v>
          </cell>
          <cell r="AB198">
            <v>19</v>
          </cell>
          <cell r="AC198">
            <v>52687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56406</v>
          </cell>
          <cell r="AI198">
            <v>1</v>
          </cell>
          <cell r="AJ198">
            <v>73900</v>
          </cell>
          <cell r="AK198">
            <v>34</v>
          </cell>
          <cell r="AL198">
            <v>532712</v>
          </cell>
          <cell r="AM198">
            <v>780</v>
          </cell>
          <cell r="AN198">
            <v>2407860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3014472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2</v>
          </cell>
          <cell r="BW198">
            <v>17642</v>
          </cell>
          <cell r="BX198">
            <v>6</v>
          </cell>
          <cell r="BY198">
            <v>6396</v>
          </cell>
          <cell r="BZ198">
            <v>24038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48</v>
          </cell>
          <cell r="CK198">
            <v>308736</v>
          </cell>
          <cell r="CL198">
            <v>48</v>
          </cell>
          <cell r="CM198">
            <v>41568</v>
          </cell>
          <cell r="CN198">
            <v>423</v>
          </cell>
          <cell r="CO198">
            <v>87561</v>
          </cell>
          <cell r="CP198">
            <v>780</v>
          </cell>
          <cell r="CQ198">
            <v>27300</v>
          </cell>
          <cell r="CR198">
            <v>3</v>
          </cell>
          <cell r="CS198">
            <v>7560</v>
          </cell>
          <cell r="CT198">
            <v>18</v>
          </cell>
          <cell r="CU198">
            <v>63144</v>
          </cell>
          <cell r="CV198">
            <v>404</v>
          </cell>
          <cell r="CW198">
            <v>571256</v>
          </cell>
          <cell r="CX198">
            <v>0</v>
          </cell>
          <cell r="CY198">
            <v>634400</v>
          </cell>
          <cell r="CZ198">
            <v>0</v>
          </cell>
          <cell r="DA198">
            <v>0</v>
          </cell>
          <cell r="DB198">
            <v>0</v>
          </cell>
          <cell r="DC198">
            <v>2662</v>
          </cell>
          <cell r="DD198">
            <v>32760</v>
          </cell>
          <cell r="DE198">
            <v>0</v>
          </cell>
          <cell r="DF198">
            <v>186</v>
          </cell>
          <cell r="DG198">
            <v>0</v>
          </cell>
          <cell r="DH198">
            <v>18600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18600</v>
          </cell>
          <cell r="DN198">
            <v>0</v>
          </cell>
          <cell r="DO198">
            <v>0</v>
          </cell>
          <cell r="DP198">
            <v>184</v>
          </cell>
        </row>
        <row r="199">
          <cell r="E199">
            <v>2212096</v>
          </cell>
          <cell r="F199" t="str">
            <v>96 Средно училище "Лев Николаевич Толстой"</v>
          </cell>
          <cell r="G199" t="str">
            <v>Общинско</v>
          </cell>
          <cell r="H199" t="str">
            <v>община</v>
          </cell>
          <cell r="I199" t="str">
            <v>средно</v>
          </cell>
          <cell r="J199">
            <v>1</v>
          </cell>
          <cell r="K199">
            <v>434</v>
          </cell>
          <cell r="L199">
            <v>1070</v>
          </cell>
          <cell r="M199">
            <v>1</v>
          </cell>
          <cell r="N199">
            <v>1070</v>
          </cell>
          <cell r="O199">
            <v>21</v>
          </cell>
          <cell r="P199">
            <v>0</v>
          </cell>
          <cell r="Q199">
            <v>0</v>
          </cell>
          <cell r="R199">
            <v>1</v>
          </cell>
          <cell r="S199">
            <v>9036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21</v>
          </cell>
          <cell r="Y199">
            <v>95886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104922</v>
          </cell>
          <cell r="AI199">
            <v>1</v>
          </cell>
          <cell r="AJ199">
            <v>73900</v>
          </cell>
          <cell r="AK199">
            <v>43</v>
          </cell>
          <cell r="AL199">
            <v>673724</v>
          </cell>
          <cell r="AM199">
            <v>1070</v>
          </cell>
          <cell r="AN199">
            <v>3303090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4050714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7</v>
          </cell>
          <cell r="BW199">
            <v>61747</v>
          </cell>
          <cell r="BX199">
            <v>0</v>
          </cell>
          <cell r="BY199">
            <v>0</v>
          </cell>
          <cell r="BZ199">
            <v>61747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34</v>
          </cell>
          <cell r="CK199">
            <v>218688</v>
          </cell>
          <cell r="CL199">
            <v>34</v>
          </cell>
          <cell r="CM199">
            <v>29444</v>
          </cell>
          <cell r="CN199">
            <v>434</v>
          </cell>
          <cell r="CO199">
            <v>89838</v>
          </cell>
          <cell r="CP199">
            <v>1070</v>
          </cell>
          <cell r="CQ199">
            <v>37450</v>
          </cell>
          <cell r="CR199">
            <v>0</v>
          </cell>
          <cell r="CS199">
            <v>0</v>
          </cell>
          <cell r="CT199">
            <v>21</v>
          </cell>
          <cell r="CU199">
            <v>73668</v>
          </cell>
          <cell r="CV199">
            <v>478</v>
          </cell>
          <cell r="CW199">
            <v>675892</v>
          </cell>
          <cell r="CX199">
            <v>0</v>
          </cell>
          <cell r="CY199">
            <v>749560</v>
          </cell>
          <cell r="CZ199">
            <v>0</v>
          </cell>
          <cell r="DA199">
            <v>0</v>
          </cell>
          <cell r="DB199">
            <v>0</v>
          </cell>
          <cell r="DC199">
            <v>2662</v>
          </cell>
          <cell r="DD199">
            <v>44940</v>
          </cell>
          <cell r="DE199">
            <v>0</v>
          </cell>
          <cell r="DF199">
            <v>293</v>
          </cell>
          <cell r="DG199">
            <v>0</v>
          </cell>
          <cell r="DH199">
            <v>29300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29300</v>
          </cell>
          <cell r="DN199">
            <v>0</v>
          </cell>
          <cell r="DO199">
            <v>0</v>
          </cell>
          <cell r="DP199">
            <v>290</v>
          </cell>
        </row>
        <row r="200">
          <cell r="E200">
            <v>2212097</v>
          </cell>
          <cell r="F200" t="str">
            <v>97 Средно училище "Братя Миладинови"</v>
          </cell>
          <cell r="G200" t="str">
            <v>Общинско</v>
          </cell>
          <cell r="H200" t="str">
            <v>община</v>
          </cell>
          <cell r="I200" t="str">
            <v>средно</v>
          </cell>
          <cell r="J200">
            <v>1</v>
          </cell>
          <cell r="K200">
            <v>400</v>
          </cell>
          <cell r="L200">
            <v>1045</v>
          </cell>
          <cell r="M200">
            <v>1</v>
          </cell>
          <cell r="N200">
            <v>1045</v>
          </cell>
          <cell r="O200">
            <v>18</v>
          </cell>
          <cell r="P200">
            <v>0</v>
          </cell>
          <cell r="Q200">
            <v>0</v>
          </cell>
          <cell r="R200">
            <v>1</v>
          </cell>
          <cell r="S200">
            <v>9036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18</v>
          </cell>
          <cell r="Y200">
            <v>82188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91224</v>
          </cell>
          <cell r="AI200">
            <v>1</v>
          </cell>
          <cell r="AJ200">
            <v>73900</v>
          </cell>
          <cell r="AK200">
            <v>37</v>
          </cell>
          <cell r="AL200">
            <v>579716</v>
          </cell>
          <cell r="AM200">
            <v>913</v>
          </cell>
          <cell r="AN200">
            <v>2818431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3472047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5</v>
          </cell>
          <cell r="BD200">
            <v>104610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132</v>
          </cell>
          <cell r="BN200">
            <v>412236</v>
          </cell>
          <cell r="BO200">
            <v>0</v>
          </cell>
          <cell r="BP200">
            <v>0</v>
          </cell>
          <cell r="BQ200">
            <v>516846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2</v>
          </cell>
          <cell r="BY200">
            <v>2132</v>
          </cell>
          <cell r="BZ200">
            <v>2132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56</v>
          </cell>
          <cell r="CK200">
            <v>360192</v>
          </cell>
          <cell r="CL200">
            <v>56</v>
          </cell>
          <cell r="CM200">
            <v>48496</v>
          </cell>
          <cell r="CN200">
            <v>400</v>
          </cell>
          <cell r="CO200">
            <v>82800</v>
          </cell>
          <cell r="CP200">
            <v>1045</v>
          </cell>
          <cell r="CQ200">
            <v>36575</v>
          </cell>
          <cell r="CR200">
            <v>0</v>
          </cell>
          <cell r="CS200">
            <v>0</v>
          </cell>
          <cell r="CT200">
            <v>16</v>
          </cell>
          <cell r="CU200">
            <v>56128</v>
          </cell>
          <cell r="CV200">
            <v>372</v>
          </cell>
          <cell r="CW200">
            <v>526008</v>
          </cell>
          <cell r="CX200">
            <v>0</v>
          </cell>
          <cell r="CY200">
            <v>582136</v>
          </cell>
          <cell r="CZ200">
            <v>0</v>
          </cell>
          <cell r="DA200">
            <v>0</v>
          </cell>
          <cell r="DB200">
            <v>0</v>
          </cell>
          <cell r="DC200">
            <v>2662</v>
          </cell>
          <cell r="DD200">
            <v>43890</v>
          </cell>
          <cell r="DE200">
            <v>0</v>
          </cell>
          <cell r="DF200">
            <v>363</v>
          </cell>
          <cell r="DG200">
            <v>0</v>
          </cell>
          <cell r="DH200">
            <v>36300</v>
          </cell>
          <cell r="DI200">
            <v>104</v>
          </cell>
          <cell r="DJ200">
            <v>27248</v>
          </cell>
          <cell r="DK200">
            <v>0</v>
          </cell>
          <cell r="DL200">
            <v>0</v>
          </cell>
          <cell r="DM200">
            <v>63548</v>
          </cell>
          <cell r="DN200">
            <v>132</v>
          </cell>
          <cell r="DO200">
            <v>9768</v>
          </cell>
          <cell r="DP200">
            <v>231</v>
          </cell>
        </row>
        <row r="201">
          <cell r="E201">
            <v>2212103</v>
          </cell>
          <cell r="F201" t="str">
            <v>103 Основно училище "Васил Левски"</v>
          </cell>
          <cell r="G201" t="str">
            <v>Общинско</v>
          </cell>
          <cell r="H201" t="str">
            <v>община</v>
          </cell>
          <cell r="I201" t="str">
            <v>основно</v>
          </cell>
          <cell r="J201">
            <v>1</v>
          </cell>
          <cell r="K201">
            <v>155</v>
          </cell>
          <cell r="L201">
            <v>201</v>
          </cell>
          <cell r="M201">
            <v>1</v>
          </cell>
          <cell r="N201">
            <v>201</v>
          </cell>
          <cell r="O201">
            <v>42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</v>
          </cell>
          <cell r="AA201">
            <v>7438</v>
          </cell>
          <cell r="AB201">
            <v>42</v>
          </cell>
          <cell r="AC201">
            <v>116466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123904</v>
          </cell>
          <cell r="AI201">
            <v>1</v>
          </cell>
          <cell r="AJ201">
            <v>73900</v>
          </cell>
          <cell r="AK201">
            <v>10</v>
          </cell>
          <cell r="AL201">
            <v>156680</v>
          </cell>
          <cell r="AM201">
            <v>201</v>
          </cell>
          <cell r="AN201">
            <v>620487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851067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</v>
          </cell>
          <cell r="CK201">
            <v>160800</v>
          </cell>
          <cell r="CL201">
            <v>25</v>
          </cell>
          <cell r="CM201">
            <v>21650</v>
          </cell>
          <cell r="CN201">
            <v>155</v>
          </cell>
          <cell r="CO201">
            <v>32085</v>
          </cell>
          <cell r="CP201">
            <v>201</v>
          </cell>
          <cell r="CQ201">
            <v>7035</v>
          </cell>
          <cell r="CR201">
            <v>0</v>
          </cell>
          <cell r="CS201">
            <v>0</v>
          </cell>
          <cell r="CT201">
            <v>5</v>
          </cell>
          <cell r="CU201">
            <v>17540</v>
          </cell>
          <cell r="CV201">
            <v>112</v>
          </cell>
          <cell r="CW201">
            <v>158368</v>
          </cell>
          <cell r="CX201">
            <v>0</v>
          </cell>
          <cell r="CY201">
            <v>175908</v>
          </cell>
          <cell r="CZ201">
            <v>0</v>
          </cell>
          <cell r="DA201">
            <v>0</v>
          </cell>
          <cell r="DB201">
            <v>0</v>
          </cell>
          <cell r="DC201">
            <v>2662</v>
          </cell>
          <cell r="DD201">
            <v>8442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</row>
        <row r="202">
          <cell r="E202">
            <v>2212137</v>
          </cell>
          <cell r="F202" t="str">
            <v>137 средно училище "Ангел Кънчев"</v>
          </cell>
          <cell r="G202" t="str">
            <v>Общинско</v>
          </cell>
          <cell r="H202" t="str">
            <v>община</v>
          </cell>
          <cell r="I202" t="str">
            <v>средно</v>
          </cell>
          <cell r="J202">
            <v>1</v>
          </cell>
          <cell r="K202">
            <v>352</v>
          </cell>
          <cell r="L202">
            <v>1039</v>
          </cell>
          <cell r="M202">
            <v>1</v>
          </cell>
          <cell r="N202">
            <v>1039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1</v>
          </cell>
          <cell r="AJ202">
            <v>73900</v>
          </cell>
          <cell r="AK202">
            <v>44</v>
          </cell>
          <cell r="AL202">
            <v>689392</v>
          </cell>
          <cell r="AM202">
            <v>1039</v>
          </cell>
          <cell r="AN202">
            <v>3207393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3970685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7</v>
          </cell>
          <cell r="BY202">
            <v>7462</v>
          </cell>
          <cell r="BZ202">
            <v>7462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30</v>
          </cell>
          <cell r="CK202">
            <v>192960</v>
          </cell>
          <cell r="CL202">
            <v>30</v>
          </cell>
          <cell r="CM202">
            <v>25980</v>
          </cell>
          <cell r="CN202">
            <v>352</v>
          </cell>
          <cell r="CO202">
            <v>72864</v>
          </cell>
          <cell r="CP202">
            <v>1039</v>
          </cell>
          <cell r="CQ202">
            <v>36365</v>
          </cell>
          <cell r="CR202">
            <v>0</v>
          </cell>
          <cell r="CS202">
            <v>0</v>
          </cell>
          <cell r="CT202">
            <v>13</v>
          </cell>
          <cell r="CU202">
            <v>45604</v>
          </cell>
          <cell r="CV202">
            <v>335</v>
          </cell>
          <cell r="CW202">
            <v>473690</v>
          </cell>
          <cell r="CX202">
            <v>0</v>
          </cell>
          <cell r="CY202">
            <v>519294</v>
          </cell>
          <cell r="CZ202">
            <v>0</v>
          </cell>
          <cell r="DA202">
            <v>0</v>
          </cell>
          <cell r="DB202">
            <v>0</v>
          </cell>
          <cell r="DC202">
            <v>2662</v>
          </cell>
          <cell r="DD202">
            <v>43638</v>
          </cell>
          <cell r="DE202">
            <v>0</v>
          </cell>
          <cell r="DF202">
            <v>380</v>
          </cell>
          <cell r="DG202">
            <v>0</v>
          </cell>
          <cell r="DH202">
            <v>38000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38000</v>
          </cell>
          <cell r="DN202">
            <v>0</v>
          </cell>
          <cell r="DO202">
            <v>0</v>
          </cell>
          <cell r="DP202">
            <v>380</v>
          </cell>
        </row>
        <row r="203">
          <cell r="E203">
            <v>2212303</v>
          </cell>
          <cell r="F203" t="str">
            <v>33. Езикова гимназия "Света София"</v>
          </cell>
          <cell r="G203" t="str">
            <v>Общинско</v>
          </cell>
          <cell r="H203" t="str">
            <v>община</v>
          </cell>
          <cell r="I203" t="str">
            <v>профилирана гимназия</v>
          </cell>
          <cell r="J203">
            <v>1</v>
          </cell>
          <cell r="K203">
            <v>0</v>
          </cell>
          <cell r="L203">
            <v>637</v>
          </cell>
          <cell r="M203">
            <v>1</v>
          </cell>
          <cell r="N203">
            <v>637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1</v>
          </cell>
          <cell r="AJ203">
            <v>73900</v>
          </cell>
          <cell r="AK203">
            <v>21</v>
          </cell>
          <cell r="AL203">
            <v>329028</v>
          </cell>
          <cell r="AM203">
            <v>530</v>
          </cell>
          <cell r="AN203">
            <v>1636110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2039038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4</v>
          </cell>
          <cell r="BD203">
            <v>83688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107</v>
          </cell>
          <cell r="BL203">
            <v>400929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484617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4</v>
          </cell>
          <cell r="BW203">
            <v>35284</v>
          </cell>
          <cell r="BX203">
            <v>11</v>
          </cell>
          <cell r="BY203">
            <v>11726</v>
          </cell>
          <cell r="BZ203">
            <v>47010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637</v>
          </cell>
          <cell r="CQ203">
            <v>22295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2662</v>
          </cell>
          <cell r="DD203">
            <v>26754</v>
          </cell>
          <cell r="DE203">
            <v>0</v>
          </cell>
          <cell r="DF203">
            <v>641</v>
          </cell>
          <cell r="DG203">
            <v>0</v>
          </cell>
          <cell r="DH203">
            <v>64100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64100</v>
          </cell>
          <cell r="DN203">
            <v>107</v>
          </cell>
          <cell r="DO203">
            <v>7918</v>
          </cell>
          <cell r="DP203">
            <v>530</v>
          </cell>
        </row>
        <row r="204">
          <cell r="E204">
            <v>2212777</v>
          </cell>
          <cell r="F204" t="str">
            <v>ДЕТСКА ГРАДИНА № 95 "ОМАЙНИЧЕ"</v>
          </cell>
          <cell r="G204" t="str">
            <v>Общинско</v>
          </cell>
          <cell r="H204" t="str">
            <v>община</v>
          </cell>
          <cell r="I204" t="str">
            <v>детска градина</v>
          </cell>
          <cell r="J204">
            <v>1</v>
          </cell>
          <cell r="K204">
            <v>79</v>
          </cell>
          <cell r="L204">
            <v>0</v>
          </cell>
          <cell r="M204">
            <v>0</v>
          </cell>
          <cell r="N204">
            <v>0</v>
          </cell>
          <cell r="O204">
            <v>150</v>
          </cell>
          <cell r="P204">
            <v>1</v>
          </cell>
          <cell r="Q204">
            <v>46300</v>
          </cell>
          <cell r="R204">
            <v>6</v>
          </cell>
          <cell r="S204">
            <v>54216</v>
          </cell>
          <cell r="T204">
            <v>45</v>
          </cell>
          <cell r="U204">
            <v>101745</v>
          </cell>
          <cell r="V204">
            <v>25</v>
          </cell>
          <cell r="W204">
            <v>106125</v>
          </cell>
          <cell r="X204">
            <v>79</v>
          </cell>
          <cell r="Y204">
            <v>360714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669100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18</v>
          </cell>
          <cell r="CK204">
            <v>115776</v>
          </cell>
          <cell r="CL204">
            <v>18</v>
          </cell>
          <cell r="CM204">
            <v>15588</v>
          </cell>
          <cell r="CN204">
            <v>79</v>
          </cell>
          <cell r="CO204">
            <v>16353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</row>
        <row r="205">
          <cell r="E205">
            <v>2212813</v>
          </cell>
          <cell r="F205" t="str">
            <v>ДЕТСКА ГРАДИНА № 86 "АСЕН БОСЕВ"</v>
          </cell>
          <cell r="G205" t="str">
            <v>Общинско</v>
          </cell>
          <cell r="H205" t="str">
            <v>община</v>
          </cell>
          <cell r="I205" t="str">
            <v>детска градина</v>
          </cell>
          <cell r="J205">
            <v>1</v>
          </cell>
          <cell r="K205">
            <v>160</v>
          </cell>
          <cell r="L205">
            <v>0</v>
          </cell>
          <cell r="M205">
            <v>0</v>
          </cell>
          <cell r="N205">
            <v>0</v>
          </cell>
          <cell r="O205">
            <v>254</v>
          </cell>
          <cell r="P205">
            <v>1</v>
          </cell>
          <cell r="Q205">
            <v>46300</v>
          </cell>
          <cell r="R205">
            <v>10</v>
          </cell>
          <cell r="S205">
            <v>90360</v>
          </cell>
          <cell r="T205">
            <v>42</v>
          </cell>
          <cell r="U205">
            <v>94962</v>
          </cell>
          <cell r="V205">
            <v>52</v>
          </cell>
          <cell r="W205">
            <v>220740</v>
          </cell>
          <cell r="X205">
            <v>160</v>
          </cell>
          <cell r="Y205">
            <v>730560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1182922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2</v>
          </cell>
          <cell r="CM205">
            <v>1732</v>
          </cell>
          <cell r="CN205">
            <v>160</v>
          </cell>
          <cell r="CO205">
            <v>33120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</row>
        <row r="206">
          <cell r="E206">
            <v>2212814</v>
          </cell>
          <cell r="F206" t="str">
            <v>Детска градина № 73 "Маргарита"</v>
          </cell>
          <cell r="G206" t="str">
            <v>Общинско</v>
          </cell>
          <cell r="H206" t="str">
            <v>община</v>
          </cell>
          <cell r="I206" t="str">
            <v>детска градина</v>
          </cell>
          <cell r="J206">
            <v>1</v>
          </cell>
          <cell r="K206">
            <v>212</v>
          </cell>
          <cell r="L206">
            <v>0</v>
          </cell>
          <cell r="M206">
            <v>0</v>
          </cell>
          <cell r="N206">
            <v>0</v>
          </cell>
          <cell r="O206">
            <v>264</v>
          </cell>
          <cell r="P206">
            <v>1</v>
          </cell>
          <cell r="Q206">
            <v>46300</v>
          </cell>
          <cell r="R206">
            <v>10</v>
          </cell>
          <cell r="S206">
            <v>90360</v>
          </cell>
          <cell r="T206">
            <v>0</v>
          </cell>
          <cell r="U206">
            <v>0</v>
          </cell>
          <cell r="V206">
            <v>52</v>
          </cell>
          <cell r="W206">
            <v>220740</v>
          </cell>
          <cell r="X206">
            <v>212</v>
          </cell>
          <cell r="Y206">
            <v>967992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1325392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12</v>
          </cell>
          <cell r="CK206">
            <v>77184</v>
          </cell>
          <cell r="CL206">
            <v>12</v>
          </cell>
          <cell r="CM206">
            <v>10392</v>
          </cell>
          <cell r="CN206">
            <v>212</v>
          </cell>
          <cell r="CO206">
            <v>43884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</row>
        <row r="207">
          <cell r="E207">
            <v>2212815</v>
          </cell>
          <cell r="F207" t="str">
            <v>Детска градина № 68 "Ран Босилек"</v>
          </cell>
          <cell r="G207" t="str">
            <v>Общинско</v>
          </cell>
          <cell r="H207" t="str">
            <v>община</v>
          </cell>
          <cell r="I207" t="str">
            <v>детска градина</v>
          </cell>
          <cell r="J207">
            <v>1</v>
          </cell>
          <cell r="K207">
            <v>172</v>
          </cell>
          <cell r="L207">
            <v>0</v>
          </cell>
          <cell r="M207">
            <v>0</v>
          </cell>
          <cell r="N207">
            <v>0</v>
          </cell>
          <cell r="O207">
            <v>272</v>
          </cell>
          <cell r="P207">
            <v>1</v>
          </cell>
          <cell r="Q207">
            <v>46300</v>
          </cell>
          <cell r="R207">
            <v>11</v>
          </cell>
          <cell r="S207">
            <v>99396</v>
          </cell>
          <cell r="T207">
            <v>43</v>
          </cell>
          <cell r="U207">
            <v>97223</v>
          </cell>
          <cell r="V207">
            <v>56</v>
          </cell>
          <cell r="W207">
            <v>237720</v>
          </cell>
          <cell r="X207">
            <v>166</v>
          </cell>
          <cell r="Y207">
            <v>757956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  <cell r="AE207">
            <v>15959</v>
          </cell>
          <cell r="AF207">
            <v>7</v>
          </cell>
          <cell r="AG207">
            <v>86464</v>
          </cell>
          <cell r="AH207">
            <v>1341018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35</v>
          </cell>
          <cell r="CK207">
            <v>225120</v>
          </cell>
          <cell r="CL207">
            <v>35</v>
          </cell>
          <cell r="CM207">
            <v>30310</v>
          </cell>
          <cell r="CN207">
            <v>172</v>
          </cell>
          <cell r="CO207">
            <v>35604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</row>
        <row r="208">
          <cell r="E208">
            <v>2212816</v>
          </cell>
          <cell r="F208" t="str">
            <v>ДЕТСКА ГРАДИНА №64 "ПЪРВИ ЮНИ"</v>
          </cell>
          <cell r="G208" t="str">
            <v>Общинско</v>
          </cell>
          <cell r="H208" t="str">
            <v>община</v>
          </cell>
          <cell r="I208" t="str">
            <v>детска градина</v>
          </cell>
          <cell r="J208">
            <v>1</v>
          </cell>
          <cell r="K208">
            <v>145</v>
          </cell>
          <cell r="L208">
            <v>0</v>
          </cell>
          <cell r="M208">
            <v>0</v>
          </cell>
          <cell r="N208">
            <v>0</v>
          </cell>
          <cell r="O208">
            <v>240</v>
          </cell>
          <cell r="P208">
            <v>1</v>
          </cell>
          <cell r="Q208">
            <v>46300</v>
          </cell>
          <cell r="R208">
            <v>10</v>
          </cell>
          <cell r="S208">
            <v>90360</v>
          </cell>
          <cell r="T208">
            <v>42</v>
          </cell>
          <cell r="U208">
            <v>94962</v>
          </cell>
          <cell r="V208">
            <v>53</v>
          </cell>
          <cell r="W208">
            <v>224985</v>
          </cell>
          <cell r="X208">
            <v>145</v>
          </cell>
          <cell r="Y208">
            <v>662070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1118677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17</v>
          </cell>
          <cell r="CK208">
            <v>109344</v>
          </cell>
          <cell r="CL208">
            <v>17</v>
          </cell>
          <cell r="CM208">
            <v>14722</v>
          </cell>
          <cell r="CN208">
            <v>145</v>
          </cell>
          <cell r="CO208">
            <v>30015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</row>
        <row r="209">
          <cell r="E209">
            <v>2212818</v>
          </cell>
          <cell r="F209" t="str">
            <v>ДЕТСКА ГРАДИНА № 47 "НЕЗАБРАВКА"</v>
          </cell>
          <cell r="G209" t="str">
            <v>Общинско</v>
          </cell>
          <cell r="H209" t="str">
            <v>община</v>
          </cell>
          <cell r="I209" t="str">
            <v>детска градина</v>
          </cell>
          <cell r="J209">
            <v>1</v>
          </cell>
          <cell r="K209">
            <v>167</v>
          </cell>
          <cell r="L209">
            <v>0</v>
          </cell>
          <cell r="M209">
            <v>0</v>
          </cell>
          <cell r="N209">
            <v>0</v>
          </cell>
          <cell r="O209">
            <v>262</v>
          </cell>
          <cell r="P209">
            <v>1</v>
          </cell>
          <cell r="Q209">
            <v>46300</v>
          </cell>
          <cell r="R209">
            <v>10</v>
          </cell>
          <cell r="S209">
            <v>90360</v>
          </cell>
          <cell r="T209">
            <v>22</v>
          </cell>
          <cell r="U209">
            <v>49742</v>
          </cell>
          <cell r="V209">
            <v>73</v>
          </cell>
          <cell r="W209">
            <v>309885</v>
          </cell>
          <cell r="X209">
            <v>167</v>
          </cell>
          <cell r="Y209">
            <v>762522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1258809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11</v>
          </cell>
          <cell r="CK209">
            <v>70752</v>
          </cell>
          <cell r="CL209">
            <v>11</v>
          </cell>
          <cell r="CM209">
            <v>9526</v>
          </cell>
          <cell r="CN209">
            <v>167</v>
          </cell>
          <cell r="CO209">
            <v>34569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</row>
        <row r="210">
          <cell r="E210">
            <v>2212819</v>
          </cell>
          <cell r="F210" t="str">
            <v>ДЕТСКА ГРАДИНА № 35 "ЩАСТЛИВО ДЕТСТВО"</v>
          </cell>
          <cell r="G210" t="str">
            <v>Общинско</v>
          </cell>
          <cell r="H210" t="str">
            <v>община</v>
          </cell>
          <cell r="I210" t="str">
            <v>детска градина</v>
          </cell>
          <cell r="J210">
            <v>1</v>
          </cell>
          <cell r="K210">
            <v>159</v>
          </cell>
          <cell r="L210">
            <v>0</v>
          </cell>
          <cell r="M210">
            <v>0</v>
          </cell>
          <cell r="N210">
            <v>0</v>
          </cell>
          <cell r="O210">
            <v>254</v>
          </cell>
          <cell r="P210">
            <v>1</v>
          </cell>
          <cell r="Q210">
            <v>46300</v>
          </cell>
          <cell r="R210">
            <v>10</v>
          </cell>
          <cell r="S210">
            <v>90360</v>
          </cell>
          <cell r="T210">
            <v>44</v>
          </cell>
          <cell r="U210">
            <v>99484</v>
          </cell>
          <cell r="V210">
            <v>51</v>
          </cell>
          <cell r="W210">
            <v>216495</v>
          </cell>
          <cell r="X210">
            <v>159</v>
          </cell>
          <cell r="Y210">
            <v>725994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1178633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26</v>
          </cell>
          <cell r="CK210">
            <v>167232</v>
          </cell>
          <cell r="CL210">
            <v>26</v>
          </cell>
          <cell r="CM210">
            <v>22516</v>
          </cell>
          <cell r="CN210">
            <v>159</v>
          </cell>
          <cell r="CO210">
            <v>32913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</row>
        <row r="211">
          <cell r="E211">
            <v>2212820</v>
          </cell>
          <cell r="F211" t="str">
            <v>ДГ 32 Българче</v>
          </cell>
          <cell r="G211" t="str">
            <v>Общинско</v>
          </cell>
          <cell r="H211" t="str">
            <v>община</v>
          </cell>
          <cell r="I211" t="str">
            <v>детска градина</v>
          </cell>
          <cell r="J211">
            <v>1</v>
          </cell>
          <cell r="K211">
            <v>102</v>
          </cell>
          <cell r="L211">
            <v>0</v>
          </cell>
          <cell r="M211">
            <v>0</v>
          </cell>
          <cell r="N211">
            <v>0</v>
          </cell>
          <cell r="O211">
            <v>195</v>
          </cell>
          <cell r="P211">
            <v>1</v>
          </cell>
          <cell r="Q211">
            <v>46300</v>
          </cell>
          <cell r="R211">
            <v>8</v>
          </cell>
          <cell r="S211">
            <v>72288</v>
          </cell>
          <cell r="T211">
            <v>43</v>
          </cell>
          <cell r="U211">
            <v>97223</v>
          </cell>
          <cell r="V211">
            <v>50</v>
          </cell>
          <cell r="W211">
            <v>212250</v>
          </cell>
          <cell r="X211">
            <v>102</v>
          </cell>
          <cell r="Y211">
            <v>465732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893793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5</v>
          </cell>
          <cell r="CK211">
            <v>32160</v>
          </cell>
          <cell r="CL211">
            <v>5</v>
          </cell>
          <cell r="CM211">
            <v>4330</v>
          </cell>
          <cell r="CN211">
            <v>102</v>
          </cell>
          <cell r="CO211">
            <v>21114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</row>
        <row r="212">
          <cell r="E212">
            <v>2212821</v>
          </cell>
          <cell r="F212" t="str">
            <v>ДЕТСКА ГРАДИНА № 31 " ЛЮЛИН "</v>
          </cell>
          <cell r="G212" t="str">
            <v>Общинско</v>
          </cell>
          <cell r="H212" t="str">
            <v>община</v>
          </cell>
          <cell r="I212" t="str">
            <v>детска градина</v>
          </cell>
          <cell r="J212">
            <v>1</v>
          </cell>
          <cell r="K212">
            <v>150</v>
          </cell>
          <cell r="L212">
            <v>0</v>
          </cell>
          <cell r="M212">
            <v>0</v>
          </cell>
          <cell r="N212">
            <v>0</v>
          </cell>
          <cell r="O212">
            <v>241</v>
          </cell>
          <cell r="P212">
            <v>1</v>
          </cell>
          <cell r="Q212">
            <v>46300</v>
          </cell>
          <cell r="R212">
            <v>10</v>
          </cell>
          <cell r="S212">
            <v>90360</v>
          </cell>
          <cell r="T212">
            <v>40</v>
          </cell>
          <cell r="U212">
            <v>90440</v>
          </cell>
          <cell r="V212">
            <v>51</v>
          </cell>
          <cell r="W212">
            <v>216495</v>
          </cell>
          <cell r="X212">
            <v>150</v>
          </cell>
          <cell r="Y212">
            <v>684900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1128495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12</v>
          </cell>
          <cell r="CK212">
            <v>77184</v>
          </cell>
          <cell r="CL212">
            <v>12</v>
          </cell>
          <cell r="CM212">
            <v>10392</v>
          </cell>
          <cell r="CN212">
            <v>150</v>
          </cell>
          <cell r="CO212">
            <v>31050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</row>
        <row r="213">
          <cell r="E213">
            <v>2212822</v>
          </cell>
          <cell r="F213" t="str">
            <v>Детска градина №22 "Великденче"</v>
          </cell>
          <cell r="G213" t="str">
            <v>Общинско</v>
          </cell>
          <cell r="H213" t="str">
            <v>община</v>
          </cell>
          <cell r="I213" t="str">
            <v>детска градина</v>
          </cell>
          <cell r="J213">
            <v>1</v>
          </cell>
          <cell r="K213">
            <v>151</v>
          </cell>
          <cell r="L213">
            <v>0</v>
          </cell>
          <cell r="M213">
            <v>0</v>
          </cell>
          <cell r="N213">
            <v>0</v>
          </cell>
          <cell r="O213">
            <v>222</v>
          </cell>
          <cell r="P213">
            <v>1</v>
          </cell>
          <cell r="Q213">
            <v>46300</v>
          </cell>
          <cell r="R213">
            <v>9</v>
          </cell>
          <cell r="S213">
            <v>81324</v>
          </cell>
          <cell r="T213">
            <v>22</v>
          </cell>
          <cell r="U213">
            <v>49742</v>
          </cell>
          <cell r="V213">
            <v>49</v>
          </cell>
          <cell r="W213">
            <v>208005</v>
          </cell>
          <cell r="X213">
            <v>151</v>
          </cell>
          <cell r="Y213">
            <v>689466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1074837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16</v>
          </cell>
          <cell r="CK213">
            <v>102912</v>
          </cell>
          <cell r="CL213">
            <v>16</v>
          </cell>
          <cell r="CM213">
            <v>13856</v>
          </cell>
          <cell r="CN213">
            <v>151</v>
          </cell>
          <cell r="CO213">
            <v>31257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</row>
        <row r="214">
          <cell r="E214">
            <v>2212823</v>
          </cell>
          <cell r="F214" t="str">
            <v>Детска градина № 152</v>
          </cell>
          <cell r="G214" t="str">
            <v>Общинско</v>
          </cell>
          <cell r="H214" t="str">
            <v>община</v>
          </cell>
          <cell r="I214" t="str">
            <v>детска градина</v>
          </cell>
          <cell r="J214">
            <v>1</v>
          </cell>
          <cell r="K214">
            <v>156</v>
          </cell>
          <cell r="L214">
            <v>0</v>
          </cell>
          <cell r="M214">
            <v>0</v>
          </cell>
          <cell r="N214">
            <v>0</v>
          </cell>
          <cell r="O214">
            <v>250</v>
          </cell>
          <cell r="P214">
            <v>1</v>
          </cell>
          <cell r="Q214">
            <v>46300</v>
          </cell>
          <cell r="R214">
            <v>10</v>
          </cell>
          <cell r="S214">
            <v>90360</v>
          </cell>
          <cell r="T214">
            <v>42</v>
          </cell>
          <cell r="U214">
            <v>94962</v>
          </cell>
          <cell r="V214">
            <v>52</v>
          </cell>
          <cell r="W214">
            <v>220740</v>
          </cell>
          <cell r="X214">
            <v>156</v>
          </cell>
          <cell r="Y214">
            <v>712296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1164658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7</v>
          </cell>
          <cell r="CM214">
            <v>6062</v>
          </cell>
          <cell r="CN214">
            <v>156</v>
          </cell>
          <cell r="CO214">
            <v>32292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</row>
        <row r="215">
          <cell r="E215">
            <v>2212824</v>
          </cell>
          <cell r="F215" t="str">
            <v>Детска градина №139 "ПАНОРАМА"</v>
          </cell>
          <cell r="G215" t="str">
            <v>Общинско</v>
          </cell>
          <cell r="H215" t="str">
            <v>община</v>
          </cell>
          <cell r="I215" t="str">
            <v>детска градина</v>
          </cell>
          <cell r="J215">
            <v>1</v>
          </cell>
          <cell r="K215">
            <v>206</v>
          </cell>
          <cell r="L215">
            <v>0</v>
          </cell>
          <cell r="M215">
            <v>0</v>
          </cell>
          <cell r="N215">
            <v>0</v>
          </cell>
          <cell r="O215">
            <v>284</v>
          </cell>
          <cell r="P215">
            <v>1</v>
          </cell>
          <cell r="Q215">
            <v>46300</v>
          </cell>
          <cell r="R215">
            <v>10</v>
          </cell>
          <cell r="S215">
            <v>90360</v>
          </cell>
          <cell r="T215">
            <v>19</v>
          </cell>
          <cell r="U215">
            <v>42959</v>
          </cell>
          <cell r="V215">
            <v>59</v>
          </cell>
          <cell r="W215">
            <v>250455</v>
          </cell>
          <cell r="X215">
            <v>189</v>
          </cell>
          <cell r="Y215">
            <v>862974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  <cell r="AE215">
            <v>15959</v>
          </cell>
          <cell r="AF215">
            <v>17</v>
          </cell>
          <cell r="AG215">
            <v>209984</v>
          </cell>
          <cell r="AH215">
            <v>1518991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42</v>
          </cell>
          <cell r="CK215">
            <v>270144</v>
          </cell>
          <cell r="CL215">
            <v>42</v>
          </cell>
          <cell r="CM215">
            <v>36372</v>
          </cell>
          <cell r="CN215">
            <v>206</v>
          </cell>
          <cell r="CO215">
            <v>42642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</row>
        <row r="216">
          <cell r="E216">
            <v>2212825</v>
          </cell>
          <cell r="F216" t="str">
            <v>Детска градина № 197 "Китна градина"</v>
          </cell>
          <cell r="G216" t="str">
            <v>Общинско</v>
          </cell>
          <cell r="H216" t="str">
            <v>община</v>
          </cell>
          <cell r="I216" t="str">
            <v>детска градина</v>
          </cell>
          <cell r="J216">
            <v>1</v>
          </cell>
          <cell r="K216">
            <v>99</v>
          </cell>
          <cell r="L216">
            <v>0</v>
          </cell>
          <cell r="M216">
            <v>0</v>
          </cell>
          <cell r="N216">
            <v>0</v>
          </cell>
          <cell r="O216">
            <v>145</v>
          </cell>
          <cell r="P216">
            <v>1</v>
          </cell>
          <cell r="Q216">
            <v>46300</v>
          </cell>
          <cell r="R216">
            <v>6</v>
          </cell>
          <cell r="S216">
            <v>54216</v>
          </cell>
          <cell r="T216">
            <v>21</v>
          </cell>
          <cell r="U216">
            <v>47481</v>
          </cell>
          <cell r="V216">
            <v>25</v>
          </cell>
          <cell r="W216">
            <v>106125</v>
          </cell>
          <cell r="X216">
            <v>99</v>
          </cell>
          <cell r="Y216">
            <v>452034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706156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3</v>
          </cell>
          <cell r="CM216">
            <v>2598</v>
          </cell>
          <cell r="CN216">
            <v>99</v>
          </cell>
          <cell r="CO216">
            <v>20493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</row>
        <row r="217">
          <cell r="E217">
            <v>2212826</v>
          </cell>
          <cell r="F217" t="str">
            <v>Детска градина №57"Хосе Марти"</v>
          </cell>
          <cell r="G217" t="str">
            <v>Общинско</v>
          </cell>
          <cell r="H217" t="str">
            <v>община</v>
          </cell>
          <cell r="I217" t="str">
            <v>детска градина</v>
          </cell>
          <cell r="J217">
            <v>1</v>
          </cell>
          <cell r="K217">
            <v>133</v>
          </cell>
          <cell r="L217">
            <v>0</v>
          </cell>
          <cell r="M217">
            <v>0</v>
          </cell>
          <cell r="N217">
            <v>0</v>
          </cell>
          <cell r="O217">
            <v>183</v>
          </cell>
          <cell r="P217">
            <v>1</v>
          </cell>
          <cell r="Q217">
            <v>46300</v>
          </cell>
          <cell r="R217">
            <v>7</v>
          </cell>
          <cell r="S217">
            <v>63252</v>
          </cell>
          <cell r="T217">
            <v>0</v>
          </cell>
          <cell r="U217">
            <v>0</v>
          </cell>
          <cell r="V217">
            <v>50</v>
          </cell>
          <cell r="W217">
            <v>212250</v>
          </cell>
          <cell r="X217">
            <v>133</v>
          </cell>
          <cell r="Y217">
            <v>607278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929080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13</v>
          </cell>
          <cell r="CK217">
            <v>83616</v>
          </cell>
          <cell r="CL217">
            <v>13</v>
          </cell>
          <cell r="CM217">
            <v>11258</v>
          </cell>
          <cell r="CN217">
            <v>133</v>
          </cell>
          <cell r="CO217">
            <v>27531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</row>
        <row r="218">
          <cell r="E218">
            <v>2212827</v>
          </cell>
          <cell r="F218" t="str">
            <v>Детска градина №101 "Ябълкова градина"</v>
          </cell>
          <cell r="G218" t="str">
            <v>Общинско</v>
          </cell>
          <cell r="H218" t="str">
            <v>община</v>
          </cell>
          <cell r="I218" t="str">
            <v>детска градина</v>
          </cell>
          <cell r="J218">
            <v>1</v>
          </cell>
          <cell r="K218">
            <v>148</v>
          </cell>
          <cell r="L218">
            <v>0</v>
          </cell>
          <cell r="M218">
            <v>0</v>
          </cell>
          <cell r="N218">
            <v>0</v>
          </cell>
          <cell r="O218">
            <v>221</v>
          </cell>
          <cell r="P218">
            <v>1</v>
          </cell>
          <cell r="Q218">
            <v>46300</v>
          </cell>
          <cell r="R218">
            <v>8</v>
          </cell>
          <cell r="S218">
            <v>72288</v>
          </cell>
          <cell r="T218">
            <v>43</v>
          </cell>
          <cell r="U218">
            <v>97223</v>
          </cell>
          <cell r="V218">
            <v>27</v>
          </cell>
          <cell r="W218">
            <v>114615</v>
          </cell>
          <cell r="X218">
            <v>127</v>
          </cell>
          <cell r="Y218">
            <v>579882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2</v>
          </cell>
          <cell r="AE218">
            <v>31918</v>
          </cell>
          <cell r="AF218">
            <v>24</v>
          </cell>
          <cell r="AG218">
            <v>296448</v>
          </cell>
          <cell r="AH218">
            <v>1238674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52</v>
          </cell>
          <cell r="CK218">
            <v>334464</v>
          </cell>
          <cell r="CL218">
            <v>52</v>
          </cell>
          <cell r="CM218">
            <v>45032</v>
          </cell>
          <cell r="CN218">
            <v>148</v>
          </cell>
          <cell r="CO218">
            <v>30636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</row>
        <row r="219">
          <cell r="E219">
            <v>2212879</v>
          </cell>
          <cell r="F219" t="str">
            <v>ДЕТСКА ГРАДИНА №55"ИГЛИКА"</v>
          </cell>
          <cell r="G219" t="str">
            <v>Общинско</v>
          </cell>
          <cell r="H219" t="str">
            <v>община</v>
          </cell>
          <cell r="I219" t="str">
            <v>детска градина</v>
          </cell>
          <cell r="J219">
            <v>1</v>
          </cell>
          <cell r="K219">
            <v>100</v>
          </cell>
          <cell r="L219">
            <v>0</v>
          </cell>
          <cell r="M219">
            <v>0</v>
          </cell>
          <cell r="N219">
            <v>0</v>
          </cell>
          <cell r="O219">
            <v>163</v>
          </cell>
          <cell r="P219">
            <v>1</v>
          </cell>
          <cell r="Q219">
            <v>46300</v>
          </cell>
          <cell r="R219">
            <v>7</v>
          </cell>
          <cell r="S219">
            <v>63252</v>
          </cell>
          <cell r="T219">
            <v>36</v>
          </cell>
          <cell r="U219">
            <v>81396</v>
          </cell>
          <cell r="V219">
            <v>25</v>
          </cell>
          <cell r="W219">
            <v>106125</v>
          </cell>
          <cell r="X219">
            <v>100</v>
          </cell>
          <cell r="Y219">
            <v>456600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753673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13</v>
          </cell>
          <cell r="CK219">
            <v>83616</v>
          </cell>
          <cell r="CL219">
            <v>13</v>
          </cell>
          <cell r="CM219">
            <v>11258</v>
          </cell>
          <cell r="CN219">
            <v>100</v>
          </cell>
          <cell r="CO219">
            <v>20700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</row>
        <row r="220">
          <cell r="E220">
            <v>2212998</v>
          </cell>
          <cell r="F220" t="str">
            <v>Детска градина № 200 "Цветен рай "</v>
          </cell>
          <cell r="G220" t="str">
            <v>Общинско</v>
          </cell>
          <cell r="H220" t="str">
            <v>община</v>
          </cell>
          <cell r="I220" t="str">
            <v>детска градина</v>
          </cell>
          <cell r="J220">
            <v>1</v>
          </cell>
          <cell r="K220">
            <v>132</v>
          </cell>
          <cell r="L220">
            <v>0</v>
          </cell>
          <cell r="M220">
            <v>0</v>
          </cell>
          <cell r="N220">
            <v>0</v>
          </cell>
          <cell r="O220">
            <v>201</v>
          </cell>
          <cell r="P220">
            <v>1</v>
          </cell>
          <cell r="Q220">
            <v>46300</v>
          </cell>
          <cell r="R220">
            <v>8</v>
          </cell>
          <cell r="S220">
            <v>72288</v>
          </cell>
          <cell r="T220">
            <v>43</v>
          </cell>
          <cell r="U220">
            <v>97223</v>
          </cell>
          <cell r="V220">
            <v>26</v>
          </cell>
          <cell r="W220">
            <v>110370</v>
          </cell>
          <cell r="X220">
            <v>132</v>
          </cell>
          <cell r="Y220">
            <v>602712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928893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7</v>
          </cell>
          <cell r="CM220">
            <v>6062</v>
          </cell>
          <cell r="CN220">
            <v>132</v>
          </cell>
          <cell r="CO220">
            <v>27324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</row>
        <row r="221">
          <cell r="E221">
            <v>2213010</v>
          </cell>
          <cell r="F221" t="str">
            <v>10 Средно училище "Теодор Траянов"</v>
          </cell>
          <cell r="G221" t="str">
            <v>Общинско</v>
          </cell>
          <cell r="H221" t="str">
            <v>община</v>
          </cell>
          <cell r="I221" t="str">
            <v>средно</v>
          </cell>
          <cell r="J221">
            <v>1</v>
          </cell>
          <cell r="K221">
            <v>405</v>
          </cell>
          <cell r="L221">
            <v>843</v>
          </cell>
          <cell r="M221">
            <v>1</v>
          </cell>
          <cell r="N221">
            <v>843</v>
          </cell>
          <cell r="O221">
            <v>45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2</v>
          </cell>
          <cell r="AA221">
            <v>7438</v>
          </cell>
          <cell r="AB221">
            <v>45</v>
          </cell>
          <cell r="AC221">
            <v>124785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132223</v>
          </cell>
          <cell r="AI221">
            <v>1</v>
          </cell>
          <cell r="AJ221">
            <v>73900</v>
          </cell>
          <cell r="AK221">
            <v>36</v>
          </cell>
          <cell r="AL221">
            <v>564048</v>
          </cell>
          <cell r="AM221">
            <v>843</v>
          </cell>
          <cell r="AN221">
            <v>2602341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3240289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5</v>
          </cell>
          <cell r="BY221">
            <v>5330</v>
          </cell>
          <cell r="BZ221">
            <v>5330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22</v>
          </cell>
          <cell r="CK221">
            <v>141504</v>
          </cell>
          <cell r="CL221">
            <v>22</v>
          </cell>
          <cell r="CM221">
            <v>19052</v>
          </cell>
          <cell r="CN221">
            <v>405</v>
          </cell>
          <cell r="CO221">
            <v>83835</v>
          </cell>
          <cell r="CP221">
            <v>843</v>
          </cell>
          <cell r="CQ221">
            <v>29505</v>
          </cell>
          <cell r="CR221">
            <v>0</v>
          </cell>
          <cell r="CS221">
            <v>0</v>
          </cell>
          <cell r="CT221">
            <v>16</v>
          </cell>
          <cell r="CU221">
            <v>56128</v>
          </cell>
          <cell r="CV221">
            <v>340</v>
          </cell>
          <cell r="CW221">
            <v>480760</v>
          </cell>
          <cell r="CX221">
            <v>0</v>
          </cell>
          <cell r="CY221">
            <v>536888</v>
          </cell>
          <cell r="CZ221">
            <v>0</v>
          </cell>
          <cell r="DA221">
            <v>0</v>
          </cell>
          <cell r="DB221">
            <v>0</v>
          </cell>
          <cell r="DC221">
            <v>2662</v>
          </cell>
          <cell r="DD221">
            <v>35406</v>
          </cell>
          <cell r="DE221">
            <v>0</v>
          </cell>
          <cell r="DF221">
            <v>194</v>
          </cell>
          <cell r="DG221">
            <v>0</v>
          </cell>
          <cell r="DH221">
            <v>19400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19400</v>
          </cell>
          <cell r="DN221">
            <v>0</v>
          </cell>
          <cell r="DO221">
            <v>0</v>
          </cell>
          <cell r="DP221">
            <v>194</v>
          </cell>
        </row>
        <row r="222">
          <cell r="E222">
            <v>2213039</v>
          </cell>
          <cell r="F222" t="str">
            <v>39. Средно училище "Петър Динеков"</v>
          </cell>
          <cell r="G222" t="str">
            <v>Общинско</v>
          </cell>
          <cell r="H222" t="str">
            <v>община</v>
          </cell>
          <cell r="I222" t="str">
            <v>средно</v>
          </cell>
          <cell r="J222">
            <v>1</v>
          </cell>
          <cell r="K222">
            <v>294</v>
          </cell>
          <cell r="L222">
            <v>719</v>
          </cell>
          <cell r="M222">
            <v>1</v>
          </cell>
          <cell r="N222">
            <v>719</v>
          </cell>
          <cell r="O222">
            <v>27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</v>
          </cell>
          <cell r="AA222">
            <v>3719</v>
          </cell>
          <cell r="AB222">
            <v>27</v>
          </cell>
          <cell r="AC222">
            <v>74871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78590</v>
          </cell>
          <cell r="AI222">
            <v>1</v>
          </cell>
          <cell r="AJ222">
            <v>73900</v>
          </cell>
          <cell r="AK222">
            <v>30</v>
          </cell>
          <cell r="AL222">
            <v>470040</v>
          </cell>
          <cell r="AM222">
            <v>719</v>
          </cell>
          <cell r="AN222">
            <v>2219553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2763493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4</v>
          </cell>
          <cell r="BW222">
            <v>35284</v>
          </cell>
          <cell r="BX222">
            <v>1</v>
          </cell>
          <cell r="BY222">
            <v>1066</v>
          </cell>
          <cell r="BZ222">
            <v>36350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24</v>
          </cell>
          <cell r="CK222">
            <v>154368</v>
          </cell>
          <cell r="CL222">
            <v>35</v>
          </cell>
          <cell r="CM222">
            <v>30310</v>
          </cell>
          <cell r="CN222">
            <v>294</v>
          </cell>
          <cell r="CO222">
            <v>60858</v>
          </cell>
          <cell r="CP222">
            <v>719</v>
          </cell>
          <cell r="CQ222">
            <v>25165</v>
          </cell>
          <cell r="CR222">
            <v>3</v>
          </cell>
          <cell r="CS222">
            <v>7560</v>
          </cell>
          <cell r="CT222">
            <v>12</v>
          </cell>
          <cell r="CU222">
            <v>42096</v>
          </cell>
          <cell r="CV222">
            <v>236</v>
          </cell>
          <cell r="CW222">
            <v>333704</v>
          </cell>
          <cell r="CX222">
            <v>0</v>
          </cell>
          <cell r="CY222">
            <v>375800</v>
          </cell>
          <cell r="CZ222">
            <v>0</v>
          </cell>
          <cell r="DA222">
            <v>0</v>
          </cell>
          <cell r="DB222">
            <v>0</v>
          </cell>
          <cell r="DC222">
            <v>2662</v>
          </cell>
          <cell r="DD222">
            <v>30198</v>
          </cell>
          <cell r="DE222">
            <v>0</v>
          </cell>
          <cell r="DF222">
            <v>212</v>
          </cell>
          <cell r="DG222">
            <v>0</v>
          </cell>
          <cell r="DH222">
            <v>21200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21200</v>
          </cell>
          <cell r="DN222">
            <v>0</v>
          </cell>
          <cell r="DO222">
            <v>0</v>
          </cell>
          <cell r="DP222">
            <v>211</v>
          </cell>
        </row>
        <row r="223">
          <cell r="E223">
            <v>2213081</v>
          </cell>
          <cell r="F223" t="str">
            <v>81. Средно училище "Виктор Юго"</v>
          </cell>
          <cell r="G223" t="str">
            <v>Общинско</v>
          </cell>
          <cell r="H223" t="str">
            <v>община</v>
          </cell>
          <cell r="I223" t="str">
            <v>средно</v>
          </cell>
          <cell r="J223">
            <v>1</v>
          </cell>
          <cell r="K223">
            <v>617</v>
          </cell>
          <cell r="L223">
            <v>1270</v>
          </cell>
          <cell r="M223">
            <v>1</v>
          </cell>
          <cell r="N223">
            <v>1270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1</v>
          </cell>
          <cell r="AJ223">
            <v>73900</v>
          </cell>
          <cell r="AK223">
            <v>53</v>
          </cell>
          <cell r="AL223">
            <v>830404</v>
          </cell>
          <cell r="AM223">
            <v>1270</v>
          </cell>
          <cell r="AN223">
            <v>3920490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4824794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2</v>
          </cell>
          <cell r="BW223">
            <v>17642</v>
          </cell>
          <cell r="BX223">
            <v>0</v>
          </cell>
          <cell r="BY223">
            <v>0</v>
          </cell>
          <cell r="BZ223">
            <v>17642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32</v>
          </cell>
          <cell r="CK223">
            <v>205824</v>
          </cell>
          <cell r="CL223">
            <v>32</v>
          </cell>
          <cell r="CM223">
            <v>27712</v>
          </cell>
          <cell r="CN223">
            <v>617</v>
          </cell>
          <cell r="CO223">
            <v>127719</v>
          </cell>
          <cell r="CP223">
            <v>1270</v>
          </cell>
          <cell r="CQ223">
            <v>44450</v>
          </cell>
          <cell r="CR223">
            <v>0</v>
          </cell>
          <cell r="CS223">
            <v>0</v>
          </cell>
          <cell r="CT223">
            <v>24</v>
          </cell>
          <cell r="CU223">
            <v>84192</v>
          </cell>
          <cell r="CV223">
            <v>553</v>
          </cell>
          <cell r="CW223">
            <v>781942</v>
          </cell>
          <cell r="CX223">
            <v>0</v>
          </cell>
          <cell r="CY223">
            <v>866134</v>
          </cell>
          <cell r="CZ223">
            <v>0</v>
          </cell>
          <cell r="DA223">
            <v>0</v>
          </cell>
          <cell r="DB223">
            <v>0</v>
          </cell>
          <cell r="DC223">
            <v>2662</v>
          </cell>
          <cell r="DD223">
            <v>53340</v>
          </cell>
          <cell r="DE223">
            <v>0</v>
          </cell>
          <cell r="DF223">
            <v>266</v>
          </cell>
          <cell r="DG223">
            <v>0</v>
          </cell>
          <cell r="DH223">
            <v>26600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26600</v>
          </cell>
          <cell r="DN223">
            <v>0</v>
          </cell>
          <cell r="DO223">
            <v>0</v>
          </cell>
          <cell r="DP223">
            <v>266</v>
          </cell>
        </row>
        <row r="224">
          <cell r="E224">
            <v>2213082</v>
          </cell>
          <cell r="F224" t="str">
            <v>82. основно училище "Васил Евстатиев Априлов"</v>
          </cell>
          <cell r="G224" t="str">
            <v>Общинско</v>
          </cell>
          <cell r="H224" t="str">
            <v>община</v>
          </cell>
          <cell r="I224" t="str">
            <v>основно</v>
          </cell>
          <cell r="J224">
            <v>1</v>
          </cell>
          <cell r="K224">
            <v>168</v>
          </cell>
          <cell r="L224">
            <v>287</v>
          </cell>
          <cell r="M224">
            <v>1</v>
          </cell>
          <cell r="N224">
            <v>287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</v>
          </cell>
          <cell r="AJ224">
            <v>73900</v>
          </cell>
          <cell r="AK224">
            <v>14</v>
          </cell>
          <cell r="AL224">
            <v>219352</v>
          </cell>
          <cell r="AM224">
            <v>287</v>
          </cell>
          <cell r="AN224">
            <v>885969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1179221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168</v>
          </cell>
          <cell r="CO224">
            <v>34776</v>
          </cell>
          <cell r="CP224">
            <v>287</v>
          </cell>
          <cell r="CQ224">
            <v>10045</v>
          </cell>
          <cell r="CR224">
            <v>0</v>
          </cell>
          <cell r="CS224">
            <v>0</v>
          </cell>
          <cell r="CT224">
            <v>14</v>
          </cell>
          <cell r="CU224">
            <v>49112</v>
          </cell>
          <cell r="CV224">
            <v>287</v>
          </cell>
          <cell r="CW224">
            <v>405818</v>
          </cell>
          <cell r="CX224">
            <v>0</v>
          </cell>
          <cell r="CY224">
            <v>454930</v>
          </cell>
          <cell r="CZ224">
            <v>0</v>
          </cell>
          <cell r="DA224">
            <v>0</v>
          </cell>
          <cell r="DB224">
            <v>0</v>
          </cell>
          <cell r="DC224">
            <v>2662</v>
          </cell>
          <cell r="DD224">
            <v>12054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</row>
        <row r="225">
          <cell r="E225">
            <v>2213118</v>
          </cell>
          <cell r="F225" t="str">
            <v>118 Средно училище "Академик Людмил Стоянов"</v>
          </cell>
          <cell r="G225" t="str">
            <v>Общинско</v>
          </cell>
          <cell r="H225" t="str">
            <v>община</v>
          </cell>
          <cell r="I225" t="str">
            <v>средно</v>
          </cell>
          <cell r="J225">
            <v>1</v>
          </cell>
          <cell r="K225">
            <v>380</v>
          </cell>
          <cell r="L225">
            <v>817</v>
          </cell>
          <cell r="M225">
            <v>1</v>
          </cell>
          <cell r="N225">
            <v>817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1</v>
          </cell>
          <cell r="AJ225">
            <v>73900</v>
          </cell>
          <cell r="AK225">
            <v>35</v>
          </cell>
          <cell r="AL225">
            <v>548380</v>
          </cell>
          <cell r="AM225">
            <v>817</v>
          </cell>
          <cell r="AN225">
            <v>2522079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3144359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8821</v>
          </cell>
          <cell r="BX225">
            <v>1</v>
          </cell>
          <cell r="BY225">
            <v>1066</v>
          </cell>
          <cell r="BZ225">
            <v>9887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13</v>
          </cell>
          <cell r="CK225">
            <v>83616</v>
          </cell>
          <cell r="CL225">
            <v>13</v>
          </cell>
          <cell r="CM225">
            <v>11258</v>
          </cell>
          <cell r="CN225">
            <v>380</v>
          </cell>
          <cell r="CO225">
            <v>78660</v>
          </cell>
          <cell r="CP225">
            <v>817</v>
          </cell>
          <cell r="CQ225">
            <v>28595</v>
          </cell>
          <cell r="CR225">
            <v>0</v>
          </cell>
          <cell r="CS225">
            <v>0</v>
          </cell>
          <cell r="CT225">
            <v>16</v>
          </cell>
          <cell r="CU225">
            <v>56128</v>
          </cell>
          <cell r="CV225">
            <v>367</v>
          </cell>
          <cell r="CW225">
            <v>518938</v>
          </cell>
          <cell r="CX225">
            <v>0</v>
          </cell>
          <cell r="CY225">
            <v>575066</v>
          </cell>
          <cell r="CZ225">
            <v>0</v>
          </cell>
          <cell r="DA225">
            <v>0</v>
          </cell>
          <cell r="DB225">
            <v>0</v>
          </cell>
          <cell r="DC225">
            <v>2662</v>
          </cell>
          <cell r="DD225">
            <v>34314</v>
          </cell>
          <cell r="DE225">
            <v>0</v>
          </cell>
          <cell r="DF225">
            <v>173</v>
          </cell>
          <cell r="DG225">
            <v>0</v>
          </cell>
          <cell r="DH225">
            <v>17300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17300</v>
          </cell>
          <cell r="DN225">
            <v>0</v>
          </cell>
          <cell r="DO225">
            <v>0</v>
          </cell>
          <cell r="DP225">
            <v>172</v>
          </cell>
        </row>
        <row r="226">
          <cell r="E226">
            <v>2213125</v>
          </cell>
          <cell r="F226" t="str">
            <v>125 СУ "Боян Пенев" с изучаване на чужди езици</v>
          </cell>
          <cell r="G226" t="str">
            <v>Общинско</v>
          </cell>
          <cell r="H226" t="str">
            <v>община</v>
          </cell>
          <cell r="I226" t="str">
            <v>средно</v>
          </cell>
          <cell r="J226">
            <v>1</v>
          </cell>
          <cell r="K226">
            <v>602</v>
          </cell>
          <cell r="L226">
            <v>1405</v>
          </cell>
          <cell r="M226">
            <v>1</v>
          </cell>
          <cell r="N226">
            <v>1405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1</v>
          </cell>
          <cell r="AJ226">
            <v>73900</v>
          </cell>
          <cell r="AK226">
            <v>56</v>
          </cell>
          <cell r="AL226">
            <v>877408</v>
          </cell>
          <cell r="AM226">
            <v>1405</v>
          </cell>
          <cell r="AN226">
            <v>4337235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5288543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8821</v>
          </cell>
          <cell r="BX226">
            <v>7</v>
          </cell>
          <cell r="BY226">
            <v>7462</v>
          </cell>
          <cell r="BZ226">
            <v>16283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21</v>
          </cell>
          <cell r="CK226">
            <v>135072</v>
          </cell>
          <cell r="CL226">
            <v>21</v>
          </cell>
          <cell r="CM226">
            <v>18186</v>
          </cell>
          <cell r="CN226">
            <v>602</v>
          </cell>
          <cell r="CO226">
            <v>124614</v>
          </cell>
          <cell r="CP226">
            <v>1405</v>
          </cell>
          <cell r="CQ226">
            <v>49175</v>
          </cell>
          <cell r="CR226">
            <v>5</v>
          </cell>
          <cell r="CS226">
            <v>12600</v>
          </cell>
          <cell r="CT226">
            <v>10</v>
          </cell>
          <cell r="CU226">
            <v>35080</v>
          </cell>
          <cell r="CV226">
            <v>272</v>
          </cell>
          <cell r="CW226">
            <v>384608</v>
          </cell>
          <cell r="CX226">
            <v>0</v>
          </cell>
          <cell r="CY226">
            <v>419688</v>
          </cell>
          <cell r="CZ226">
            <v>0</v>
          </cell>
          <cell r="DA226">
            <v>0</v>
          </cell>
          <cell r="DB226">
            <v>0</v>
          </cell>
          <cell r="DC226">
            <v>2662</v>
          </cell>
          <cell r="DD226">
            <v>59010</v>
          </cell>
          <cell r="DE226">
            <v>0</v>
          </cell>
          <cell r="DF226">
            <v>245</v>
          </cell>
          <cell r="DG226">
            <v>0</v>
          </cell>
          <cell r="DH226">
            <v>24500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24500</v>
          </cell>
          <cell r="DN226">
            <v>0</v>
          </cell>
          <cell r="DO226">
            <v>0</v>
          </cell>
          <cell r="DP226">
            <v>245</v>
          </cell>
        </row>
        <row r="227">
          <cell r="E227">
            <v>2213128</v>
          </cell>
          <cell r="F227" t="str">
            <v>128 СРЕДНО УЧИЛИЩЕ "АЛБЕРТ АЙНЩАЙН"</v>
          </cell>
          <cell r="G227" t="str">
            <v>Общинско</v>
          </cell>
          <cell r="H227" t="str">
            <v>община</v>
          </cell>
          <cell r="I227" t="str">
            <v>средно</v>
          </cell>
          <cell r="J227">
            <v>1</v>
          </cell>
          <cell r="K227">
            <v>385</v>
          </cell>
          <cell r="L227">
            <v>923</v>
          </cell>
          <cell r="M227">
            <v>1</v>
          </cell>
          <cell r="N227">
            <v>923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1</v>
          </cell>
          <cell r="AJ227">
            <v>73900</v>
          </cell>
          <cell r="AK227">
            <v>32</v>
          </cell>
          <cell r="AL227">
            <v>501376</v>
          </cell>
          <cell r="AM227">
            <v>792</v>
          </cell>
          <cell r="AN227">
            <v>2444904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3020180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5</v>
          </cell>
          <cell r="BD227">
            <v>104610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79</v>
          </cell>
          <cell r="BJ227">
            <v>324690</v>
          </cell>
          <cell r="BK227">
            <v>52</v>
          </cell>
          <cell r="BL227">
            <v>194844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624144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2</v>
          </cell>
          <cell r="BW227">
            <v>17642</v>
          </cell>
          <cell r="BX227">
            <v>0</v>
          </cell>
          <cell r="BY227">
            <v>0</v>
          </cell>
          <cell r="BZ227">
            <v>17642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25</v>
          </cell>
          <cell r="CK227">
            <v>160800</v>
          </cell>
          <cell r="CL227">
            <v>25</v>
          </cell>
          <cell r="CM227">
            <v>21650</v>
          </cell>
          <cell r="CN227">
            <v>385</v>
          </cell>
          <cell r="CO227">
            <v>79695</v>
          </cell>
          <cell r="CP227">
            <v>923</v>
          </cell>
          <cell r="CQ227">
            <v>32305</v>
          </cell>
          <cell r="CR227">
            <v>2</v>
          </cell>
          <cell r="CS227">
            <v>5040</v>
          </cell>
          <cell r="CT227">
            <v>16</v>
          </cell>
          <cell r="CU227">
            <v>56128</v>
          </cell>
          <cell r="CV227">
            <v>357</v>
          </cell>
          <cell r="CW227">
            <v>504798</v>
          </cell>
          <cell r="CX227">
            <v>0</v>
          </cell>
          <cell r="CY227">
            <v>560926</v>
          </cell>
          <cell r="CZ227">
            <v>0</v>
          </cell>
          <cell r="DA227">
            <v>0</v>
          </cell>
          <cell r="DB227">
            <v>0</v>
          </cell>
          <cell r="DC227">
            <v>2662</v>
          </cell>
          <cell r="DD227">
            <v>38766</v>
          </cell>
          <cell r="DE227">
            <v>0</v>
          </cell>
          <cell r="DF227">
            <v>127</v>
          </cell>
          <cell r="DG227">
            <v>131</v>
          </cell>
          <cell r="DH227">
            <v>27372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27372</v>
          </cell>
          <cell r="DN227">
            <v>131</v>
          </cell>
          <cell r="DO227">
            <v>9694</v>
          </cell>
          <cell r="DP227">
            <v>126</v>
          </cell>
        </row>
        <row r="228">
          <cell r="E228">
            <v>2213131</v>
          </cell>
          <cell r="F228" t="str">
            <v>131. СУ "Климент Аркадиевич Тимирязев"</v>
          </cell>
          <cell r="G228" t="str">
            <v>Общинско</v>
          </cell>
          <cell r="H228" t="str">
            <v>община</v>
          </cell>
          <cell r="I228" t="str">
            <v>средно</v>
          </cell>
          <cell r="J228">
            <v>1</v>
          </cell>
          <cell r="K228">
            <v>553</v>
          </cell>
          <cell r="L228">
            <v>861</v>
          </cell>
          <cell r="M228">
            <v>1</v>
          </cell>
          <cell r="N228">
            <v>861</v>
          </cell>
          <cell r="O228">
            <v>49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</v>
          </cell>
          <cell r="AA228">
            <v>7438</v>
          </cell>
          <cell r="AB228">
            <v>49</v>
          </cell>
          <cell r="AC228">
            <v>135877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143315</v>
          </cell>
          <cell r="AI228">
            <v>1</v>
          </cell>
          <cell r="AJ228">
            <v>73900</v>
          </cell>
          <cell r="AK228">
            <v>30</v>
          </cell>
          <cell r="AL228">
            <v>470040</v>
          </cell>
          <cell r="AM228">
            <v>692</v>
          </cell>
          <cell r="AN228">
            <v>2136204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2680144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7</v>
          </cell>
          <cell r="BD228">
            <v>146454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169</v>
          </cell>
          <cell r="BN228">
            <v>527787</v>
          </cell>
          <cell r="BO228">
            <v>0</v>
          </cell>
          <cell r="BP228">
            <v>0</v>
          </cell>
          <cell r="BQ228">
            <v>674241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13</v>
          </cell>
          <cell r="BW228">
            <v>114673</v>
          </cell>
          <cell r="BX228">
            <v>15</v>
          </cell>
          <cell r="BY228">
            <v>15990</v>
          </cell>
          <cell r="BZ228">
            <v>130663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28</v>
          </cell>
          <cell r="CK228">
            <v>180096</v>
          </cell>
          <cell r="CL228">
            <v>28</v>
          </cell>
          <cell r="CM228">
            <v>24248</v>
          </cell>
          <cell r="CN228">
            <v>553</v>
          </cell>
          <cell r="CO228">
            <v>114471</v>
          </cell>
          <cell r="CP228">
            <v>861</v>
          </cell>
          <cell r="CQ228">
            <v>30135</v>
          </cell>
          <cell r="CR228">
            <v>0</v>
          </cell>
          <cell r="CS228">
            <v>0</v>
          </cell>
          <cell r="CT228">
            <v>22</v>
          </cell>
          <cell r="CU228">
            <v>77176</v>
          </cell>
          <cell r="CV228">
            <v>486</v>
          </cell>
          <cell r="CW228">
            <v>687204</v>
          </cell>
          <cell r="CX228">
            <v>0</v>
          </cell>
          <cell r="CY228">
            <v>764380</v>
          </cell>
          <cell r="CZ228">
            <v>0</v>
          </cell>
          <cell r="DA228">
            <v>0</v>
          </cell>
          <cell r="DB228">
            <v>0</v>
          </cell>
          <cell r="DC228">
            <v>2662</v>
          </cell>
          <cell r="DD228">
            <v>36162</v>
          </cell>
          <cell r="DE228">
            <v>0</v>
          </cell>
          <cell r="DF228">
            <v>217</v>
          </cell>
          <cell r="DG228">
            <v>0</v>
          </cell>
          <cell r="DH228">
            <v>21700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21700</v>
          </cell>
          <cell r="DN228">
            <v>169</v>
          </cell>
          <cell r="DO228">
            <v>12506</v>
          </cell>
          <cell r="DP228">
            <v>41</v>
          </cell>
        </row>
        <row r="229">
          <cell r="E229">
            <v>2213144</v>
          </cell>
          <cell r="F229" t="str">
            <v>144 Средно училище "Народни будители"</v>
          </cell>
          <cell r="G229" t="str">
            <v>Общинско</v>
          </cell>
          <cell r="H229" t="str">
            <v>община</v>
          </cell>
          <cell r="I229" t="str">
            <v>средно</v>
          </cell>
          <cell r="J229">
            <v>1</v>
          </cell>
          <cell r="K229">
            <v>466</v>
          </cell>
          <cell r="L229">
            <v>1286</v>
          </cell>
          <cell r="M229">
            <v>1</v>
          </cell>
          <cell r="N229">
            <v>1286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1</v>
          </cell>
          <cell r="AJ229">
            <v>73900</v>
          </cell>
          <cell r="AK229">
            <v>40</v>
          </cell>
          <cell r="AL229">
            <v>626720</v>
          </cell>
          <cell r="AM229">
            <v>830</v>
          </cell>
          <cell r="AN229">
            <v>2562210</v>
          </cell>
          <cell r="AO229">
            <v>6</v>
          </cell>
          <cell r="AP229">
            <v>94008</v>
          </cell>
          <cell r="AQ229">
            <v>149</v>
          </cell>
          <cell r="AR229">
            <v>894000</v>
          </cell>
          <cell r="AS229">
            <v>4250838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12</v>
          </cell>
          <cell r="BD229">
            <v>251064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307</v>
          </cell>
          <cell r="BP229">
            <v>1690342</v>
          </cell>
          <cell r="BQ229">
            <v>1941406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4</v>
          </cell>
          <cell r="BY229">
            <v>4264</v>
          </cell>
          <cell r="BZ229">
            <v>4264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45</v>
          </cell>
          <cell r="CK229">
            <v>289440</v>
          </cell>
          <cell r="CL229">
            <v>45</v>
          </cell>
          <cell r="CM229">
            <v>38970</v>
          </cell>
          <cell r="CN229">
            <v>466</v>
          </cell>
          <cell r="CO229">
            <v>96462</v>
          </cell>
          <cell r="CP229">
            <v>1286</v>
          </cell>
          <cell r="CQ229">
            <v>45010</v>
          </cell>
          <cell r="CR229">
            <v>0</v>
          </cell>
          <cell r="CS229">
            <v>0</v>
          </cell>
          <cell r="CT229">
            <v>15</v>
          </cell>
          <cell r="CU229">
            <v>52620</v>
          </cell>
          <cell r="CV229">
            <v>370</v>
          </cell>
          <cell r="CW229">
            <v>523180</v>
          </cell>
          <cell r="CX229">
            <v>0</v>
          </cell>
          <cell r="CY229">
            <v>575800</v>
          </cell>
          <cell r="CZ229">
            <v>0</v>
          </cell>
          <cell r="DA229">
            <v>0</v>
          </cell>
          <cell r="DB229">
            <v>0</v>
          </cell>
          <cell r="DC229">
            <v>2662</v>
          </cell>
          <cell r="DD229">
            <v>54012</v>
          </cell>
          <cell r="DE229">
            <v>0</v>
          </cell>
          <cell r="DF229">
            <v>149</v>
          </cell>
          <cell r="DG229">
            <v>307</v>
          </cell>
          <cell r="DH229">
            <v>49284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49284</v>
          </cell>
          <cell r="DN229">
            <v>307</v>
          </cell>
          <cell r="DO229">
            <v>22718</v>
          </cell>
          <cell r="DP229">
            <v>149</v>
          </cell>
        </row>
        <row r="230">
          <cell r="E230">
            <v>2213145</v>
          </cell>
          <cell r="F230" t="str">
            <v>145 Основно училище "Симеон Радев"</v>
          </cell>
          <cell r="G230" t="str">
            <v>Общинско</v>
          </cell>
          <cell r="H230" t="str">
            <v>община</v>
          </cell>
          <cell r="I230" t="str">
            <v>основно</v>
          </cell>
          <cell r="J230">
            <v>1</v>
          </cell>
          <cell r="K230">
            <v>618</v>
          </cell>
          <cell r="L230">
            <v>911</v>
          </cell>
          <cell r="M230">
            <v>1</v>
          </cell>
          <cell r="N230">
            <v>911</v>
          </cell>
          <cell r="O230">
            <v>77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</v>
          </cell>
          <cell r="AA230">
            <v>11157</v>
          </cell>
          <cell r="AB230">
            <v>77</v>
          </cell>
          <cell r="AC230">
            <v>213521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224678</v>
          </cell>
          <cell r="AI230">
            <v>1</v>
          </cell>
          <cell r="AJ230">
            <v>73900</v>
          </cell>
          <cell r="AK230">
            <v>33</v>
          </cell>
          <cell r="AL230">
            <v>517044</v>
          </cell>
          <cell r="AM230">
            <v>911</v>
          </cell>
          <cell r="AN230">
            <v>2812257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3403201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1066</v>
          </cell>
          <cell r="BZ230">
            <v>1066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19</v>
          </cell>
          <cell r="CK230">
            <v>122208</v>
          </cell>
          <cell r="CL230">
            <v>19</v>
          </cell>
          <cell r="CM230">
            <v>16454</v>
          </cell>
          <cell r="CN230">
            <v>618</v>
          </cell>
          <cell r="CO230">
            <v>127926</v>
          </cell>
          <cell r="CP230">
            <v>911</v>
          </cell>
          <cell r="CQ230">
            <v>31885</v>
          </cell>
          <cell r="CR230">
            <v>0</v>
          </cell>
          <cell r="CS230">
            <v>0</v>
          </cell>
          <cell r="CT230">
            <v>20</v>
          </cell>
          <cell r="CU230">
            <v>70160</v>
          </cell>
          <cell r="CV230">
            <v>539</v>
          </cell>
          <cell r="CW230">
            <v>762146</v>
          </cell>
          <cell r="CX230">
            <v>0</v>
          </cell>
          <cell r="CY230">
            <v>832306</v>
          </cell>
          <cell r="CZ230">
            <v>0</v>
          </cell>
          <cell r="DA230">
            <v>0</v>
          </cell>
          <cell r="DB230">
            <v>0</v>
          </cell>
          <cell r="DC230">
            <v>2662</v>
          </cell>
          <cell r="DD230">
            <v>38262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</row>
        <row r="231">
          <cell r="E231">
            <v>2213701</v>
          </cell>
          <cell r="F231" t="str">
            <v>ДГ №189 Сто усмивки</v>
          </cell>
          <cell r="G231" t="str">
            <v>Общинско</v>
          </cell>
          <cell r="H231" t="str">
            <v>община</v>
          </cell>
          <cell r="I231" t="str">
            <v>детска градина</v>
          </cell>
          <cell r="J231">
            <v>1</v>
          </cell>
          <cell r="K231">
            <v>142</v>
          </cell>
          <cell r="L231">
            <v>0</v>
          </cell>
          <cell r="M231">
            <v>0</v>
          </cell>
          <cell r="N231">
            <v>0</v>
          </cell>
          <cell r="O231">
            <v>215</v>
          </cell>
          <cell r="P231">
            <v>1</v>
          </cell>
          <cell r="Q231">
            <v>46300</v>
          </cell>
          <cell r="R231">
            <v>8</v>
          </cell>
          <cell r="S231">
            <v>72288</v>
          </cell>
          <cell r="T231">
            <v>22</v>
          </cell>
          <cell r="U231">
            <v>49742</v>
          </cell>
          <cell r="V231">
            <v>51</v>
          </cell>
          <cell r="W231">
            <v>216495</v>
          </cell>
          <cell r="X231">
            <v>142</v>
          </cell>
          <cell r="Y231">
            <v>648372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1033197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24</v>
          </cell>
          <cell r="CK231">
            <v>154368</v>
          </cell>
          <cell r="CL231">
            <v>24</v>
          </cell>
          <cell r="CM231">
            <v>20784</v>
          </cell>
          <cell r="CN231">
            <v>142</v>
          </cell>
          <cell r="CO231">
            <v>29394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</row>
        <row r="232">
          <cell r="E232">
            <v>2213787</v>
          </cell>
          <cell r="F232" t="str">
            <v>Детска градина №26 "Калина"</v>
          </cell>
          <cell r="G232" t="str">
            <v>Общинско</v>
          </cell>
          <cell r="H232" t="str">
            <v>община</v>
          </cell>
          <cell r="I232" t="str">
            <v>детска градина</v>
          </cell>
          <cell r="J232">
            <v>1</v>
          </cell>
          <cell r="K232">
            <v>77</v>
          </cell>
          <cell r="L232">
            <v>0</v>
          </cell>
          <cell r="M232">
            <v>0</v>
          </cell>
          <cell r="N232">
            <v>0</v>
          </cell>
          <cell r="O232">
            <v>149</v>
          </cell>
          <cell r="P232">
            <v>1</v>
          </cell>
          <cell r="Q232">
            <v>46300</v>
          </cell>
          <cell r="R232">
            <v>6</v>
          </cell>
          <cell r="S232">
            <v>54216</v>
          </cell>
          <cell r="T232">
            <v>43</v>
          </cell>
          <cell r="U232">
            <v>97223</v>
          </cell>
          <cell r="V232">
            <v>29</v>
          </cell>
          <cell r="W232">
            <v>123105</v>
          </cell>
          <cell r="X232">
            <v>77</v>
          </cell>
          <cell r="Y232">
            <v>351582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672426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77</v>
          </cell>
          <cell r="CO232">
            <v>15939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</row>
        <row r="233">
          <cell r="E233">
            <v>2213791</v>
          </cell>
          <cell r="F233" t="str">
            <v>Детска градина № 98 " Слънчевото зайче"</v>
          </cell>
          <cell r="G233" t="str">
            <v>Общинско</v>
          </cell>
          <cell r="H233" t="str">
            <v>община</v>
          </cell>
          <cell r="I233" t="str">
            <v>детска градина</v>
          </cell>
          <cell r="J233">
            <v>1</v>
          </cell>
          <cell r="K233">
            <v>104</v>
          </cell>
          <cell r="L233">
            <v>0</v>
          </cell>
          <cell r="M233">
            <v>0</v>
          </cell>
          <cell r="N233">
            <v>0</v>
          </cell>
          <cell r="O233">
            <v>199</v>
          </cell>
          <cell r="P233">
            <v>1</v>
          </cell>
          <cell r="Q233">
            <v>46300</v>
          </cell>
          <cell r="R233">
            <v>8</v>
          </cell>
          <cell r="S233">
            <v>72288</v>
          </cell>
          <cell r="T233">
            <v>22</v>
          </cell>
          <cell r="U233">
            <v>49742</v>
          </cell>
          <cell r="V233">
            <v>73</v>
          </cell>
          <cell r="W233">
            <v>309885</v>
          </cell>
          <cell r="X233">
            <v>104</v>
          </cell>
          <cell r="Y233">
            <v>474864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953079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13</v>
          </cell>
          <cell r="CK233">
            <v>83616</v>
          </cell>
          <cell r="CL233">
            <v>13</v>
          </cell>
          <cell r="CM233">
            <v>11258</v>
          </cell>
          <cell r="CN233">
            <v>104</v>
          </cell>
          <cell r="CO233">
            <v>21528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</row>
        <row r="234">
          <cell r="E234">
            <v>2213968</v>
          </cell>
          <cell r="F234" t="str">
            <v>Детска градина № 14 "Карлсон"</v>
          </cell>
          <cell r="G234" t="str">
            <v>Общинско</v>
          </cell>
          <cell r="H234" t="str">
            <v>община</v>
          </cell>
          <cell r="I234" t="str">
            <v>детска градина</v>
          </cell>
          <cell r="J234">
            <v>1</v>
          </cell>
          <cell r="K234">
            <v>133</v>
          </cell>
          <cell r="L234">
            <v>0</v>
          </cell>
          <cell r="M234">
            <v>0</v>
          </cell>
          <cell r="N234">
            <v>0</v>
          </cell>
          <cell r="O234">
            <v>228</v>
          </cell>
          <cell r="P234">
            <v>1</v>
          </cell>
          <cell r="Q234">
            <v>46300</v>
          </cell>
          <cell r="R234">
            <v>9</v>
          </cell>
          <cell r="S234">
            <v>81324</v>
          </cell>
          <cell r="T234">
            <v>42</v>
          </cell>
          <cell r="U234">
            <v>94962</v>
          </cell>
          <cell r="V234">
            <v>53</v>
          </cell>
          <cell r="W234">
            <v>224985</v>
          </cell>
          <cell r="X234">
            <v>133</v>
          </cell>
          <cell r="Y234">
            <v>607278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1054849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</v>
          </cell>
          <cell r="CM234">
            <v>4330</v>
          </cell>
          <cell r="CN234">
            <v>133</v>
          </cell>
          <cell r="CO234">
            <v>27531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</row>
        <row r="235">
          <cell r="E235">
            <v>2213969</v>
          </cell>
          <cell r="F235" t="str">
            <v>ДЕТСКА ГРАДИНА № 188 "Вяра, Надежда, Любов"</v>
          </cell>
          <cell r="G235" t="str">
            <v>Общинско</v>
          </cell>
          <cell r="H235" t="str">
            <v>община</v>
          </cell>
          <cell r="I235" t="str">
            <v>детска градина</v>
          </cell>
          <cell r="J235">
            <v>1</v>
          </cell>
          <cell r="K235">
            <v>144</v>
          </cell>
          <cell r="L235">
            <v>0</v>
          </cell>
          <cell r="M235">
            <v>0</v>
          </cell>
          <cell r="N235">
            <v>0</v>
          </cell>
          <cell r="O235">
            <v>220</v>
          </cell>
          <cell r="P235">
            <v>1</v>
          </cell>
          <cell r="Q235">
            <v>46300</v>
          </cell>
          <cell r="R235">
            <v>8</v>
          </cell>
          <cell r="S235">
            <v>72288</v>
          </cell>
          <cell r="T235">
            <v>21</v>
          </cell>
          <cell r="U235">
            <v>47481</v>
          </cell>
          <cell r="V235">
            <v>55</v>
          </cell>
          <cell r="W235">
            <v>233475</v>
          </cell>
          <cell r="X235">
            <v>144</v>
          </cell>
          <cell r="Y235">
            <v>657504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1057048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10</v>
          </cell>
          <cell r="CK235">
            <v>64320</v>
          </cell>
          <cell r="CL235">
            <v>10</v>
          </cell>
          <cell r="CM235">
            <v>8660</v>
          </cell>
          <cell r="CN235">
            <v>144</v>
          </cell>
          <cell r="CO235">
            <v>29808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</row>
        <row r="236">
          <cell r="E236">
            <v>2213970</v>
          </cell>
          <cell r="F236" t="str">
            <v>ДЕТСКА ГРАДИНА №59 "ЕЛХИЦА"</v>
          </cell>
          <cell r="G236" t="str">
            <v>Общинско</v>
          </cell>
          <cell r="H236" t="str">
            <v>община</v>
          </cell>
          <cell r="I236" t="str">
            <v>детска градина</v>
          </cell>
          <cell r="J236">
            <v>1</v>
          </cell>
          <cell r="K236">
            <v>179</v>
          </cell>
          <cell r="L236">
            <v>0</v>
          </cell>
          <cell r="M236">
            <v>0</v>
          </cell>
          <cell r="N236">
            <v>0</v>
          </cell>
          <cell r="O236">
            <v>283</v>
          </cell>
          <cell r="P236">
            <v>1</v>
          </cell>
          <cell r="Q236">
            <v>46300</v>
          </cell>
          <cell r="R236">
            <v>10</v>
          </cell>
          <cell r="S236">
            <v>90360</v>
          </cell>
          <cell r="T236">
            <v>23</v>
          </cell>
          <cell r="U236">
            <v>52003</v>
          </cell>
          <cell r="V236">
            <v>75</v>
          </cell>
          <cell r="W236">
            <v>318375</v>
          </cell>
          <cell r="X236">
            <v>161</v>
          </cell>
          <cell r="Y236">
            <v>735126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2</v>
          </cell>
          <cell r="AE236">
            <v>31918</v>
          </cell>
          <cell r="AF236">
            <v>24</v>
          </cell>
          <cell r="AG236">
            <v>296448</v>
          </cell>
          <cell r="AH236">
            <v>1570530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1</v>
          </cell>
          <cell r="CK236">
            <v>6432</v>
          </cell>
          <cell r="CL236">
            <v>1</v>
          </cell>
          <cell r="CM236">
            <v>866</v>
          </cell>
          <cell r="CN236">
            <v>179</v>
          </cell>
          <cell r="CO236">
            <v>37053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</row>
        <row r="237">
          <cell r="E237">
            <v>2213971</v>
          </cell>
          <cell r="F237" t="str">
            <v>Детска градина №71 "Щастие"</v>
          </cell>
          <cell r="G237" t="str">
            <v>Общинско</v>
          </cell>
          <cell r="H237" t="str">
            <v>община</v>
          </cell>
          <cell r="I237" t="str">
            <v>детска градина</v>
          </cell>
          <cell r="J237">
            <v>1</v>
          </cell>
          <cell r="K237">
            <v>108</v>
          </cell>
          <cell r="L237">
            <v>0</v>
          </cell>
          <cell r="M237">
            <v>0</v>
          </cell>
          <cell r="N237">
            <v>0</v>
          </cell>
          <cell r="O237">
            <v>153</v>
          </cell>
          <cell r="P237">
            <v>1</v>
          </cell>
          <cell r="Q237">
            <v>46300</v>
          </cell>
          <cell r="R237">
            <v>6</v>
          </cell>
          <cell r="S237">
            <v>54216</v>
          </cell>
          <cell r="T237">
            <v>21</v>
          </cell>
          <cell r="U237">
            <v>47481</v>
          </cell>
          <cell r="V237">
            <v>24</v>
          </cell>
          <cell r="W237">
            <v>101880</v>
          </cell>
          <cell r="X237">
            <v>108</v>
          </cell>
          <cell r="Y237">
            <v>493128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743005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3</v>
          </cell>
          <cell r="CM237">
            <v>2598</v>
          </cell>
          <cell r="CN237">
            <v>108</v>
          </cell>
          <cell r="CO237">
            <v>22356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</row>
        <row r="238">
          <cell r="E238">
            <v>2213972</v>
          </cell>
          <cell r="F238" t="str">
            <v>Детска градина № 11 "Мики Маус"</v>
          </cell>
          <cell r="G238" t="str">
            <v>Общинско</v>
          </cell>
          <cell r="H238" t="str">
            <v>община</v>
          </cell>
          <cell r="I238" t="str">
            <v>детска градина</v>
          </cell>
          <cell r="J238">
            <v>1</v>
          </cell>
          <cell r="K238">
            <v>108</v>
          </cell>
          <cell r="L238">
            <v>0</v>
          </cell>
          <cell r="M238">
            <v>0</v>
          </cell>
          <cell r="N238">
            <v>0</v>
          </cell>
          <cell r="O238">
            <v>202</v>
          </cell>
          <cell r="P238">
            <v>1</v>
          </cell>
          <cell r="Q238">
            <v>46300</v>
          </cell>
          <cell r="R238">
            <v>8</v>
          </cell>
          <cell r="S238">
            <v>72288</v>
          </cell>
          <cell r="T238">
            <v>20</v>
          </cell>
          <cell r="U238">
            <v>45220</v>
          </cell>
          <cell r="V238">
            <v>74</v>
          </cell>
          <cell r="W238">
            <v>314130</v>
          </cell>
          <cell r="X238">
            <v>108</v>
          </cell>
          <cell r="Y238">
            <v>493128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971066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12</v>
          </cell>
          <cell r="CK238">
            <v>77184</v>
          </cell>
          <cell r="CL238">
            <v>12</v>
          </cell>
          <cell r="CM238">
            <v>10392</v>
          </cell>
          <cell r="CN238">
            <v>108</v>
          </cell>
          <cell r="CO238">
            <v>22356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</row>
        <row r="239">
          <cell r="E239">
            <v>2213973</v>
          </cell>
          <cell r="F239" t="str">
            <v>Детска градина N109 Зорница</v>
          </cell>
          <cell r="G239" t="str">
            <v>Общинско</v>
          </cell>
          <cell r="H239" t="str">
            <v>община</v>
          </cell>
          <cell r="I239" t="str">
            <v>детска градина</v>
          </cell>
          <cell r="J239">
            <v>1</v>
          </cell>
          <cell r="K239">
            <v>122</v>
          </cell>
          <cell r="L239">
            <v>0</v>
          </cell>
          <cell r="M239">
            <v>0</v>
          </cell>
          <cell r="N239">
            <v>0</v>
          </cell>
          <cell r="O239">
            <v>222</v>
          </cell>
          <cell r="P239">
            <v>1</v>
          </cell>
          <cell r="Q239">
            <v>46300</v>
          </cell>
          <cell r="R239">
            <v>9</v>
          </cell>
          <cell r="S239">
            <v>81324</v>
          </cell>
          <cell r="T239">
            <v>45</v>
          </cell>
          <cell r="U239">
            <v>101745</v>
          </cell>
          <cell r="V239">
            <v>55</v>
          </cell>
          <cell r="W239">
            <v>233475</v>
          </cell>
          <cell r="X239">
            <v>122</v>
          </cell>
          <cell r="Y239">
            <v>557052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1019896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10</v>
          </cell>
          <cell r="CM239">
            <v>8660</v>
          </cell>
          <cell r="CN239">
            <v>122</v>
          </cell>
          <cell r="CO239">
            <v>25254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</row>
        <row r="240">
          <cell r="E240">
            <v>2213974</v>
          </cell>
          <cell r="F240" t="str">
            <v>ДЕТСКА ГРАДИНА № 186 "ДЕНИЦА"</v>
          </cell>
          <cell r="G240" t="str">
            <v>Общинско</v>
          </cell>
          <cell r="H240" t="str">
            <v>община</v>
          </cell>
          <cell r="I240" t="str">
            <v>детска градина</v>
          </cell>
          <cell r="J240">
            <v>1</v>
          </cell>
          <cell r="K240">
            <v>101</v>
          </cell>
          <cell r="L240">
            <v>0</v>
          </cell>
          <cell r="M240">
            <v>0</v>
          </cell>
          <cell r="N240">
            <v>0</v>
          </cell>
          <cell r="O240">
            <v>171</v>
          </cell>
          <cell r="P240">
            <v>1</v>
          </cell>
          <cell r="Q240">
            <v>46300</v>
          </cell>
          <cell r="R240">
            <v>7</v>
          </cell>
          <cell r="S240">
            <v>63252</v>
          </cell>
          <cell r="T240">
            <v>21</v>
          </cell>
          <cell r="U240">
            <v>47481</v>
          </cell>
          <cell r="V240">
            <v>49</v>
          </cell>
          <cell r="W240">
            <v>208005</v>
          </cell>
          <cell r="X240">
            <v>101</v>
          </cell>
          <cell r="Y240">
            <v>461166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826204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1</v>
          </cell>
          <cell r="CM240">
            <v>866</v>
          </cell>
          <cell r="CN240">
            <v>101</v>
          </cell>
          <cell r="CO240">
            <v>20907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</row>
        <row r="241">
          <cell r="E241">
            <v>2213975</v>
          </cell>
          <cell r="F241" t="str">
            <v>Детска градина № 178 "Сребърно копитце"</v>
          </cell>
          <cell r="G241" t="str">
            <v>Общинско</v>
          </cell>
          <cell r="H241" t="str">
            <v>община</v>
          </cell>
          <cell r="I241" t="str">
            <v>детска градина</v>
          </cell>
          <cell r="J241">
            <v>1</v>
          </cell>
          <cell r="K241">
            <v>192</v>
          </cell>
          <cell r="L241">
            <v>0</v>
          </cell>
          <cell r="M241">
            <v>0</v>
          </cell>
          <cell r="N241">
            <v>0</v>
          </cell>
          <cell r="O241">
            <v>282</v>
          </cell>
          <cell r="P241">
            <v>1</v>
          </cell>
          <cell r="Q241">
            <v>46300</v>
          </cell>
          <cell r="R241">
            <v>12</v>
          </cell>
          <cell r="S241">
            <v>108432</v>
          </cell>
          <cell r="T241">
            <v>43</v>
          </cell>
          <cell r="U241">
            <v>97223</v>
          </cell>
          <cell r="V241">
            <v>47</v>
          </cell>
          <cell r="W241">
            <v>199515</v>
          </cell>
          <cell r="X241">
            <v>192</v>
          </cell>
          <cell r="Y241">
            <v>876672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1328142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5</v>
          </cell>
          <cell r="CM241">
            <v>4330</v>
          </cell>
          <cell r="CN241">
            <v>192</v>
          </cell>
          <cell r="CO241">
            <v>39744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</row>
        <row r="242">
          <cell r="E242">
            <v>2213976</v>
          </cell>
          <cell r="F242" t="str">
            <v>Детска градина №76 "Сърничка"</v>
          </cell>
          <cell r="G242" t="str">
            <v>Общинско</v>
          </cell>
          <cell r="H242" t="str">
            <v>община</v>
          </cell>
          <cell r="I242" t="str">
            <v>детска градина</v>
          </cell>
          <cell r="J242">
            <v>1</v>
          </cell>
          <cell r="K242">
            <v>321</v>
          </cell>
          <cell r="L242">
            <v>0</v>
          </cell>
          <cell r="M242">
            <v>0</v>
          </cell>
          <cell r="N242">
            <v>0</v>
          </cell>
          <cell r="O242">
            <v>515</v>
          </cell>
          <cell r="P242">
            <v>1</v>
          </cell>
          <cell r="Q242">
            <v>46300</v>
          </cell>
          <cell r="R242">
            <v>20</v>
          </cell>
          <cell r="S242">
            <v>180720</v>
          </cell>
          <cell r="T242">
            <v>43</v>
          </cell>
          <cell r="U242">
            <v>97223</v>
          </cell>
          <cell r="V242">
            <v>151</v>
          </cell>
          <cell r="W242">
            <v>640995</v>
          </cell>
          <cell r="X242">
            <v>321</v>
          </cell>
          <cell r="Y242">
            <v>1465686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2430924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13</v>
          </cell>
          <cell r="CK242">
            <v>83616</v>
          </cell>
          <cell r="CL242">
            <v>13</v>
          </cell>
          <cell r="CM242">
            <v>11258</v>
          </cell>
          <cell r="CN242">
            <v>321</v>
          </cell>
          <cell r="CO242">
            <v>66447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</row>
        <row r="243">
          <cell r="E243">
            <v>2213977</v>
          </cell>
          <cell r="F243" t="str">
            <v>Детска градина №70"Пролет"</v>
          </cell>
          <cell r="G243" t="str">
            <v>Общинско</v>
          </cell>
          <cell r="H243" t="str">
            <v>община</v>
          </cell>
          <cell r="I243" t="str">
            <v>детска градина</v>
          </cell>
          <cell r="J243">
            <v>1</v>
          </cell>
          <cell r="K243">
            <v>81</v>
          </cell>
          <cell r="L243">
            <v>0</v>
          </cell>
          <cell r="M243">
            <v>0</v>
          </cell>
          <cell r="N243">
            <v>0</v>
          </cell>
          <cell r="O243">
            <v>152</v>
          </cell>
          <cell r="P243">
            <v>1</v>
          </cell>
          <cell r="Q243">
            <v>46300</v>
          </cell>
          <cell r="R243">
            <v>6</v>
          </cell>
          <cell r="S243">
            <v>54216</v>
          </cell>
          <cell r="T243">
            <v>21</v>
          </cell>
          <cell r="U243">
            <v>47481</v>
          </cell>
          <cell r="V243">
            <v>50</v>
          </cell>
          <cell r="W243">
            <v>212250</v>
          </cell>
          <cell r="X243">
            <v>81</v>
          </cell>
          <cell r="Y243">
            <v>369846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730093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866</v>
          </cell>
          <cell r="CN243">
            <v>81</v>
          </cell>
          <cell r="CO243">
            <v>16767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</row>
        <row r="244">
          <cell r="E244">
            <v>2213978</v>
          </cell>
          <cell r="F244" t="str">
            <v>ДЕТСКА ГРАДИНА № 28 "ЯН БИБИЯН"</v>
          </cell>
          <cell r="G244" t="str">
            <v>Общинско</v>
          </cell>
          <cell r="H244" t="str">
            <v>община</v>
          </cell>
          <cell r="I244" t="str">
            <v>детска градина</v>
          </cell>
          <cell r="J244">
            <v>1</v>
          </cell>
          <cell r="K244">
            <v>167</v>
          </cell>
          <cell r="L244">
            <v>0</v>
          </cell>
          <cell r="M244">
            <v>0</v>
          </cell>
          <cell r="N244">
            <v>0</v>
          </cell>
          <cell r="O244">
            <v>264</v>
          </cell>
          <cell r="P244">
            <v>1</v>
          </cell>
          <cell r="Q244">
            <v>46300</v>
          </cell>
          <cell r="R244">
            <v>10</v>
          </cell>
          <cell r="S244">
            <v>90360</v>
          </cell>
          <cell r="T244">
            <v>44</v>
          </cell>
          <cell r="U244">
            <v>99484</v>
          </cell>
          <cell r="V244">
            <v>53</v>
          </cell>
          <cell r="W244">
            <v>224985</v>
          </cell>
          <cell r="X244">
            <v>167</v>
          </cell>
          <cell r="Y244">
            <v>762522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1223651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8</v>
          </cell>
          <cell r="CM244">
            <v>6928</v>
          </cell>
          <cell r="CN244">
            <v>167</v>
          </cell>
          <cell r="CO244">
            <v>34569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</row>
        <row r="245">
          <cell r="E245">
            <v>2213979</v>
          </cell>
          <cell r="F245" t="str">
            <v>Детска градина № 123 " Шарл Перо "</v>
          </cell>
          <cell r="G245" t="str">
            <v>Общинско</v>
          </cell>
          <cell r="H245" t="str">
            <v>община</v>
          </cell>
          <cell r="I245" t="str">
            <v>детска градина</v>
          </cell>
          <cell r="J245">
            <v>1</v>
          </cell>
          <cell r="K245">
            <v>169</v>
          </cell>
          <cell r="L245">
            <v>0</v>
          </cell>
          <cell r="M245">
            <v>0</v>
          </cell>
          <cell r="N245">
            <v>0</v>
          </cell>
          <cell r="O245">
            <v>265</v>
          </cell>
          <cell r="P245">
            <v>1</v>
          </cell>
          <cell r="Q245">
            <v>46300</v>
          </cell>
          <cell r="R245">
            <v>10</v>
          </cell>
          <cell r="S245">
            <v>90360</v>
          </cell>
          <cell r="T245">
            <v>43</v>
          </cell>
          <cell r="U245">
            <v>97223</v>
          </cell>
          <cell r="V245">
            <v>53</v>
          </cell>
          <cell r="W245">
            <v>224985</v>
          </cell>
          <cell r="X245">
            <v>169</v>
          </cell>
          <cell r="Y245">
            <v>771654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1230522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3</v>
          </cell>
          <cell r="CM245">
            <v>2598</v>
          </cell>
          <cell r="CN245">
            <v>169</v>
          </cell>
          <cell r="CO245">
            <v>34983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</row>
        <row r="246">
          <cell r="E246">
            <v>2213980</v>
          </cell>
          <cell r="F246" t="str">
            <v>Детска градина № 75 "Сърчице"</v>
          </cell>
          <cell r="G246" t="str">
            <v>Общинско</v>
          </cell>
          <cell r="H246" t="str">
            <v>община</v>
          </cell>
          <cell r="I246" t="str">
            <v>детска градина</v>
          </cell>
          <cell r="J246">
            <v>1</v>
          </cell>
          <cell r="K246">
            <v>139</v>
          </cell>
          <cell r="L246">
            <v>0</v>
          </cell>
          <cell r="M246">
            <v>0</v>
          </cell>
          <cell r="N246">
            <v>0</v>
          </cell>
          <cell r="O246">
            <v>208</v>
          </cell>
          <cell r="P246">
            <v>1</v>
          </cell>
          <cell r="Q246">
            <v>46300</v>
          </cell>
          <cell r="R246">
            <v>8</v>
          </cell>
          <cell r="S246">
            <v>72288</v>
          </cell>
          <cell r="T246">
            <v>41</v>
          </cell>
          <cell r="U246">
            <v>92701</v>
          </cell>
          <cell r="V246">
            <v>28</v>
          </cell>
          <cell r="W246">
            <v>118860</v>
          </cell>
          <cell r="X246">
            <v>139</v>
          </cell>
          <cell r="Y246">
            <v>634674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964823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15</v>
          </cell>
          <cell r="CK246">
            <v>96480</v>
          </cell>
          <cell r="CL246">
            <v>15</v>
          </cell>
          <cell r="CM246">
            <v>12990</v>
          </cell>
          <cell r="CN246">
            <v>139</v>
          </cell>
          <cell r="CO246">
            <v>28773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</row>
        <row r="247">
          <cell r="E247">
            <v>2213981</v>
          </cell>
          <cell r="F247" t="str">
            <v>Детска градина №17  Мечо Пух "</v>
          </cell>
          <cell r="G247" t="str">
            <v>Общинско</v>
          </cell>
          <cell r="H247" t="str">
            <v>община</v>
          </cell>
          <cell r="I247" t="str">
            <v>детска градина</v>
          </cell>
          <cell r="J247">
            <v>1</v>
          </cell>
          <cell r="K247">
            <v>137</v>
          </cell>
          <cell r="L247">
            <v>0</v>
          </cell>
          <cell r="M247">
            <v>0</v>
          </cell>
          <cell r="N247">
            <v>0</v>
          </cell>
          <cell r="O247">
            <v>230</v>
          </cell>
          <cell r="P247">
            <v>1</v>
          </cell>
          <cell r="Q247">
            <v>46300</v>
          </cell>
          <cell r="R247">
            <v>9</v>
          </cell>
          <cell r="S247">
            <v>81324</v>
          </cell>
          <cell r="T247">
            <v>19</v>
          </cell>
          <cell r="U247">
            <v>42959</v>
          </cell>
          <cell r="V247">
            <v>74</v>
          </cell>
          <cell r="W247">
            <v>314130</v>
          </cell>
          <cell r="X247">
            <v>137</v>
          </cell>
          <cell r="Y247">
            <v>625542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1110255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6</v>
          </cell>
          <cell r="CK247">
            <v>38592</v>
          </cell>
          <cell r="CL247">
            <v>6</v>
          </cell>
          <cell r="CM247">
            <v>5196</v>
          </cell>
          <cell r="CN247">
            <v>137</v>
          </cell>
          <cell r="CO247">
            <v>28359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</row>
        <row r="248">
          <cell r="E248">
            <v>2213982</v>
          </cell>
          <cell r="F248" t="str">
            <v>ДЕТСКА ГРАДИНА №117 - НАДЕЖДА</v>
          </cell>
          <cell r="G248" t="str">
            <v>Общинско</v>
          </cell>
          <cell r="H248" t="str">
            <v>община</v>
          </cell>
          <cell r="I248" t="str">
            <v>детска градина</v>
          </cell>
          <cell r="J248">
            <v>1</v>
          </cell>
          <cell r="K248">
            <v>133</v>
          </cell>
          <cell r="L248">
            <v>0</v>
          </cell>
          <cell r="M248">
            <v>0</v>
          </cell>
          <cell r="N248">
            <v>0</v>
          </cell>
          <cell r="O248">
            <v>213</v>
          </cell>
          <cell r="P248">
            <v>1</v>
          </cell>
          <cell r="Q248">
            <v>46300</v>
          </cell>
          <cell r="R248">
            <v>7</v>
          </cell>
          <cell r="S248">
            <v>63252</v>
          </cell>
          <cell r="T248">
            <v>22</v>
          </cell>
          <cell r="U248">
            <v>49742</v>
          </cell>
          <cell r="V248">
            <v>55</v>
          </cell>
          <cell r="W248">
            <v>233475</v>
          </cell>
          <cell r="X248">
            <v>114</v>
          </cell>
          <cell r="Y248">
            <v>520524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2</v>
          </cell>
          <cell r="AE248">
            <v>31918</v>
          </cell>
          <cell r="AF248">
            <v>22</v>
          </cell>
          <cell r="AG248">
            <v>271744</v>
          </cell>
          <cell r="AH248">
            <v>1216955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13</v>
          </cell>
          <cell r="CK248">
            <v>83616</v>
          </cell>
          <cell r="CL248">
            <v>13</v>
          </cell>
          <cell r="CM248">
            <v>11258</v>
          </cell>
          <cell r="CN248">
            <v>133</v>
          </cell>
          <cell r="CO248">
            <v>27531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</row>
        <row r="249">
          <cell r="E249">
            <v>2213983</v>
          </cell>
          <cell r="F249" t="str">
            <v>Детска градина №56 "Здравец"</v>
          </cell>
          <cell r="G249" t="str">
            <v>Общинско</v>
          </cell>
          <cell r="H249" t="str">
            <v>община</v>
          </cell>
          <cell r="I249" t="str">
            <v>детска градина</v>
          </cell>
          <cell r="J249">
            <v>1</v>
          </cell>
          <cell r="K249">
            <v>158</v>
          </cell>
          <cell r="L249">
            <v>0</v>
          </cell>
          <cell r="M249">
            <v>0</v>
          </cell>
          <cell r="N249">
            <v>0</v>
          </cell>
          <cell r="O249">
            <v>252</v>
          </cell>
          <cell r="P249">
            <v>1</v>
          </cell>
          <cell r="Q249">
            <v>46300</v>
          </cell>
          <cell r="R249">
            <v>10</v>
          </cell>
          <cell r="S249">
            <v>90360</v>
          </cell>
          <cell r="T249">
            <v>42</v>
          </cell>
          <cell r="U249">
            <v>94962</v>
          </cell>
          <cell r="V249">
            <v>52</v>
          </cell>
          <cell r="W249">
            <v>220740</v>
          </cell>
          <cell r="X249">
            <v>158</v>
          </cell>
          <cell r="Y249">
            <v>721428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1173790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2</v>
          </cell>
          <cell r="CM249">
            <v>1732</v>
          </cell>
          <cell r="CN249">
            <v>158</v>
          </cell>
          <cell r="CO249">
            <v>32706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</row>
        <row r="250">
          <cell r="E250">
            <v>2214015</v>
          </cell>
          <cell r="F250" t="str">
            <v>15 Средно училище " Адам Мицкевич"</v>
          </cell>
          <cell r="G250" t="str">
            <v>Общинско</v>
          </cell>
          <cell r="H250" t="str">
            <v>община</v>
          </cell>
          <cell r="I250" t="str">
            <v>средно</v>
          </cell>
          <cell r="J250">
            <v>1</v>
          </cell>
          <cell r="K250">
            <v>275</v>
          </cell>
          <cell r="L250">
            <v>631</v>
          </cell>
          <cell r="M250">
            <v>1</v>
          </cell>
          <cell r="N250">
            <v>631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</v>
          </cell>
          <cell r="AJ250">
            <v>73900</v>
          </cell>
          <cell r="AK250">
            <v>27</v>
          </cell>
          <cell r="AL250">
            <v>423036</v>
          </cell>
          <cell r="AM250">
            <v>557</v>
          </cell>
          <cell r="AN250">
            <v>1719459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2216395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</v>
          </cell>
          <cell r="BD250">
            <v>62766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74</v>
          </cell>
          <cell r="BN250">
            <v>231102</v>
          </cell>
          <cell r="BO250">
            <v>0</v>
          </cell>
          <cell r="BP250">
            <v>0</v>
          </cell>
          <cell r="BQ250">
            <v>293868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2</v>
          </cell>
          <cell r="BW250">
            <v>17642</v>
          </cell>
          <cell r="BX250">
            <v>0</v>
          </cell>
          <cell r="BY250">
            <v>0</v>
          </cell>
          <cell r="BZ250">
            <v>17642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46</v>
          </cell>
          <cell r="CK250">
            <v>295872</v>
          </cell>
          <cell r="CL250">
            <v>46</v>
          </cell>
          <cell r="CM250">
            <v>39836</v>
          </cell>
          <cell r="CN250">
            <v>275</v>
          </cell>
          <cell r="CO250">
            <v>56925</v>
          </cell>
          <cell r="CP250">
            <v>631</v>
          </cell>
          <cell r="CQ250">
            <v>22085</v>
          </cell>
          <cell r="CR250">
            <v>0</v>
          </cell>
          <cell r="CS250">
            <v>0</v>
          </cell>
          <cell r="CT250">
            <v>11</v>
          </cell>
          <cell r="CU250">
            <v>38588</v>
          </cell>
          <cell r="CV250">
            <v>246</v>
          </cell>
          <cell r="CW250">
            <v>347844</v>
          </cell>
          <cell r="CX250">
            <v>0</v>
          </cell>
          <cell r="CY250">
            <v>386432</v>
          </cell>
          <cell r="CZ250">
            <v>0</v>
          </cell>
          <cell r="DA250">
            <v>0</v>
          </cell>
          <cell r="DB250">
            <v>0</v>
          </cell>
          <cell r="DC250">
            <v>2662</v>
          </cell>
          <cell r="DD250">
            <v>26502</v>
          </cell>
          <cell r="DE250">
            <v>0</v>
          </cell>
          <cell r="DF250">
            <v>226</v>
          </cell>
          <cell r="DG250">
            <v>0</v>
          </cell>
          <cell r="DH250">
            <v>22600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22600</v>
          </cell>
          <cell r="DN250">
            <v>74</v>
          </cell>
          <cell r="DO250">
            <v>5476</v>
          </cell>
          <cell r="DP250">
            <v>151</v>
          </cell>
        </row>
        <row r="251">
          <cell r="E251">
            <v>2214016</v>
          </cell>
          <cell r="F251" t="str">
            <v>16 . ОСНОВНО УЧИЛИЩЕ " РАЙКО ЖИНЗИФОВ "</v>
          </cell>
          <cell r="G251" t="str">
            <v>Общинско</v>
          </cell>
          <cell r="H251" t="str">
            <v>община</v>
          </cell>
          <cell r="I251" t="str">
            <v>основно</v>
          </cell>
          <cell r="J251">
            <v>1</v>
          </cell>
          <cell r="K251">
            <v>292</v>
          </cell>
          <cell r="L251">
            <v>476</v>
          </cell>
          <cell r="M251">
            <v>1</v>
          </cell>
          <cell r="N251">
            <v>476</v>
          </cell>
          <cell r="O251">
            <v>21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1</v>
          </cell>
          <cell r="AA251">
            <v>3719</v>
          </cell>
          <cell r="AB251">
            <v>21</v>
          </cell>
          <cell r="AC251">
            <v>58233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61952</v>
          </cell>
          <cell r="AI251">
            <v>1</v>
          </cell>
          <cell r="AJ251">
            <v>73900</v>
          </cell>
          <cell r="AK251">
            <v>22</v>
          </cell>
          <cell r="AL251">
            <v>344696</v>
          </cell>
          <cell r="AM251">
            <v>476</v>
          </cell>
          <cell r="AN251">
            <v>1469412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1888008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8821</v>
          </cell>
          <cell r="BX251">
            <v>0</v>
          </cell>
          <cell r="BY251">
            <v>0</v>
          </cell>
          <cell r="BZ251">
            <v>8821</v>
          </cell>
          <cell r="CA251">
            <v>72</v>
          </cell>
          <cell r="CB251">
            <v>1368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22</v>
          </cell>
          <cell r="CK251">
            <v>141504</v>
          </cell>
          <cell r="CL251">
            <v>22</v>
          </cell>
          <cell r="CM251">
            <v>19052</v>
          </cell>
          <cell r="CN251">
            <v>292</v>
          </cell>
          <cell r="CO251">
            <v>60444</v>
          </cell>
          <cell r="CP251">
            <v>476</v>
          </cell>
          <cell r="CQ251">
            <v>16660</v>
          </cell>
          <cell r="CR251">
            <v>0</v>
          </cell>
          <cell r="CS251">
            <v>0</v>
          </cell>
          <cell r="CT251">
            <v>11</v>
          </cell>
          <cell r="CU251">
            <v>38588</v>
          </cell>
          <cell r="CV251">
            <v>271</v>
          </cell>
          <cell r="CW251">
            <v>383194</v>
          </cell>
          <cell r="CX251">
            <v>0</v>
          </cell>
          <cell r="CY251">
            <v>421782</v>
          </cell>
          <cell r="CZ251">
            <v>0</v>
          </cell>
          <cell r="DA251">
            <v>0</v>
          </cell>
          <cell r="DB251">
            <v>0</v>
          </cell>
          <cell r="DC251">
            <v>2662</v>
          </cell>
          <cell r="DD251">
            <v>19992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</row>
        <row r="252">
          <cell r="E252">
            <v>2214054</v>
          </cell>
          <cell r="F252" t="str">
            <v>54. СРЕДНО УЧИЛИЩЕ "СВЕТИ ИВАН РИЛСКИ"</v>
          </cell>
          <cell r="G252" t="str">
            <v>Общинско</v>
          </cell>
          <cell r="H252" t="str">
            <v>община</v>
          </cell>
          <cell r="I252" t="str">
            <v>средно</v>
          </cell>
          <cell r="J252">
            <v>1</v>
          </cell>
          <cell r="K252">
            <v>464</v>
          </cell>
          <cell r="L252">
            <v>1121</v>
          </cell>
          <cell r="M252">
            <v>1</v>
          </cell>
          <cell r="N252">
            <v>1121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1</v>
          </cell>
          <cell r="AJ252">
            <v>73900</v>
          </cell>
          <cell r="AK252">
            <v>48</v>
          </cell>
          <cell r="AL252">
            <v>752064</v>
          </cell>
          <cell r="AM252">
            <v>1121</v>
          </cell>
          <cell r="AN252">
            <v>3460527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4286491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2</v>
          </cell>
          <cell r="BY252">
            <v>2132</v>
          </cell>
          <cell r="BZ252">
            <v>2132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10</v>
          </cell>
          <cell r="CK252">
            <v>64320</v>
          </cell>
          <cell r="CL252">
            <v>10</v>
          </cell>
          <cell r="CM252">
            <v>8660</v>
          </cell>
          <cell r="CN252">
            <v>464</v>
          </cell>
          <cell r="CO252">
            <v>96048</v>
          </cell>
          <cell r="CP252">
            <v>1121</v>
          </cell>
          <cell r="CQ252">
            <v>39235</v>
          </cell>
          <cell r="CR252">
            <v>0</v>
          </cell>
          <cell r="CS252">
            <v>0</v>
          </cell>
          <cell r="CT252">
            <v>20</v>
          </cell>
          <cell r="CU252">
            <v>70160</v>
          </cell>
          <cell r="CV252">
            <v>438</v>
          </cell>
          <cell r="CW252">
            <v>619332</v>
          </cell>
          <cell r="CX252">
            <v>0</v>
          </cell>
          <cell r="CY252">
            <v>689492</v>
          </cell>
          <cell r="CZ252">
            <v>0</v>
          </cell>
          <cell r="DA252">
            <v>0</v>
          </cell>
          <cell r="DB252">
            <v>0</v>
          </cell>
          <cell r="DC252">
            <v>2662</v>
          </cell>
          <cell r="DD252">
            <v>47082</v>
          </cell>
          <cell r="DE252">
            <v>0</v>
          </cell>
          <cell r="DF252">
            <v>310</v>
          </cell>
          <cell r="DG252">
            <v>0</v>
          </cell>
          <cell r="DH252">
            <v>31000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31000</v>
          </cell>
          <cell r="DN252">
            <v>0</v>
          </cell>
          <cell r="DO252">
            <v>0</v>
          </cell>
          <cell r="DP252">
            <v>310</v>
          </cell>
        </row>
        <row r="253">
          <cell r="E253">
            <v>2214063</v>
          </cell>
          <cell r="F253" t="str">
            <v>63 Основно училище "Христо Ботев"</v>
          </cell>
          <cell r="G253" t="str">
            <v>Общинско</v>
          </cell>
          <cell r="H253" t="str">
            <v>община</v>
          </cell>
          <cell r="I253" t="str">
            <v>основно</v>
          </cell>
          <cell r="J253">
            <v>1</v>
          </cell>
          <cell r="K253">
            <v>192</v>
          </cell>
          <cell r="L253">
            <v>298</v>
          </cell>
          <cell r="M253">
            <v>1</v>
          </cell>
          <cell r="N253">
            <v>298</v>
          </cell>
          <cell r="O253">
            <v>23</v>
          </cell>
          <cell r="P253">
            <v>0</v>
          </cell>
          <cell r="Q253">
            <v>0</v>
          </cell>
          <cell r="R253">
            <v>1</v>
          </cell>
          <cell r="S253">
            <v>9036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23</v>
          </cell>
          <cell r="Y253">
            <v>105018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114054</v>
          </cell>
          <cell r="AI253">
            <v>1</v>
          </cell>
          <cell r="AJ253">
            <v>73900</v>
          </cell>
          <cell r="AK253">
            <v>14</v>
          </cell>
          <cell r="AL253">
            <v>219352</v>
          </cell>
          <cell r="AM253">
            <v>298</v>
          </cell>
          <cell r="AN253">
            <v>919926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1213178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2</v>
          </cell>
          <cell r="BW253">
            <v>17642</v>
          </cell>
          <cell r="BX253">
            <v>0</v>
          </cell>
          <cell r="BY253">
            <v>0</v>
          </cell>
          <cell r="BZ253">
            <v>17642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26</v>
          </cell>
          <cell r="CK253">
            <v>167232</v>
          </cell>
          <cell r="CL253">
            <v>26</v>
          </cell>
          <cell r="CM253">
            <v>22516</v>
          </cell>
          <cell r="CN253">
            <v>192</v>
          </cell>
          <cell r="CO253">
            <v>39744</v>
          </cell>
          <cell r="CP253">
            <v>298</v>
          </cell>
          <cell r="CQ253">
            <v>10430</v>
          </cell>
          <cell r="CR253">
            <v>1</v>
          </cell>
          <cell r="CS253">
            <v>2520</v>
          </cell>
          <cell r="CT253">
            <v>14</v>
          </cell>
          <cell r="CU253">
            <v>49112</v>
          </cell>
          <cell r="CV253">
            <v>299</v>
          </cell>
          <cell r="CW253">
            <v>422786</v>
          </cell>
          <cell r="CX253">
            <v>0</v>
          </cell>
          <cell r="CY253">
            <v>471898</v>
          </cell>
          <cell r="CZ253">
            <v>0</v>
          </cell>
          <cell r="DA253">
            <v>0</v>
          </cell>
          <cell r="DB253">
            <v>0</v>
          </cell>
          <cell r="DC253">
            <v>2662</v>
          </cell>
          <cell r="DD253">
            <v>12516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</row>
        <row r="254">
          <cell r="E254">
            <v>2214098</v>
          </cell>
          <cell r="F254" t="str">
            <v>98 Начално училище "Св. св. Кирил и Методий"</v>
          </cell>
          <cell r="G254" t="str">
            <v>Общинско</v>
          </cell>
          <cell r="H254" t="str">
            <v>община</v>
          </cell>
          <cell r="I254" t="str">
            <v>начално</v>
          </cell>
          <cell r="J254">
            <v>1</v>
          </cell>
          <cell r="K254">
            <v>211</v>
          </cell>
          <cell r="L254">
            <v>185</v>
          </cell>
          <cell r="M254">
            <v>1</v>
          </cell>
          <cell r="N254">
            <v>185</v>
          </cell>
          <cell r="O254">
            <v>26</v>
          </cell>
          <cell r="P254">
            <v>0</v>
          </cell>
          <cell r="Q254">
            <v>0</v>
          </cell>
          <cell r="R254">
            <v>1</v>
          </cell>
          <cell r="S254">
            <v>9036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26</v>
          </cell>
          <cell r="Y254">
            <v>118716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127752</v>
          </cell>
          <cell r="AI254">
            <v>1</v>
          </cell>
          <cell r="AJ254">
            <v>73900</v>
          </cell>
          <cell r="AK254">
            <v>8</v>
          </cell>
          <cell r="AL254">
            <v>125344</v>
          </cell>
          <cell r="AM254">
            <v>185</v>
          </cell>
          <cell r="AN254">
            <v>571095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770339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13</v>
          </cell>
          <cell r="CK254">
            <v>83616</v>
          </cell>
          <cell r="CL254">
            <v>13</v>
          </cell>
          <cell r="CM254">
            <v>11258</v>
          </cell>
          <cell r="CN254">
            <v>211</v>
          </cell>
          <cell r="CO254">
            <v>43677</v>
          </cell>
          <cell r="CP254">
            <v>185</v>
          </cell>
          <cell r="CQ254">
            <v>6475</v>
          </cell>
          <cell r="CR254">
            <v>0</v>
          </cell>
          <cell r="CS254">
            <v>0</v>
          </cell>
          <cell r="CT254">
            <v>8</v>
          </cell>
          <cell r="CU254">
            <v>28064</v>
          </cell>
          <cell r="CV254">
            <v>185</v>
          </cell>
          <cell r="CW254">
            <v>261590</v>
          </cell>
          <cell r="CX254">
            <v>0</v>
          </cell>
          <cell r="CY254">
            <v>289654</v>
          </cell>
          <cell r="CZ254">
            <v>0</v>
          </cell>
          <cell r="DA254">
            <v>0</v>
          </cell>
          <cell r="DB254">
            <v>0</v>
          </cell>
          <cell r="DC254">
            <v>2662</v>
          </cell>
          <cell r="DD254">
            <v>7770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</row>
        <row r="255">
          <cell r="E255">
            <v>2214101</v>
          </cell>
          <cell r="F255" t="str">
            <v>101. СРЕДНО УЧИЛИЩЕ "БАЧО КИРО"</v>
          </cell>
          <cell r="G255" t="str">
            <v>Общинско</v>
          </cell>
          <cell r="H255" t="str">
            <v>община</v>
          </cell>
          <cell r="I255" t="str">
            <v>средно</v>
          </cell>
          <cell r="J255">
            <v>1</v>
          </cell>
          <cell r="K255">
            <v>503</v>
          </cell>
          <cell r="L255">
            <v>1108</v>
          </cell>
          <cell r="M255">
            <v>1</v>
          </cell>
          <cell r="N255">
            <v>1108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1</v>
          </cell>
          <cell r="AJ255">
            <v>73900</v>
          </cell>
          <cell r="AK255">
            <v>48</v>
          </cell>
          <cell r="AL255">
            <v>752064</v>
          </cell>
          <cell r="AM255">
            <v>1082</v>
          </cell>
          <cell r="AN255">
            <v>3340134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4166098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20922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26</v>
          </cell>
          <cell r="BN255">
            <v>81198</v>
          </cell>
          <cell r="BO255">
            <v>0</v>
          </cell>
          <cell r="BP255">
            <v>0</v>
          </cell>
          <cell r="BQ255">
            <v>102120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3</v>
          </cell>
          <cell r="BW255">
            <v>26463</v>
          </cell>
          <cell r="BX255">
            <v>2</v>
          </cell>
          <cell r="BY255">
            <v>2132</v>
          </cell>
          <cell r="BZ255">
            <v>28595</v>
          </cell>
          <cell r="CA255">
            <v>53</v>
          </cell>
          <cell r="CB255">
            <v>1007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31</v>
          </cell>
          <cell r="CK255">
            <v>199392</v>
          </cell>
          <cell r="CL255">
            <v>31</v>
          </cell>
          <cell r="CM255">
            <v>26846</v>
          </cell>
          <cell r="CN255">
            <v>503</v>
          </cell>
          <cell r="CO255">
            <v>104121</v>
          </cell>
          <cell r="CP255">
            <v>1108</v>
          </cell>
          <cell r="CQ255">
            <v>38780</v>
          </cell>
          <cell r="CR255">
            <v>0</v>
          </cell>
          <cell r="CS255">
            <v>0</v>
          </cell>
          <cell r="CT255">
            <v>23</v>
          </cell>
          <cell r="CU255">
            <v>80684</v>
          </cell>
          <cell r="CV255">
            <v>474</v>
          </cell>
          <cell r="CW255">
            <v>670236</v>
          </cell>
          <cell r="CX255">
            <v>0</v>
          </cell>
          <cell r="CY255">
            <v>750920</v>
          </cell>
          <cell r="CZ255">
            <v>0</v>
          </cell>
          <cell r="DA255">
            <v>0</v>
          </cell>
          <cell r="DB255">
            <v>0</v>
          </cell>
          <cell r="DC255">
            <v>2662</v>
          </cell>
          <cell r="DD255">
            <v>46536</v>
          </cell>
          <cell r="DE255">
            <v>0</v>
          </cell>
          <cell r="DF255">
            <v>290</v>
          </cell>
          <cell r="DG255">
            <v>0</v>
          </cell>
          <cell r="DH255">
            <v>29000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29000</v>
          </cell>
          <cell r="DN255">
            <v>26</v>
          </cell>
          <cell r="DO255">
            <v>1924</v>
          </cell>
          <cell r="DP255">
            <v>262</v>
          </cell>
        </row>
        <row r="256">
          <cell r="E256">
            <v>2214102</v>
          </cell>
          <cell r="F256" t="str">
            <v>102. oсновно училище" Панайот Волов"</v>
          </cell>
          <cell r="G256" t="str">
            <v>Общинско</v>
          </cell>
          <cell r="H256" t="str">
            <v>община</v>
          </cell>
          <cell r="I256" t="str">
            <v>основно</v>
          </cell>
          <cell r="J256">
            <v>1</v>
          </cell>
          <cell r="K256">
            <v>215</v>
          </cell>
          <cell r="L256">
            <v>338</v>
          </cell>
          <cell r="M256">
            <v>1</v>
          </cell>
          <cell r="N256">
            <v>338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1</v>
          </cell>
          <cell r="AJ256">
            <v>73900</v>
          </cell>
          <cell r="AK256">
            <v>15</v>
          </cell>
          <cell r="AL256">
            <v>235020</v>
          </cell>
          <cell r="AM256">
            <v>338</v>
          </cell>
          <cell r="AN256">
            <v>1043406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1352326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8821</v>
          </cell>
          <cell r="BX256">
            <v>0</v>
          </cell>
          <cell r="BY256">
            <v>0</v>
          </cell>
          <cell r="BZ256">
            <v>8821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19</v>
          </cell>
          <cell r="CK256">
            <v>122208</v>
          </cell>
          <cell r="CL256">
            <v>19</v>
          </cell>
          <cell r="CM256">
            <v>16454</v>
          </cell>
          <cell r="CN256">
            <v>215</v>
          </cell>
          <cell r="CO256">
            <v>44505</v>
          </cell>
          <cell r="CP256">
            <v>338</v>
          </cell>
          <cell r="CQ256">
            <v>11830</v>
          </cell>
          <cell r="CR256">
            <v>1</v>
          </cell>
          <cell r="CS256">
            <v>2520</v>
          </cell>
          <cell r="CT256">
            <v>11</v>
          </cell>
          <cell r="CU256">
            <v>38588</v>
          </cell>
          <cell r="CV256">
            <v>261</v>
          </cell>
          <cell r="CW256">
            <v>369054</v>
          </cell>
          <cell r="CX256">
            <v>0</v>
          </cell>
          <cell r="CY256">
            <v>407642</v>
          </cell>
          <cell r="CZ256">
            <v>0</v>
          </cell>
          <cell r="DA256">
            <v>0</v>
          </cell>
          <cell r="DB256">
            <v>0</v>
          </cell>
          <cell r="DC256">
            <v>2662</v>
          </cell>
          <cell r="DD256">
            <v>14196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</row>
        <row r="257">
          <cell r="E257">
            <v>2214141</v>
          </cell>
          <cell r="F257" t="str">
            <v>141 Основно училище "Народни будители</v>
          </cell>
          <cell r="G257" t="str">
            <v>Общинско</v>
          </cell>
          <cell r="H257" t="str">
            <v>община</v>
          </cell>
          <cell r="I257" t="str">
            <v>основно</v>
          </cell>
          <cell r="J257">
            <v>1</v>
          </cell>
          <cell r="K257">
            <v>74</v>
          </cell>
          <cell r="L257">
            <v>95</v>
          </cell>
          <cell r="M257">
            <v>1</v>
          </cell>
          <cell r="N257">
            <v>95</v>
          </cell>
          <cell r="O257">
            <v>14</v>
          </cell>
          <cell r="P257">
            <v>0</v>
          </cell>
          <cell r="Q257">
            <v>0</v>
          </cell>
          <cell r="R257">
            <v>1</v>
          </cell>
          <cell r="S257">
            <v>9036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14</v>
          </cell>
          <cell r="Y257">
            <v>63924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72960</v>
          </cell>
          <cell r="AI257">
            <v>1</v>
          </cell>
          <cell r="AJ257">
            <v>73900</v>
          </cell>
          <cell r="AK257">
            <v>7</v>
          </cell>
          <cell r="AL257">
            <v>109676</v>
          </cell>
          <cell r="AM257">
            <v>95</v>
          </cell>
          <cell r="AN257">
            <v>293265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476841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8821</v>
          </cell>
          <cell r="BX257">
            <v>1</v>
          </cell>
          <cell r="BY257">
            <v>1066</v>
          </cell>
          <cell r="BZ257">
            <v>9887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23</v>
          </cell>
          <cell r="CK257">
            <v>147936</v>
          </cell>
          <cell r="CL257">
            <v>23</v>
          </cell>
          <cell r="CM257">
            <v>19918</v>
          </cell>
          <cell r="CN257">
            <v>74</v>
          </cell>
          <cell r="CO257">
            <v>15318</v>
          </cell>
          <cell r="CP257">
            <v>95</v>
          </cell>
          <cell r="CQ257">
            <v>3325</v>
          </cell>
          <cell r="CR257">
            <v>0</v>
          </cell>
          <cell r="CS257">
            <v>0</v>
          </cell>
          <cell r="CT257">
            <v>2</v>
          </cell>
          <cell r="CU257">
            <v>7016</v>
          </cell>
          <cell r="CV257">
            <v>42</v>
          </cell>
          <cell r="CW257">
            <v>59388</v>
          </cell>
          <cell r="CX257">
            <v>0</v>
          </cell>
          <cell r="CY257">
            <v>66404</v>
          </cell>
          <cell r="CZ257">
            <v>0</v>
          </cell>
          <cell r="DA257">
            <v>0</v>
          </cell>
          <cell r="DB257">
            <v>0</v>
          </cell>
          <cell r="DC257">
            <v>2662</v>
          </cell>
          <cell r="DD257">
            <v>3990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</row>
        <row r="258">
          <cell r="E258">
            <v>2214153</v>
          </cell>
          <cell r="F258" t="str">
            <v>153 Спортно училище "Неофит Рилски"</v>
          </cell>
          <cell r="G258" t="str">
            <v>Общинско</v>
          </cell>
          <cell r="H258" t="str">
            <v>община</v>
          </cell>
          <cell r="I258" t="str">
            <v>спортно</v>
          </cell>
          <cell r="J258">
            <v>1</v>
          </cell>
          <cell r="K258">
            <v>0</v>
          </cell>
          <cell r="L258">
            <v>547</v>
          </cell>
          <cell r="M258">
            <v>1</v>
          </cell>
          <cell r="N258">
            <v>547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1</v>
          </cell>
          <cell r="AU258">
            <v>73900</v>
          </cell>
          <cell r="AV258">
            <v>21</v>
          </cell>
          <cell r="AW258">
            <v>518070</v>
          </cell>
          <cell r="AX258">
            <v>547</v>
          </cell>
          <cell r="AY258">
            <v>2669360</v>
          </cell>
          <cell r="AZ258">
            <v>3261330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3</v>
          </cell>
          <cell r="CF258">
            <v>56988</v>
          </cell>
          <cell r="CG258">
            <v>50</v>
          </cell>
          <cell r="CH258">
            <v>170050</v>
          </cell>
          <cell r="CI258">
            <v>227038</v>
          </cell>
          <cell r="CJ258">
            <v>19</v>
          </cell>
          <cell r="CK258">
            <v>122208</v>
          </cell>
          <cell r="CL258">
            <v>19</v>
          </cell>
          <cell r="CM258">
            <v>16454</v>
          </cell>
          <cell r="CN258">
            <v>0</v>
          </cell>
          <cell r="CO258">
            <v>0</v>
          </cell>
          <cell r="CP258">
            <v>547</v>
          </cell>
          <cell r="CQ258">
            <v>19145</v>
          </cell>
          <cell r="CR258">
            <v>28</v>
          </cell>
          <cell r="CS258">
            <v>70560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2662</v>
          </cell>
          <cell r="DD258">
            <v>22974</v>
          </cell>
          <cell r="DE258">
            <v>0</v>
          </cell>
          <cell r="DF258">
            <v>432</v>
          </cell>
          <cell r="DG258">
            <v>0</v>
          </cell>
          <cell r="DH258">
            <v>43200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43200</v>
          </cell>
          <cell r="DN258">
            <v>432</v>
          </cell>
          <cell r="DO258">
            <v>31968</v>
          </cell>
          <cell r="DP258">
            <v>0</v>
          </cell>
        </row>
        <row r="259">
          <cell r="E259">
            <v>2214351</v>
          </cell>
          <cell r="F259" t="str">
            <v>ДЕТСКА ГРАДИНА №172 "София"</v>
          </cell>
          <cell r="G259" t="str">
            <v>Общинско</v>
          </cell>
          <cell r="H259" t="str">
            <v>община</v>
          </cell>
          <cell r="I259" t="str">
            <v>детска градина</v>
          </cell>
          <cell r="J259">
            <v>1</v>
          </cell>
          <cell r="K259">
            <v>118</v>
          </cell>
          <cell r="L259">
            <v>0</v>
          </cell>
          <cell r="M259">
            <v>0</v>
          </cell>
          <cell r="N259">
            <v>0</v>
          </cell>
          <cell r="O259">
            <v>216</v>
          </cell>
          <cell r="P259">
            <v>1</v>
          </cell>
          <cell r="Q259">
            <v>46300</v>
          </cell>
          <cell r="R259">
            <v>8</v>
          </cell>
          <cell r="S259">
            <v>72288</v>
          </cell>
          <cell r="T259">
            <v>44</v>
          </cell>
          <cell r="U259">
            <v>99484</v>
          </cell>
          <cell r="V259">
            <v>52</v>
          </cell>
          <cell r="W259">
            <v>220740</v>
          </cell>
          <cell r="X259">
            <v>107</v>
          </cell>
          <cell r="Y259">
            <v>488562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  <cell r="AE259">
            <v>15959</v>
          </cell>
          <cell r="AF259">
            <v>13</v>
          </cell>
          <cell r="AG259">
            <v>160576</v>
          </cell>
          <cell r="AH259">
            <v>1103909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23</v>
          </cell>
          <cell r="CK259">
            <v>147936</v>
          </cell>
          <cell r="CL259">
            <v>23</v>
          </cell>
          <cell r="CM259">
            <v>19918</v>
          </cell>
          <cell r="CN259">
            <v>118</v>
          </cell>
          <cell r="CO259">
            <v>24426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</row>
        <row r="260">
          <cell r="E260">
            <v>2214709</v>
          </cell>
          <cell r="F260" t="str">
            <v>ЦЕНТЪР ЗА ПОДКРЕПА ЗА ЛИЧНОСТНО РАЗВИТИЕ - ЦЕНТЪР ЗА ИЗКУСТВА, КУЛТУРА И ОБРАЗОВАНИЕ "СОФИЯ"</v>
          </cell>
          <cell r="G260" t="str">
            <v>Общинско</v>
          </cell>
          <cell r="H260" t="str">
            <v>община</v>
          </cell>
          <cell r="I260" t="str">
            <v>център за подкрепа за личностно развитие</v>
          </cell>
          <cell r="J260">
            <v>1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3651510</v>
          </cell>
          <cell r="DC260">
            <v>0</v>
          </cell>
          <cell r="DD260">
            <v>0</v>
          </cell>
          <cell r="DE260">
            <v>386818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</row>
        <row r="261">
          <cell r="E261">
            <v>2214924</v>
          </cell>
          <cell r="F261" t="str">
            <v>ДЕТСКА ГРАДИНА № 24 "НАДЕЖДА"</v>
          </cell>
          <cell r="G261" t="str">
            <v>Общинско</v>
          </cell>
          <cell r="H261" t="str">
            <v>община</v>
          </cell>
          <cell r="I261" t="str">
            <v>детска градина</v>
          </cell>
          <cell r="J261">
            <v>1</v>
          </cell>
          <cell r="K261">
            <v>168</v>
          </cell>
          <cell r="L261">
            <v>0</v>
          </cell>
          <cell r="M261">
            <v>0</v>
          </cell>
          <cell r="N261">
            <v>0</v>
          </cell>
          <cell r="O261">
            <v>332</v>
          </cell>
          <cell r="P261">
            <v>1</v>
          </cell>
          <cell r="Q261">
            <v>46300</v>
          </cell>
          <cell r="R261">
            <v>13</v>
          </cell>
          <cell r="S261">
            <v>117468</v>
          </cell>
          <cell r="T261">
            <v>85</v>
          </cell>
          <cell r="U261">
            <v>192185</v>
          </cell>
          <cell r="V261">
            <v>79</v>
          </cell>
          <cell r="W261">
            <v>335355</v>
          </cell>
          <cell r="X261">
            <v>168</v>
          </cell>
          <cell r="Y261">
            <v>767088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1458396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9</v>
          </cell>
          <cell r="CM261">
            <v>7794</v>
          </cell>
          <cell r="CN261">
            <v>168</v>
          </cell>
          <cell r="CO261">
            <v>34776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</row>
        <row r="262">
          <cell r="E262">
            <v>2214925</v>
          </cell>
          <cell r="F262" t="str">
            <v>Детска градина № 83 Славейче</v>
          </cell>
          <cell r="G262" t="str">
            <v>Общинско</v>
          </cell>
          <cell r="H262" t="str">
            <v>община</v>
          </cell>
          <cell r="I262" t="str">
            <v>детска градина</v>
          </cell>
          <cell r="J262">
            <v>1</v>
          </cell>
          <cell r="K262">
            <v>49</v>
          </cell>
          <cell r="L262">
            <v>0</v>
          </cell>
          <cell r="M262">
            <v>0</v>
          </cell>
          <cell r="N262">
            <v>0</v>
          </cell>
          <cell r="O262">
            <v>92</v>
          </cell>
          <cell r="P262">
            <v>1</v>
          </cell>
          <cell r="Q262">
            <v>46300</v>
          </cell>
          <cell r="R262">
            <v>4</v>
          </cell>
          <cell r="S262">
            <v>36144</v>
          </cell>
          <cell r="T262">
            <v>24</v>
          </cell>
          <cell r="U262">
            <v>54264</v>
          </cell>
          <cell r="V262">
            <v>19</v>
          </cell>
          <cell r="W262">
            <v>80655</v>
          </cell>
          <cell r="X262">
            <v>49</v>
          </cell>
          <cell r="Y262">
            <v>223734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441097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49</v>
          </cell>
          <cell r="CO262">
            <v>10143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</row>
        <row r="263">
          <cell r="E263">
            <v>2214926</v>
          </cell>
          <cell r="F263" t="str">
            <v>ДЕТСКА ГРАДИНА №15"Чучулига"</v>
          </cell>
          <cell r="G263" t="str">
            <v>Общинско</v>
          </cell>
          <cell r="H263" t="str">
            <v>община</v>
          </cell>
          <cell r="I263" t="str">
            <v>детска градина</v>
          </cell>
          <cell r="J263">
            <v>1</v>
          </cell>
          <cell r="K263">
            <v>162</v>
          </cell>
          <cell r="L263">
            <v>0</v>
          </cell>
          <cell r="M263">
            <v>0</v>
          </cell>
          <cell r="N263">
            <v>0</v>
          </cell>
          <cell r="O263">
            <v>230</v>
          </cell>
          <cell r="P263">
            <v>1</v>
          </cell>
          <cell r="Q263">
            <v>46300</v>
          </cell>
          <cell r="R263">
            <v>9</v>
          </cell>
          <cell r="S263">
            <v>81324</v>
          </cell>
          <cell r="T263">
            <v>43</v>
          </cell>
          <cell r="U263">
            <v>97223</v>
          </cell>
          <cell r="V263">
            <v>25</v>
          </cell>
          <cell r="W263">
            <v>106125</v>
          </cell>
          <cell r="X263">
            <v>162</v>
          </cell>
          <cell r="Y263">
            <v>739692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1070664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1</v>
          </cell>
          <cell r="CK263">
            <v>6432</v>
          </cell>
          <cell r="CL263">
            <v>9</v>
          </cell>
          <cell r="CM263">
            <v>7794</v>
          </cell>
          <cell r="CN263">
            <v>162</v>
          </cell>
          <cell r="CO263">
            <v>33534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</row>
        <row r="264">
          <cell r="E264">
            <v>2214928</v>
          </cell>
          <cell r="F264" t="str">
            <v>ДЕТСКА ГРАДИНА №27 "ДЕТСКА КИТКА"</v>
          </cell>
          <cell r="G264" t="str">
            <v>Общинско</v>
          </cell>
          <cell r="H264" t="str">
            <v>община</v>
          </cell>
          <cell r="I264" t="str">
            <v>детска градина</v>
          </cell>
          <cell r="J264">
            <v>1</v>
          </cell>
          <cell r="K264">
            <v>103</v>
          </cell>
          <cell r="L264">
            <v>0</v>
          </cell>
          <cell r="M264">
            <v>0</v>
          </cell>
          <cell r="N264">
            <v>0</v>
          </cell>
          <cell r="O264">
            <v>193</v>
          </cell>
          <cell r="P264">
            <v>1</v>
          </cell>
          <cell r="Q264">
            <v>46300</v>
          </cell>
          <cell r="R264">
            <v>8</v>
          </cell>
          <cell r="S264">
            <v>72288</v>
          </cell>
          <cell r="T264">
            <v>42</v>
          </cell>
          <cell r="U264">
            <v>94962</v>
          </cell>
          <cell r="V264">
            <v>48</v>
          </cell>
          <cell r="W264">
            <v>203760</v>
          </cell>
          <cell r="X264">
            <v>103</v>
          </cell>
          <cell r="Y264">
            <v>470298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887608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8</v>
          </cell>
          <cell r="CM264">
            <v>6928</v>
          </cell>
          <cell r="CN264">
            <v>103</v>
          </cell>
          <cell r="CO264">
            <v>21321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</row>
        <row r="265">
          <cell r="E265">
            <v>2214929</v>
          </cell>
          <cell r="F265" t="str">
            <v>Детска градина № 38 "Дора Габе"</v>
          </cell>
          <cell r="G265" t="str">
            <v>Общинско</v>
          </cell>
          <cell r="H265" t="str">
            <v>община</v>
          </cell>
          <cell r="I265" t="str">
            <v>детска градина</v>
          </cell>
          <cell r="J265">
            <v>1</v>
          </cell>
          <cell r="K265">
            <v>154</v>
          </cell>
          <cell r="L265">
            <v>0</v>
          </cell>
          <cell r="M265">
            <v>0</v>
          </cell>
          <cell r="N265">
            <v>0</v>
          </cell>
          <cell r="O265">
            <v>254</v>
          </cell>
          <cell r="P265">
            <v>1</v>
          </cell>
          <cell r="Q265">
            <v>46300</v>
          </cell>
          <cell r="R265">
            <v>10</v>
          </cell>
          <cell r="S265">
            <v>90360</v>
          </cell>
          <cell r="T265">
            <v>43</v>
          </cell>
          <cell r="U265">
            <v>97223</v>
          </cell>
          <cell r="V265">
            <v>57</v>
          </cell>
          <cell r="W265">
            <v>241965</v>
          </cell>
          <cell r="X265">
            <v>154</v>
          </cell>
          <cell r="Y265">
            <v>703164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1179012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20</v>
          </cell>
          <cell r="CM265">
            <v>17320</v>
          </cell>
          <cell r="CN265">
            <v>154</v>
          </cell>
          <cell r="CO265">
            <v>31878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</row>
        <row r="266">
          <cell r="E266">
            <v>2214930</v>
          </cell>
          <cell r="F266" t="str">
            <v>ДЕТСКА ГРАДИНА № 90 "ВЕСА ПАСПАЛЕЕВА"</v>
          </cell>
          <cell r="G266" t="str">
            <v>Общинско</v>
          </cell>
          <cell r="H266" t="str">
            <v>община</v>
          </cell>
          <cell r="I266" t="str">
            <v>детска градина</v>
          </cell>
          <cell r="J266">
            <v>1</v>
          </cell>
          <cell r="K266">
            <v>206</v>
          </cell>
          <cell r="L266">
            <v>0</v>
          </cell>
          <cell r="M266">
            <v>0</v>
          </cell>
          <cell r="N266">
            <v>0</v>
          </cell>
          <cell r="O266">
            <v>303</v>
          </cell>
          <cell r="P266">
            <v>1</v>
          </cell>
          <cell r="Q266">
            <v>46300</v>
          </cell>
          <cell r="R266">
            <v>12</v>
          </cell>
          <cell r="S266">
            <v>108432</v>
          </cell>
          <cell r="T266">
            <v>65</v>
          </cell>
          <cell r="U266">
            <v>146965</v>
          </cell>
          <cell r="V266">
            <v>32</v>
          </cell>
          <cell r="W266">
            <v>135840</v>
          </cell>
          <cell r="X266">
            <v>206</v>
          </cell>
          <cell r="Y266">
            <v>940596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1378133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15</v>
          </cell>
          <cell r="CM266">
            <v>12990</v>
          </cell>
          <cell r="CN266">
            <v>206</v>
          </cell>
          <cell r="CO266">
            <v>42642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</row>
        <row r="267">
          <cell r="E267">
            <v>2214931</v>
          </cell>
          <cell r="F267" t="str">
            <v>Детска градина № 170 "Пчелица"</v>
          </cell>
          <cell r="G267" t="str">
            <v>Общинско</v>
          </cell>
          <cell r="H267" t="str">
            <v>община</v>
          </cell>
          <cell r="I267" t="str">
            <v>детска градина</v>
          </cell>
          <cell r="J267">
            <v>1</v>
          </cell>
          <cell r="K267">
            <v>102</v>
          </cell>
          <cell r="L267">
            <v>0</v>
          </cell>
          <cell r="M267">
            <v>0</v>
          </cell>
          <cell r="N267">
            <v>0</v>
          </cell>
          <cell r="O267">
            <v>197</v>
          </cell>
          <cell r="P267">
            <v>1</v>
          </cell>
          <cell r="Q267">
            <v>46300</v>
          </cell>
          <cell r="R267">
            <v>8</v>
          </cell>
          <cell r="S267">
            <v>72288</v>
          </cell>
          <cell r="T267">
            <v>23</v>
          </cell>
          <cell r="U267">
            <v>52003</v>
          </cell>
          <cell r="V267">
            <v>72</v>
          </cell>
          <cell r="W267">
            <v>305640</v>
          </cell>
          <cell r="X267">
            <v>102</v>
          </cell>
          <cell r="Y267">
            <v>465732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941963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2</v>
          </cell>
          <cell r="CM267">
            <v>1732</v>
          </cell>
          <cell r="CN267">
            <v>102</v>
          </cell>
          <cell r="CO267">
            <v>21114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</row>
        <row r="268">
          <cell r="E268">
            <v>2214932</v>
          </cell>
          <cell r="F268" t="str">
            <v>Детска градина115 Осми март</v>
          </cell>
          <cell r="G268" t="str">
            <v>Общинско</v>
          </cell>
          <cell r="H268" t="str">
            <v>община</v>
          </cell>
          <cell r="I268" t="str">
            <v>детска градина</v>
          </cell>
          <cell r="J268">
            <v>1</v>
          </cell>
          <cell r="K268">
            <v>156</v>
          </cell>
          <cell r="L268">
            <v>0</v>
          </cell>
          <cell r="M268">
            <v>0</v>
          </cell>
          <cell r="N268">
            <v>0</v>
          </cell>
          <cell r="O268">
            <v>291</v>
          </cell>
          <cell r="P268">
            <v>1</v>
          </cell>
          <cell r="Q268">
            <v>46300</v>
          </cell>
          <cell r="R268">
            <v>12</v>
          </cell>
          <cell r="S268">
            <v>108432</v>
          </cell>
          <cell r="T268">
            <v>84</v>
          </cell>
          <cell r="U268">
            <v>189924</v>
          </cell>
          <cell r="V268">
            <v>51</v>
          </cell>
          <cell r="W268">
            <v>216495</v>
          </cell>
          <cell r="X268">
            <v>156</v>
          </cell>
          <cell r="Y268">
            <v>712296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1273447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12</v>
          </cell>
          <cell r="CM268">
            <v>10392</v>
          </cell>
          <cell r="CN268">
            <v>156</v>
          </cell>
          <cell r="CO268">
            <v>32292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</row>
        <row r="269">
          <cell r="E269">
            <v>2214933</v>
          </cell>
          <cell r="F269" t="str">
            <v>ДЕТСКА ГРАДИНА №171"СВОБОДА"</v>
          </cell>
          <cell r="G269" t="str">
            <v>Общинско</v>
          </cell>
          <cell r="H269" t="str">
            <v>община</v>
          </cell>
          <cell r="I269" t="str">
            <v>детска градина</v>
          </cell>
          <cell r="J269">
            <v>1</v>
          </cell>
          <cell r="K269">
            <v>165</v>
          </cell>
          <cell r="L269">
            <v>0</v>
          </cell>
          <cell r="M269">
            <v>0</v>
          </cell>
          <cell r="N269">
            <v>0</v>
          </cell>
          <cell r="O269">
            <v>292</v>
          </cell>
          <cell r="P269">
            <v>1</v>
          </cell>
          <cell r="Q269">
            <v>46300</v>
          </cell>
          <cell r="R269">
            <v>11</v>
          </cell>
          <cell r="S269">
            <v>99396</v>
          </cell>
          <cell r="T269">
            <v>67</v>
          </cell>
          <cell r="U269">
            <v>151487</v>
          </cell>
          <cell r="V269">
            <v>59</v>
          </cell>
          <cell r="W269">
            <v>250455</v>
          </cell>
          <cell r="X269">
            <v>159</v>
          </cell>
          <cell r="Y269">
            <v>725994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  <cell r="AE269">
            <v>15959</v>
          </cell>
          <cell r="AF269">
            <v>7</v>
          </cell>
          <cell r="AG269">
            <v>86464</v>
          </cell>
          <cell r="AH269">
            <v>1376055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17</v>
          </cell>
          <cell r="CM269">
            <v>14722</v>
          </cell>
          <cell r="CN269">
            <v>165</v>
          </cell>
          <cell r="CO269">
            <v>34155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</row>
        <row r="270">
          <cell r="E270">
            <v>2214934</v>
          </cell>
          <cell r="F270" t="str">
            <v>ДГ 137 Калина Малина"</v>
          </cell>
          <cell r="G270" t="str">
            <v>Общинско</v>
          </cell>
          <cell r="H270" t="str">
            <v>община</v>
          </cell>
          <cell r="I270" t="str">
            <v>детска градина</v>
          </cell>
          <cell r="J270">
            <v>1</v>
          </cell>
          <cell r="K270">
            <v>101</v>
          </cell>
          <cell r="L270">
            <v>0</v>
          </cell>
          <cell r="M270">
            <v>0</v>
          </cell>
          <cell r="N270">
            <v>0</v>
          </cell>
          <cell r="O270">
            <v>205</v>
          </cell>
          <cell r="P270">
            <v>1</v>
          </cell>
          <cell r="Q270">
            <v>46300</v>
          </cell>
          <cell r="R270">
            <v>8</v>
          </cell>
          <cell r="S270">
            <v>72288</v>
          </cell>
          <cell r="T270">
            <v>45</v>
          </cell>
          <cell r="U270">
            <v>101745</v>
          </cell>
          <cell r="V270">
            <v>59</v>
          </cell>
          <cell r="W270">
            <v>250455</v>
          </cell>
          <cell r="X270">
            <v>101</v>
          </cell>
          <cell r="Y270">
            <v>461166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931954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7</v>
          </cell>
          <cell r="CM270">
            <v>6062</v>
          </cell>
          <cell r="CN270">
            <v>101</v>
          </cell>
          <cell r="CO270">
            <v>20907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</row>
        <row r="271">
          <cell r="E271">
            <v>2214935</v>
          </cell>
          <cell r="F271" t="str">
            <v>ДЕТСКА ГРАДИНА № 6 " ВЪЛШЕБЕН СВЯТ"</v>
          </cell>
          <cell r="G271" t="str">
            <v>Общинско</v>
          </cell>
          <cell r="H271" t="str">
            <v>община</v>
          </cell>
          <cell r="I271" t="str">
            <v>детска градина</v>
          </cell>
          <cell r="J271">
            <v>1</v>
          </cell>
          <cell r="K271">
            <v>132</v>
          </cell>
          <cell r="L271">
            <v>0</v>
          </cell>
          <cell r="M271">
            <v>0</v>
          </cell>
          <cell r="N271">
            <v>0</v>
          </cell>
          <cell r="O271">
            <v>228</v>
          </cell>
          <cell r="P271">
            <v>1</v>
          </cell>
          <cell r="Q271">
            <v>46300</v>
          </cell>
          <cell r="R271">
            <v>9</v>
          </cell>
          <cell r="S271">
            <v>81324</v>
          </cell>
          <cell r="T271">
            <v>42</v>
          </cell>
          <cell r="U271">
            <v>94962</v>
          </cell>
          <cell r="V271">
            <v>54</v>
          </cell>
          <cell r="W271">
            <v>229230</v>
          </cell>
          <cell r="X271">
            <v>132</v>
          </cell>
          <cell r="Y271">
            <v>602712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1054528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11</v>
          </cell>
          <cell r="CM271">
            <v>9526</v>
          </cell>
          <cell r="CN271">
            <v>132</v>
          </cell>
          <cell r="CO271">
            <v>27324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</row>
        <row r="272">
          <cell r="E272">
            <v>2216001</v>
          </cell>
          <cell r="F272" t="str">
            <v>1 Средно училище "Пенчо П. Славейков"</v>
          </cell>
          <cell r="G272" t="str">
            <v>Общинско</v>
          </cell>
          <cell r="H272" t="str">
            <v>община</v>
          </cell>
          <cell r="I272" t="str">
            <v>средно</v>
          </cell>
          <cell r="J272">
            <v>1</v>
          </cell>
          <cell r="K272">
            <v>271</v>
          </cell>
          <cell r="L272">
            <v>1064</v>
          </cell>
          <cell r="M272">
            <v>1</v>
          </cell>
          <cell r="N272">
            <v>1064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1</v>
          </cell>
          <cell r="AJ272">
            <v>73900</v>
          </cell>
          <cell r="AK272">
            <v>42</v>
          </cell>
          <cell r="AL272">
            <v>658056</v>
          </cell>
          <cell r="AM272">
            <v>1064</v>
          </cell>
          <cell r="AN272">
            <v>3284568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4016524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11</v>
          </cell>
          <cell r="CK272">
            <v>70752</v>
          </cell>
          <cell r="CL272">
            <v>11</v>
          </cell>
          <cell r="CM272">
            <v>9526</v>
          </cell>
          <cell r="CN272">
            <v>271</v>
          </cell>
          <cell r="CO272">
            <v>56097</v>
          </cell>
          <cell r="CP272">
            <v>1064</v>
          </cell>
          <cell r="CQ272">
            <v>37240</v>
          </cell>
          <cell r="CR272">
            <v>0</v>
          </cell>
          <cell r="CS272">
            <v>0</v>
          </cell>
          <cell r="CT272">
            <v>12</v>
          </cell>
          <cell r="CU272">
            <v>42096</v>
          </cell>
          <cell r="CV272">
            <v>252</v>
          </cell>
          <cell r="CW272">
            <v>356328</v>
          </cell>
          <cell r="CX272">
            <v>0</v>
          </cell>
          <cell r="CY272">
            <v>398424</v>
          </cell>
          <cell r="CZ272">
            <v>0</v>
          </cell>
          <cell r="DA272">
            <v>0</v>
          </cell>
          <cell r="DB272">
            <v>0</v>
          </cell>
          <cell r="DC272">
            <v>2662</v>
          </cell>
          <cell r="DD272">
            <v>44688</v>
          </cell>
          <cell r="DE272">
            <v>0</v>
          </cell>
          <cell r="DF272">
            <v>567</v>
          </cell>
          <cell r="DG272">
            <v>0</v>
          </cell>
          <cell r="DH272">
            <v>56700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56700</v>
          </cell>
          <cell r="DN272">
            <v>0</v>
          </cell>
          <cell r="DO272">
            <v>0</v>
          </cell>
          <cell r="DP272">
            <v>567</v>
          </cell>
        </row>
        <row r="273">
          <cell r="E273">
            <v>2216112</v>
          </cell>
          <cell r="F273" t="str">
            <v>112 ОСНОВНО УЧИЛИЩЕ "СТОЯН ЗАИМОВ"</v>
          </cell>
          <cell r="G273" t="str">
            <v>Общинско</v>
          </cell>
          <cell r="H273" t="str">
            <v>община</v>
          </cell>
          <cell r="I273" t="str">
            <v>основно</v>
          </cell>
          <cell r="J273">
            <v>1</v>
          </cell>
          <cell r="K273">
            <v>614</v>
          </cell>
          <cell r="L273">
            <v>976</v>
          </cell>
          <cell r="M273">
            <v>1</v>
          </cell>
          <cell r="N273">
            <v>976</v>
          </cell>
          <cell r="O273">
            <v>47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2</v>
          </cell>
          <cell r="AA273">
            <v>7438</v>
          </cell>
          <cell r="AB273">
            <v>47</v>
          </cell>
          <cell r="AC273">
            <v>130331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137769</v>
          </cell>
          <cell r="AI273">
            <v>1</v>
          </cell>
          <cell r="AJ273">
            <v>73900</v>
          </cell>
          <cell r="AK273">
            <v>37</v>
          </cell>
          <cell r="AL273">
            <v>579716</v>
          </cell>
          <cell r="AM273">
            <v>976</v>
          </cell>
          <cell r="AN273">
            <v>3012912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3666528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3</v>
          </cell>
          <cell r="BY273">
            <v>3198</v>
          </cell>
          <cell r="BZ273">
            <v>3198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35</v>
          </cell>
          <cell r="CK273">
            <v>225120</v>
          </cell>
          <cell r="CL273">
            <v>35</v>
          </cell>
          <cell r="CM273">
            <v>30310</v>
          </cell>
          <cell r="CN273">
            <v>614</v>
          </cell>
          <cell r="CO273">
            <v>127098</v>
          </cell>
          <cell r="CP273">
            <v>976</v>
          </cell>
          <cell r="CQ273">
            <v>34160</v>
          </cell>
          <cell r="CR273">
            <v>0</v>
          </cell>
          <cell r="CS273">
            <v>0</v>
          </cell>
          <cell r="CT273">
            <v>16</v>
          </cell>
          <cell r="CU273">
            <v>56128</v>
          </cell>
          <cell r="CV273">
            <v>431</v>
          </cell>
          <cell r="CW273">
            <v>609434</v>
          </cell>
          <cell r="CX273">
            <v>0</v>
          </cell>
          <cell r="CY273">
            <v>665562</v>
          </cell>
          <cell r="CZ273">
            <v>0</v>
          </cell>
          <cell r="DA273">
            <v>0</v>
          </cell>
          <cell r="DB273">
            <v>0</v>
          </cell>
          <cell r="DC273">
            <v>2662</v>
          </cell>
          <cell r="DD273">
            <v>40992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</row>
        <row r="274">
          <cell r="E274">
            <v>2216129</v>
          </cell>
          <cell r="F274" t="str">
            <v>129 Основно Училище  "Антим -І"</v>
          </cell>
          <cell r="G274" t="str">
            <v>Общинско</v>
          </cell>
          <cell r="H274" t="str">
            <v>община</v>
          </cell>
          <cell r="I274" t="str">
            <v>основно</v>
          </cell>
          <cell r="J274">
            <v>1</v>
          </cell>
          <cell r="K274">
            <v>317</v>
          </cell>
          <cell r="L274">
            <v>541</v>
          </cell>
          <cell r="M274">
            <v>1</v>
          </cell>
          <cell r="N274">
            <v>541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</v>
          </cell>
          <cell r="AJ274">
            <v>73900</v>
          </cell>
          <cell r="AK274">
            <v>22</v>
          </cell>
          <cell r="AL274">
            <v>344696</v>
          </cell>
          <cell r="AM274">
            <v>541</v>
          </cell>
          <cell r="AN274">
            <v>1670067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2088663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5</v>
          </cell>
          <cell r="CM274">
            <v>4330</v>
          </cell>
          <cell r="CN274">
            <v>317</v>
          </cell>
          <cell r="CO274">
            <v>65619</v>
          </cell>
          <cell r="CP274">
            <v>541</v>
          </cell>
          <cell r="CQ274">
            <v>18935</v>
          </cell>
          <cell r="CR274">
            <v>0</v>
          </cell>
          <cell r="CS274">
            <v>0</v>
          </cell>
          <cell r="CT274">
            <v>8</v>
          </cell>
          <cell r="CU274">
            <v>28064</v>
          </cell>
          <cell r="CV274">
            <v>217</v>
          </cell>
          <cell r="CW274">
            <v>306838</v>
          </cell>
          <cell r="CX274">
            <v>0</v>
          </cell>
          <cell r="CY274">
            <v>334902</v>
          </cell>
          <cell r="CZ274">
            <v>0</v>
          </cell>
          <cell r="DA274">
            <v>0</v>
          </cell>
          <cell r="DB274">
            <v>0</v>
          </cell>
          <cell r="DC274">
            <v>2662</v>
          </cell>
          <cell r="DD274">
            <v>22722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</row>
        <row r="275">
          <cell r="E275">
            <v>2216164</v>
          </cell>
          <cell r="F275" t="str">
            <v>164. гимназия с преподаване на испански език "Мигел де Сервантес"</v>
          </cell>
          <cell r="G275" t="str">
            <v>Общинско</v>
          </cell>
          <cell r="H275" t="str">
            <v>община</v>
          </cell>
          <cell r="I275" t="str">
            <v>профилирана гимназия</v>
          </cell>
          <cell r="J275">
            <v>1</v>
          </cell>
          <cell r="K275">
            <v>0</v>
          </cell>
          <cell r="L275">
            <v>748</v>
          </cell>
          <cell r="M275">
            <v>1</v>
          </cell>
          <cell r="N275">
            <v>748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1</v>
          </cell>
          <cell r="AJ275">
            <v>73900</v>
          </cell>
          <cell r="AK275">
            <v>28</v>
          </cell>
          <cell r="AL275">
            <v>438704</v>
          </cell>
          <cell r="AM275">
            <v>748</v>
          </cell>
          <cell r="AN275">
            <v>2309076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2821680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2</v>
          </cell>
          <cell r="BY275">
            <v>2132</v>
          </cell>
          <cell r="BZ275">
            <v>2132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748</v>
          </cell>
          <cell r="CQ275">
            <v>26180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2662</v>
          </cell>
          <cell r="DD275">
            <v>31416</v>
          </cell>
          <cell r="DE275">
            <v>0</v>
          </cell>
          <cell r="DF275">
            <v>748</v>
          </cell>
          <cell r="DG275">
            <v>0</v>
          </cell>
          <cell r="DH275">
            <v>74800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74800</v>
          </cell>
          <cell r="DN275">
            <v>0</v>
          </cell>
          <cell r="DO275">
            <v>0</v>
          </cell>
          <cell r="DP275">
            <v>748</v>
          </cell>
        </row>
        <row r="276">
          <cell r="E276">
            <v>2216301</v>
          </cell>
          <cell r="F276" t="str">
            <v>Първа английска езикова гимназия</v>
          </cell>
          <cell r="G276" t="str">
            <v>Общинско</v>
          </cell>
          <cell r="H276" t="str">
            <v>община</v>
          </cell>
          <cell r="I276" t="str">
            <v>профилирана гимназия</v>
          </cell>
          <cell r="J276">
            <v>1</v>
          </cell>
          <cell r="K276">
            <v>0</v>
          </cell>
          <cell r="L276">
            <v>1049</v>
          </cell>
          <cell r="M276">
            <v>1</v>
          </cell>
          <cell r="N276">
            <v>1049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</v>
          </cell>
          <cell r="AJ276">
            <v>73900</v>
          </cell>
          <cell r="AK276">
            <v>38</v>
          </cell>
          <cell r="AL276">
            <v>595384</v>
          </cell>
          <cell r="AM276">
            <v>1049</v>
          </cell>
          <cell r="AN276">
            <v>3238263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3907547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5</v>
          </cell>
          <cell r="BY276">
            <v>5330</v>
          </cell>
          <cell r="BZ276">
            <v>5330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1049</v>
          </cell>
          <cell r="CQ276">
            <v>36715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2662</v>
          </cell>
          <cell r="DD276">
            <v>44058</v>
          </cell>
          <cell r="DE276">
            <v>0</v>
          </cell>
          <cell r="DF276">
            <v>1049</v>
          </cell>
          <cell r="DG276">
            <v>0</v>
          </cell>
          <cell r="DH276">
            <v>104900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104900</v>
          </cell>
          <cell r="DN276">
            <v>0</v>
          </cell>
          <cell r="DO276">
            <v>0</v>
          </cell>
          <cell r="DP276">
            <v>1049</v>
          </cell>
        </row>
        <row r="277">
          <cell r="E277">
            <v>2216306</v>
          </cell>
          <cell r="F277" t="str">
            <v>Софийска математическа гимназия "Паисий Хилендарски"</v>
          </cell>
          <cell r="G277" t="str">
            <v>Общинско</v>
          </cell>
          <cell r="H277" t="str">
            <v>община</v>
          </cell>
          <cell r="I277" t="str">
            <v>профилирана гимназия</v>
          </cell>
          <cell r="J277">
            <v>1</v>
          </cell>
          <cell r="K277">
            <v>0</v>
          </cell>
          <cell r="L277">
            <v>1287</v>
          </cell>
          <cell r="M277">
            <v>1</v>
          </cell>
          <cell r="N277">
            <v>1287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1</v>
          </cell>
          <cell r="AJ277">
            <v>73900</v>
          </cell>
          <cell r="AK277">
            <v>48</v>
          </cell>
          <cell r="AL277">
            <v>752064</v>
          </cell>
          <cell r="AM277">
            <v>1287</v>
          </cell>
          <cell r="AN277">
            <v>3972969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4798933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2</v>
          </cell>
          <cell r="BY277">
            <v>2132</v>
          </cell>
          <cell r="BZ277">
            <v>2132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1287</v>
          </cell>
          <cell r="CQ277">
            <v>45045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2662</v>
          </cell>
          <cell r="DD277">
            <v>54054</v>
          </cell>
          <cell r="DE277">
            <v>0</v>
          </cell>
          <cell r="DF277">
            <v>808</v>
          </cell>
          <cell r="DG277">
            <v>0</v>
          </cell>
          <cell r="DH277">
            <v>80800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80800</v>
          </cell>
          <cell r="DN277">
            <v>0</v>
          </cell>
          <cell r="DO277">
            <v>0</v>
          </cell>
          <cell r="DP277">
            <v>808</v>
          </cell>
        </row>
        <row r="278">
          <cell r="E278">
            <v>2216309</v>
          </cell>
          <cell r="F278" t="str">
            <v>IV Сменно-вечерна гимназия " Отец Паисий "</v>
          </cell>
          <cell r="G278" t="str">
            <v>Общинско</v>
          </cell>
          <cell r="H278" t="str">
            <v>община</v>
          </cell>
          <cell r="I278" t="str">
            <v>профилирана гимназия</v>
          </cell>
          <cell r="J278">
            <v>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1</v>
          </cell>
          <cell r="AJ278">
            <v>73900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73900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301</v>
          </cell>
          <cell r="BS278">
            <v>1125138</v>
          </cell>
          <cell r="BT278">
            <v>0</v>
          </cell>
          <cell r="BU278">
            <v>0</v>
          </cell>
          <cell r="BV278">
            <v>1</v>
          </cell>
          <cell r="BW278">
            <v>8821</v>
          </cell>
          <cell r="BX278">
            <v>36</v>
          </cell>
          <cell r="BY278">
            <v>38376</v>
          </cell>
          <cell r="BZ278">
            <v>1172335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1</v>
          </cell>
          <cell r="DG278">
            <v>0</v>
          </cell>
          <cell r="DH278">
            <v>100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100</v>
          </cell>
          <cell r="DN278">
            <v>0</v>
          </cell>
          <cell r="DO278">
            <v>0</v>
          </cell>
          <cell r="DP278">
            <v>0</v>
          </cell>
        </row>
        <row r="279">
          <cell r="E279">
            <v>2216872</v>
          </cell>
          <cell r="F279" t="str">
            <v>Детска градина № 191 "Приказка без край"</v>
          </cell>
          <cell r="G279" t="str">
            <v>Общинско</v>
          </cell>
          <cell r="H279" t="str">
            <v>община</v>
          </cell>
          <cell r="I279" t="str">
            <v>детска градина</v>
          </cell>
          <cell r="J279">
            <v>1</v>
          </cell>
          <cell r="K279">
            <v>153</v>
          </cell>
          <cell r="L279">
            <v>0</v>
          </cell>
          <cell r="M279">
            <v>0</v>
          </cell>
          <cell r="N279">
            <v>0</v>
          </cell>
          <cell r="O279">
            <v>249</v>
          </cell>
          <cell r="P279">
            <v>1</v>
          </cell>
          <cell r="Q279">
            <v>46300</v>
          </cell>
          <cell r="R279">
            <v>10</v>
          </cell>
          <cell r="S279">
            <v>90360</v>
          </cell>
          <cell r="T279">
            <v>42</v>
          </cell>
          <cell r="U279">
            <v>94962</v>
          </cell>
          <cell r="V279">
            <v>54</v>
          </cell>
          <cell r="W279">
            <v>229230</v>
          </cell>
          <cell r="X279">
            <v>153</v>
          </cell>
          <cell r="Y279">
            <v>698598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1159450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6</v>
          </cell>
          <cell r="CM279">
            <v>5196</v>
          </cell>
          <cell r="CN279">
            <v>153</v>
          </cell>
          <cell r="CO279">
            <v>31671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</row>
        <row r="280">
          <cell r="E280">
            <v>2216873</v>
          </cell>
          <cell r="F280" t="str">
            <v>ДЕТСКА ГРАДИНА № 100 "Акад. Пенчо Райков"</v>
          </cell>
          <cell r="G280" t="str">
            <v>Общинско</v>
          </cell>
          <cell r="H280" t="str">
            <v>община</v>
          </cell>
          <cell r="I280" t="str">
            <v>детска градина</v>
          </cell>
          <cell r="J280">
            <v>1</v>
          </cell>
          <cell r="K280">
            <v>107</v>
          </cell>
          <cell r="L280">
            <v>0</v>
          </cell>
          <cell r="M280">
            <v>0</v>
          </cell>
          <cell r="N280">
            <v>0</v>
          </cell>
          <cell r="O280">
            <v>130</v>
          </cell>
          <cell r="P280">
            <v>1</v>
          </cell>
          <cell r="Q280">
            <v>46300</v>
          </cell>
          <cell r="R280">
            <v>5</v>
          </cell>
          <cell r="S280">
            <v>45180</v>
          </cell>
          <cell r="T280">
            <v>0</v>
          </cell>
          <cell r="U280">
            <v>0</v>
          </cell>
          <cell r="V280">
            <v>23</v>
          </cell>
          <cell r="W280">
            <v>97635</v>
          </cell>
          <cell r="X280">
            <v>107</v>
          </cell>
          <cell r="Y280">
            <v>488562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677677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2</v>
          </cell>
          <cell r="CM280">
            <v>1732</v>
          </cell>
          <cell r="CN280">
            <v>107</v>
          </cell>
          <cell r="CO280">
            <v>22149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</row>
        <row r="281">
          <cell r="E281">
            <v>2216875</v>
          </cell>
          <cell r="F281" t="str">
            <v>ДГ №195 Братя Мормареви"</v>
          </cell>
          <cell r="G281" t="str">
            <v>Общинско</v>
          </cell>
          <cell r="H281" t="str">
            <v>община</v>
          </cell>
          <cell r="I281" t="str">
            <v>детска градина</v>
          </cell>
          <cell r="J281">
            <v>1</v>
          </cell>
          <cell r="K281">
            <v>158</v>
          </cell>
          <cell r="L281">
            <v>0</v>
          </cell>
          <cell r="M281">
            <v>0</v>
          </cell>
          <cell r="N281">
            <v>0</v>
          </cell>
          <cell r="O281">
            <v>252</v>
          </cell>
          <cell r="P281">
            <v>1</v>
          </cell>
          <cell r="Q281">
            <v>46300</v>
          </cell>
          <cell r="R281">
            <v>10</v>
          </cell>
          <cell r="S281">
            <v>90360</v>
          </cell>
          <cell r="T281">
            <v>44</v>
          </cell>
          <cell r="U281">
            <v>99484</v>
          </cell>
          <cell r="V281">
            <v>50</v>
          </cell>
          <cell r="W281">
            <v>212250</v>
          </cell>
          <cell r="X281">
            <v>158</v>
          </cell>
          <cell r="Y281">
            <v>721428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1169822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6</v>
          </cell>
          <cell r="CM281">
            <v>5196</v>
          </cell>
          <cell r="CN281">
            <v>158</v>
          </cell>
          <cell r="CO281">
            <v>32706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</row>
        <row r="282">
          <cell r="E282">
            <v>2216877</v>
          </cell>
          <cell r="F282" t="str">
            <v>ДЕТСКА ГРАДИНА 151 "ЛЕДА МИЛЕВА"</v>
          </cell>
          <cell r="G282" t="str">
            <v>Общинско</v>
          </cell>
          <cell r="H282" t="str">
            <v>община</v>
          </cell>
          <cell r="I282" t="str">
            <v>детска градина</v>
          </cell>
          <cell r="J282">
            <v>1</v>
          </cell>
          <cell r="K282">
            <v>122</v>
          </cell>
          <cell r="L282">
            <v>0</v>
          </cell>
          <cell r="M282">
            <v>0</v>
          </cell>
          <cell r="N282">
            <v>0</v>
          </cell>
          <cell r="O282">
            <v>191</v>
          </cell>
          <cell r="P282">
            <v>1</v>
          </cell>
          <cell r="Q282">
            <v>46300</v>
          </cell>
          <cell r="R282">
            <v>8</v>
          </cell>
          <cell r="S282">
            <v>72288</v>
          </cell>
          <cell r="T282">
            <v>0</v>
          </cell>
          <cell r="U282">
            <v>0</v>
          </cell>
          <cell r="V282">
            <v>69</v>
          </cell>
          <cell r="W282">
            <v>292905</v>
          </cell>
          <cell r="X282">
            <v>122</v>
          </cell>
          <cell r="Y282">
            <v>557052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968545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122</v>
          </cell>
          <cell r="CO282">
            <v>25254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</row>
        <row r="283">
          <cell r="E283">
            <v>2217053</v>
          </cell>
          <cell r="F283" t="str">
            <v>53 ОСНОВНО УЧИЛИЩЕ "НИКОЛАЙ ХРЕЛКОВ"</v>
          </cell>
          <cell r="G283" t="str">
            <v>Общинско</v>
          </cell>
          <cell r="H283" t="str">
            <v>община</v>
          </cell>
          <cell r="I283" t="str">
            <v>основно</v>
          </cell>
          <cell r="J283">
            <v>1</v>
          </cell>
          <cell r="K283">
            <v>181</v>
          </cell>
          <cell r="L283">
            <v>292</v>
          </cell>
          <cell r="M283">
            <v>1</v>
          </cell>
          <cell r="N283">
            <v>292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1</v>
          </cell>
          <cell r="AJ283">
            <v>73900</v>
          </cell>
          <cell r="AK283">
            <v>13</v>
          </cell>
          <cell r="AL283">
            <v>203684</v>
          </cell>
          <cell r="AM283">
            <v>292</v>
          </cell>
          <cell r="AN283">
            <v>901404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1178988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</v>
          </cell>
          <cell r="CM283">
            <v>2598</v>
          </cell>
          <cell r="CN283">
            <v>181</v>
          </cell>
          <cell r="CO283">
            <v>37467</v>
          </cell>
          <cell r="CP283">
            <v>292</v>
          </cell>
          <cell r="CQ283">
            <v>10220</v>
          </cell>
          <cell r="CR283">
            <v>0</v>
          </cell>
          <cell r="CS283">
            <v>0</v>
          </cell>
          <cell r="CT283">
            <v>9</v>
          </cell>
          <cell r="CU283">
            <v>31572</v>
          </cell>
          <cell r="CV283">
            <v>207</v>
          </cell>
          <cell r="CW283">
            <v>292698</v>
          </cell>
          <cell r="CX283">
            <v>0</v>
          </cell>
          <cell r="CY283">
            <v>324270</v>
          </cell>
          <cell r="CZ283">
            <v>0</v>
          </cell>
          <cell r="DA283">
            <v>0</v>
          </cell>
          <cell r="DB283">
            <v>0</v>
          </cell>
          <cell r="DC283">
            <v>2662</v>
          </cell>
          <cell r="DD283">
            <v>12264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</row>
        <row r="284">
          <cell r="E284">
            <v>2217066</v>
          </cell>
          <cell r="F284" t="str">
            <v>66 Средно училище "Филип Станиславов"</v>
          </cell>
          <cell r="G284" t="str">
            <v>Общинско</v>
          </cell>
          <cell r="H284" t="str">
            <v>община</v>
          </cell>
          <cell r="I284" t="str">
            <v>средно</v>
          </cell>
          <cell r="J284">
            <v>1</v>
          </cell>
          <cell r="K284">
            <v>106</v>
          </cell>
          <cell r="L284">
            <v>247</v>
          </cell>
          <cell r="M284">
            <v>1</v>
          </cell>
          <cell r="N284">
            <v>247</v>
          </cell>
          <cell r="O284">
            <v>22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</v>
          </cell>
          <cell r="AA284">
            <v>3719</v>
          </cell>
          <cell r="AB284">
            <v>22</v>
          </cell>
          <cell r="AC284">
            <v>61006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64725</v>
          </cell>
          <cell r="AI284">
            <v>1</v>
          </cell>
          <cell r="AJ284">
            <v>73900</v>
          </cell>
          <cell r="AK284">
            <v>12</v>
          </cell>
          <cell r="AL284">
            <v>188016</v>
          </cell>
          <cell r="AM284">
            <v>247</v>
          </cell>
          <cell r="AN284">
            <v>762489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1024405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1</v>
          </cell>
          <cell r="BY284">
            <v>1066</v>
          </cell>
          <cell r="BZ284">
            <v>1066</v>
          </cell>
          <cell r="CA284">
            <v>59</v>
          </cell>
          <cell r="CB284">
            <v>1121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17</v>
          </cell>
          <cell r="CK284">
            <v>109344</v>
          </cell>
          <cell r="CL284">
            <v>17</v>
          </cell>
          <cell r="CM284">
            <v>14722</v>
          </cell>
          <cell r="CN284">
            <v>106</v>
          </cell>
          <cell r="CO284">
            <v>21942</v>
          </cell>
          <cell r="CP284">
            <v>247</v>
          </cell>
          <cell r="CQ284">
            <v>8645</v>
          </cell>
          <cell r="CR284">
            <v>0</v>
          </cell>
          <cell r="CS284">
            <v>0</v>
          </cell>
          <cell r="CT284">
            <v>3</v>
          </cell>
          <cell r="CU284">
            <v>10524</v>
          </cell>
          <cell r="CV284">
            <v>63</v>
          </cell>
          <cell r="CW284">
            <v>89082</v>
          </cell>
          <cell r="CX284">
            <v>0</v>
          </cell>
          <cell r="CY284">
            <v>99606</v>
          </cell>
          <cell r="CZ284">
            <v>0</v>
          </cell>
          <cell r="DA284">
            <v>0</v>
          </cell>
          <cell r="DB284">
            <v>0</v>
          </cell>
          <cell r="DC284">
            <v>2662</v>
          </cell>
          <cell r="DD284">
            <v>10374</v>
          </cell>
          <cell r="DE284">
            <v>0</v>
          </cell>
          <cell r="DF284">
            <v>97</v>
          </cell>
          <cell r="DG284">
            <v>0</v>
          </cell>
          <cell r="DH284">
            <v>9700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9700</v>
          </cell>
          <cell r="DN284">
            <v>0</v>
          </cell>
          <cell r="DO284">
            <v>0</v>
          </cell>
          <cell r="DP284">
            <v>98</v>
          </cell>
        </row>
        <row r="285">
          <cell r="E285">
            <v>2217072</v>
          </cell>
          <cell r="F285" t="str">
            <v>72 Основно училище "Христо Ботев"</v>
          </cell>
          <cell r="G285" t="str">
            <v>Общинско</v>
          </cell>
          <cell r="H285" t="str">
            <v>община</v>
          </cell>
          <cell r="I285" t="str">
            <v>основно</v>
          </cell>
          <cell r="J285">
            <v>1</v>
          </cell>
          <cell r="K285">
            <v>99</v>
          </cell>
          <cell r="L285">
            <v>162</v>
          </cell>
          <cell r="M285">
            <v>1</v>
          </cell>
          <cell r="N285">
            <v>162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</v>
          </cell>
          <cell r="AJ285">
            <v>73900</v>
          </cell>
          <cell r="AK285">
            <v>7</v>
          </cell>
          <cell r="AL285">
            <v>109676</v>
          </cell>
          <cell r="AM285">
            <v>162</v>
          </cell>
          <cell r="AN285">
            <v>500094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683670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10</v>
          </cell>
          <cell r="CK285">
            <v>64320</v>
          </cell>
          <cell r="CL285">
            <v>10</v>
          </cell>
          <cell r="CM285">
            <v>8660</v>
          </cell>
          <cell r="CN285">
            <v>99</v>
          </cell>
          <cell r="CO285">
            <v>20493</v>
          </cell>
          <cell r="CP285">
            <v>162</v>
          </cell>
          <cell r="CQ285">
            <v>5670</v>
          </cell>
          <cell r="CR285">
            <v>0</v>
          </cell>
          <cell r="CS285">
            <v>0</v>
          </cell>
          <cell r="CT285">
            <v>5</v>
          </cell>
          <cell r="CU285">
            <v>17540</v>
          </cell>
          <cell r="CV285">
            <v>122</v>
          </cell>
          <cell r="CW285">
            <v>172508</v>
          </cell>
          <cell r="CX285">
            <v>0</v>
          </cell>
          <cell r="CY285">
            <v>190048</v>
          </cell>
          <cell r="CZ285">
            <v>0</v>
          </cell>
          <cell r="DA285">
            <v>0</v>
          </cell>
          <cell r="DB285">
            <v>0</v>
          </cell>
          <cell r="DC285">
            <v>2662</v>
          </cell>
          <cell r="DD285">
            <v>6804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</row>
        <row r="286">
          <cell r="E286">
            <v>2217088</v>
          </cell>
          <cell r="F286" t="str">
            <v>88. Средно училище "Димитър Попниколов"</v>
          </cell>
          <cell r="G286" t="str">
            <v>Общинско</v>
          </cell>
          <cell r="H286" t="str">
            <v>община</v>
          </cell>
          <cell r="I286" t="str">
            <v>средно</v>
          </cell>
          <cell r="J286">
            <v>1</v>
          </cell>
          <cell r="K286">
            <v>542</v>
          </cell>
          <cell r="L286">
            <v>1152</v>
          </cell>
          <cell r="M286">
            <v>1</v>
          </cell>
          <cell r="N286">
            <v>1152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1</v>
          </cell>
          <cell r="AJ286">
            <v>73900</v>
          </cell>
          <cell r="AK286">
            <v>47</v>
          </cell>
          <cell r="AL286">
            <v>736396</v>
          </cell>
          <cell r="AM286">
            <v>1054</v>
          </cell>
          <cell r="AN286">
            <v>3253698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4063994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4</v>
          </cell>
          <cell r="BD286">
            <v>83688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98</v>
          </cell>
          <cell r="BL286">
            <v>367206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450894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8821</v>
          </cell>
          <cell r="BX286">
            <v>0</v>
          </cell>
          <cell r="BY286">
            <v>0</v>
          </cell>
          <cell r="BZ286">
            <v>8821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25</v>
          </cell>
          <cell r="CK286">
            <v>160800</v>
          </cell>
          <cell r="CL286">
            <v>25</v>
          </cell>
          <cell r="CM286">
            <v>21650</v>
          </cell>
          <cell r="CN286">
            <v>542</v>
          </cell>
          <cell r="CO286">
            <v>112194</v>
          </cell>
          <cell r="CP286">
            <v>1152</v>
          </cell>
          <cell r="CQ286">
            <v>40320</v>
          </cell>
          <cell r="CR286">
            <v>3</v>
          </cell>
          <cell r="CS286">
            <v>7560</v>
          </cell>
          <cell r="CT286">
            <v>15</v>
          </cell>
          <cell r="CU286">
            <v>52620</v>
          </cell>
          <cell r="CV286">
            <v>398</v>
          </cell>
          <cell r="CW286">
            <v>562772</v>
          </cell>
          <cell r="CX286">
            <v>0</v>
          </cell>
          <cell r="CY286">
            <v>615392</v>
          </cell>
          <cell r="CZ286">
            <v>0</v>
          </cell>
          <cell r="DA286">
            <v>0</v>
          </cell>
          <cell r="DB286">
            <v>0</v>
          </cell>
          <cell r="DC286">
            <v>2662</v>
          </cell>
          <cell r="DD286">
            <v>48384</v>
          </cell>
          <cell r="DE286">
            <v>0</v>
          </cell>
          <cell r="DF286">
            <v>226</v>
          </cell>
          <cell r="DG286">
            <v>0</v>
          </cell>
          <cell r="DH286">
            <v>22600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22600</v>
          </cell>
          <cell r="DN286">
            <v>98</v>
          </cell>
          <cell r="DO286">
            <v>7252</v>
          </cell>
          <cell r="DP286">
            <v>128</v>
          </cell>
        </row>
        <row r="287">
          <cell r="E287">
            <v>2217149</v>
          </cell>
          <cell r="F287" t="str">
            <v>149 Средно училище Иван Хаджийски"</v>
          </cell>
          <cell r="G287" t="str">
            <v>Общинско</v>
          </cell>
          <cell r="H287" t="str">
            <v>община</v>
          </cell>
          <cell r="I287" t="str">
            <v>средно</v>
          </cell>
          <cell r="J287">
            <v>1</v>
          </cell>
          <cell r="K287">
            <v>310</v>
          </cell>
          <cell r="L287">
            <v>628</v>
          </cell>
          <cell r="M287">
            <v>1</v>
          </cell>
          <cell r="N287">
            <v>628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1</v>
          </cell>
          <cell r="AJ287">
            <v>73900</v>
          </cell>
          <cell r="AK287">
            <v>27</v>
          </cell>
          <cell r="AL287">
            <v>423036</v>
          </cell>
          <cell r="AM287">
            <v>603</v>
          </cell>
          <cell r="AN287">
            <v>1861461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2358397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</v>
          </cell>
          <cell r="BD287">
            <v>20922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25</v>
          </cell>
          <cell r="BJ287">
            <v>102750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123672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3</v>
          </cell>
          <cell r="BW287">
            <v>26463</v>
          </cell>
          <cell r="BX287">
            <v>0</v>
          </cell>
          <cell r="BY287">
            <v>0</v>
          </cell>
          <cell r="BZ287">
            <v>26463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24</v>
          </cell>
          <cell r="CK287">
            <v>154368</v>
          </cell>
          <cell r="CL287">
            <v>24</v>
          </cell>
          <cell r="CM287">
            <v>20784</v>
          </cell>
          <cell r="CN287">
            <v>310</v>
          </cell>
          <cell r="CO287">
            <v>64170</v>
          </cell>
          <cell r="CP287">
            <v>628</v>
          </cell>
          <cell r="CQ287">
            <v>21980</v>
          </cell>
          <cell r="CR287">
            <v>1</v>
          </cell>
          <cell r="CS287">
            <v>2520</v>
          </cell>
          <cell r="CT287">
            <v>14</v>
          </cell>
          <cell r="CU287">
            <v>49112</v>
          </cell>
          <cell r="CV287">
            <v>310</v>
          </cell>
          <cell r="CW287">
            <v>438340</v>
          </cell>
          <cell r="CX287">
            <v>0</v>
          </cell>
          <cell r="CY287">
            <v>487452</v>
          </cell>
          <cell r="CZ287">
            <v>0</v>
          </cell>
          <cell r="DA287">
            <v>0</v>
          </cell>
          <cell r="DB287">
            <v>0</v>
          </cell>
          <cell r="DC287">
            <v>2662</v>
          </cell>
          <cell r="DD287">
            <v>26376</v>
          </cell>
          <cell r="DE287">
            <v>0</v>
          </cell>
          <cell r="DF287">
            <v>129</v>
          </cell>
          <cell r="DG287">
            <v>25</v>
          </cell>
          <cell r="DH287">
            <v>15700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15700</v>
          </cell>
          <cell r="DN287">
            <v>25</v>
          </cell>
          <cell r="DO287">
            <v>1850</v>
          </cell>
          <cell r="DP287">
            <v>129</v>
          </cell>
        </row>
        <row r="288">
          <cell r="E288">
            <v>2217426</v>
          </cell>
          <cell r="F288" t="str">
            <v>ПРОФЕСИОНАЛНА ГИМНАЗИЯ ПО СЕЛСКО СТОПАНСТВО "БУЗЕМА"</v>
          </cell>
          <cell r="G288" t="str">
            <v>Общинско</v>
          </cell>
          <cell r="H288" t="str">
            <v>община</v>
          </cell>
          <cell r="I288" t="str">
            <v>професионална гимназия</v>
          </cell>
          <cell r="J288">
            <v>1</v>
          </cell>
          <cell r="K288">
            <v>0</v>
          </cell>
          <cell r="L288">
            <v>139</v>
          </cell>
          <cell r="M288">
            <v>1</v>
          </cell>
          <cell r="N288">
            <v>139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1</v>
          </cell>
          <cell r="BB288">
            <v>73900</v>
          </cell>
          <cell r="BC288">
            <v>9</v>
          </cell>
          <cell r="BD288">
            <v>188298</v>
          </cell>
          <cell r="BE288">
            <v>0</v>
          </cell>
          <cell r="BF288">
            <v>0</v>
          </cell>
          <cell r="BG288">
            <v>127</v>
          </cell>
          <cell r="BH288">
            <v>593471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12</v>
          </cell>
          <cell r="BP288">
            <v>66072</v>
          </cell>
          <cell r="BQ288">
            <v>921741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2</v>
          </cell>
          <cell r="BW288">
            <v>17642</v>
          </cell>
          <cell r="BX288">
            <v>5</v>
          </cell>
          <cell r="BY288">
            <v>5330</v>
          </cell>
          <cell r="BZ288">
            <v>22972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11</v>
          </cell>
          <cell r="CK288">
            <v>70752</v>
          </cell>
          <cell r="CL288">
            <v>11</v>
          </cell>
          <cell r="CM288">
            <v>9526</v>
          </cell>
          <cell r="CN288">
            <v>0</v>
          </cell>
          <cell r="CO288">
            <v>0</v>
          </cell>
          <cell r="CP288">
            <v>139</v>
          </cell>
          <cell r="CQ288">
            <v>4865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2662</v>
          </cell>
          <cell r="DD288">
            <v>5838</v>
          </cell>
          <cell r="DE288">
            <v>0</v>
          </cell>
          <cell r="DF288">
            <v>0</v>
          </cell>
          <cell r="DG288">
            <v>141</v>
          </cell>
          <cell r="DH288">
            <v>15792</v>
          </cell>
          <cell r="DI288">
            <v>0</v>
          </cell>
          <cell r="DJ288">
            <v>0</v>
          </cell>
          <cell r="DK288">
            <v>75</v>
          </cell>
          <cell r="DL288">
            <v>19650</v>
          </cell>
          <cell r="DM288">
            <v>35442</v>
          </cell>
          <cell r="DN288">
            <v>139</v>
          </cell>
          <cell r="DO288">
            <v>10286</v>
          </cell>
          <cell r="DP288">
            <v>0</v>
          </cell>
        </row>
        <row r="289">
          <cell r="E289">
            <v>2217908</v>
          </cell>
          <cell r="F289" t="str">
            <v>ДЕТСКА ГРАДИНА № 84 " ДЕТЕЛИНА"</v>
          </cell>
          <cell r="G289" t="str">
            <v>Общинско</v>
          </cell>
          <cell r="H289" t="str">
            <v>община</v>
          </cell>
          <cell r="I289" t="str">
            <v>детска градина</v>
          </cell>
          <cell r="J289">
            <v>1</v>
          </cell>
          <cell r="K289">
            <v>116</v>
          </cell>
          <cell r="L289">
            <v>0</v>
          </cell>
          <cell r="M289">
            <v>0</v>
          </cell>
          <cell r="N289">
            <v>0</v>
          </cell>
          <cell r="O289">
            <v>212</v>
          </cell>
          <cell r="P289">
            <v>1</v>
          </cell>
          <cell r="Q289">
            <v>46300</v>
          </cell>
          <cell r="R289">
            <v>8</v>
          </cell>
          <cell r="S289">
            <v>72288</v>
          </cell>
          <cell r="T289">
            <v>43</v>
          </cell>
          <cell r="U289">
            <v>97223</v>
          </cell>
          <cell r="V289">
            <v>53</v>
          </cell>
          <cell r="W289">
            <v>224985</v>
          </cell>
          <cell r="X289">
            <v>116</v>
          </cell>
          <cell r="Y289">
            <v>529656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970452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13</v>
          </cell>
          <cell r="CK289">
            <v>83616</v>
          </cell>
          <cell r="CL289">
            <v>13</v>
          </cell>
          <cell r="CM289">
            <v>11258</v>
          </cell>
          <cell r="CN289">
            <v>116</v>
          </cell>
          <cell r="CO289">
            <v>24012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</row>
        <row r="290">
          <cell r="E290">
            <v>2217910</v>
          </cell>
          <cell r="F290" t="str">
            <v>ДЕТСКА ГРАДИНА № 125 "УСМИВКА"</v>
          </cell>
          <cell r="G290" t="str">
            <v>Общинско</v>
          </cell>
          <cell r="H290" t="str">
            <v>община</v>
          </cell>
          <cell r="I290" t="str">
            <v>детска градина</v>
          </cell>
          <cell r="J290">
            <v>1</v>
          </cell>
          <cell r="K290">
            <v>200</v>
          </cell>
          <cell r="L290">
            <v>0</v>
          </cell>
          <cell r="M290">
            <v>0</v>
          </cell>
          <cell r="N290">
            <v>0</v>
          </cell>
          <cell r="O290">
            <v>295</v>
          </cell>
          <cell r="P290">
            <v>1</v>
          </cell>
          <cell r="Q290">
            <v>46300</v>
          </cell>
          <cell r="R290">
            <v>11</v>
          </cell>
          <cell r="S290">
            <v>99396</v>
          </cell>
          <cell r="T290">
            <v>17</v>
          </cell>
          <cell r="U290">
            <v>38437</v>
          </cell>
          <cell r="V290">
            <v>78</v>
          </cell>
          <cell r="W290">
            <v>331110</v>
          </cell>
          <cell r="X290">
            <v>200</v>
          </cell>
          <cell r="Y290">
            <v>913200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1428443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11</v>
          </cell>
          <cell r="CK290">
            <v>70752</v>
          </cell>
          <cell r="CL290">
            <v>11</v>
          </cell>
          <cell r="CM290">
            <v>9526</v>
          </cell>
          <cell r="CN290">
            <v>200</v>
          </cell>
          <cell r="CO290">
            <v>41400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</row>
        <row r="291">
          <cell r="E291">
            <v>2217911</v>
          </cell>
          <cell r="F291" t="str">
            <v>ДЕТСКA ГРАДИНА № 161" ЛАСКА ",</v>
          </cell>
          <cell r="G291" t="str">
            <v>Общинско</v>
          </cell>
          <cell r="H291" t="str">
            <v>община</v>
          </cell>
          <cell r="I291" t="str">
            <v>детска градина</v>
          </cell>
          <cell r="J291">
            <v>1</v>
          </cell>
          <cell r="K291">
            <v>179</v>
          </cell>
          <cell r="L291">
            <v>0</v>
          </cell>
          <cell r="M291">
            <v>0</v>
          </cell>
          <cell r="N291">
            <v>0</v>
          </cell>
          <cell r="O291">
            <v>303</v>
          </cell>
          <cell r="P291">
            <v>1</v>
          </cell>
          <cell r="Q291">
            <v>46300</v>
          </cell>
          <cell r="R291">
            <v>11</v>
          </cell>
          <cell r="S291">
            <v>99396</v>
          </cell>
          <cell r="T291">
            <v>44</v>
          </cell>
          <cell r="U291">
            <v>99484</v>
          </cell>
          <cell r="V291">
            <v>80</v>
          </cell>
          <cell r="W291">
            <v>339600</v>
          </cell>
          <cell r="X291">
            <v>179</v>
          </cell>
          <cell r="Y291">
            <v>817314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1402094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11</v>
          </cell>
          <cell r="CK291">
            <v>70752</v>
          </cell>
          <cell r="CL291">
            <v>11</v>
          </cell>
          <cell r="CM291">
            <v>9526</v>
          </cell>
          <cell r="CN291">
            <v>179</v>
          </cell>
          <cell r="CO291">
            <v>37053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</row>
        <row r="292">
          <cell r="E292">
            <v>2217912</v>
          </cell>
          <cell r="F292" t="str">
            <v>ДЕТСКА ГРАДИНА № 9 "Пламъче"</v>
          </cell>
          <cell r="G292" t="str">
            <v>Общинско</v>
          </cell>
          <cell r="H292" t="str">
            <v>община</v>
          </cell>
          <cell r="I292" t="str">
            <v>детска градина</v>
          </cell>
          <cell r="J292">
            <v>1</v>
          </cell>
          <cell r="K292">
            <v>110</v>
          </cell>
          <cell r="L292">
            <v>0</v>
          </cell>
          <cell r="M292">
            <v>0</v>
          </cell>
          <cell r="N292">
            <v>0</v>
          </cell>
          <cell r="O292">
            <v>184</v>
          </cell>
          <cell r="P292">
            <v>1</v>
          </cell>
          <cell r="Q292">
            <v>46300</v>
          </cell>
          <cell r="R292">
            <v>7</v>
          </cell>
          <cell r="S292">
            <v>63252</v>
          </cell>
          <cell r="T292">
            <v>22</v>
          </cell>
          <cell r="U292">
            <v>49742</v>
          </cell>
          <cell r="V292">
            <v>52</v>
          </cell>
          <cell r="W292">
            <v>220740</v>
          </cell>
          <cell r="X292">
            <v>110</v>
          </cell>
          <cell r="Y292">
            <v>502260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882294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2</v>
          </cell>
          <cell r="CK292">
            <v>12864</v>
          </cell>
          <cell r="CL292">
            <v>9</v>
          </cell>
          <cell r="CM292">
            <v>7794</v>
          </cell>
          <cell r="CN292">
            <v>110</v>
          </cell>
          <cell r="CO292">
            <v>22770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</row>
        <row r="293">
          <cell r="E293">
            <v>2217913</v>
          </cell>
          <cell r="F293" t="str">
            <v>Детска градина № 164 "Зорница"</v>
          </cell>
          <cell r="G293" t="str">
            <v>Общинско</v>
          </cell>
          <cell r="H293" t="str">
            <v>община</v>
          </cell>
          <cell r="I293" t="str">
            <v>детска градина</v>
          </cell>
          <cell r="J293">
            <v>1</v>
          </cell>
          <cell r="K293">
            <v>141</v>
          </cell>
          <cell r="L293">
            <v>0</v>
          </cell>
          <cell r="M293">
            <v>0</v>
          </cell>
          <cell r="N293">
            <v>0</v>
          </cell>
          <cell r="O293">
            <v>215</v>
          </cell>
          <cell r="P293">
            <v>1</v>
          </cell>
          <cell r="Q293">
            <v>46300</v>
          </cell>
          <cell r="R293">
            <v>8</v>
          </cell>
          <cell r="S293">
            <v>72288</v>
          </cell>
          <cell r="T293">
            <v>21</v>
          </cell>
          <cell r="U293">
            <v>47481</v>
          </cell>
          <cell r="V293">
            <v>53</v>
          </cell>
          <cell r="W293">
            <v>224985</v>
          </cell>
          <cell r="X293">
            <v>141</v>
          </cell>
          <cell r="Y293">
            <v>643806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1034860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11</v>
          </cell>
          <cell r="CK293">
            <v>70752</v>
          </cell>
          <cell r="CL293">
            <v>11</v>
          </cell>
          <cell r="CM293">
            <v>9526</v>
          </cell>
          <cell r="CN293">
            <v>141</v>
          </cell>
          <cell r="CO293">
            <v>29187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</row>
        <row r="294">
          <cell r="E294">
            <v>2217914</v>
          </cell>
          <cell r="F294" t="str">
            <v>ДЕТСКА ГРАДИНА № 33 "СРЕБЪРНИ ЗВЪНЧЕТА"</v>
          </cell>
          <cell r="G294" t="str">
            <v>Общинско</v>
          </cell>
          <cell r="H294" t="str">
            <v>община</v>
          </cell>
          <cell r="I294" t="str">
            <v>детска градина</v>
          </cell>
          <cell r="J294">
            <v>1</v>
          </cell>
          <cell r="K294">
            <v>175</v>
          </cell>
          <cell r="L294">
            <v>0</v>
          </cell>
          <cell r="M294">
            <v>0</v>
          </cell>
          <cell r="N294">
            <v>0</v>
          </cell>
          <cell r="O294">
            <v>244</v>
          </cell>
          <cell r="P294">
            <v>1</v>
          </cell>
          <cell r="Q294">
            <v>46300</v>
          </cell>
          <cell r="R294">
            <v>9</v>
          </cell>
          <cell r="S294">
            <v>81324</v>
          </cell>
          <cell r="T294">
            <v>43</v>
          </cell>
          <cell r="U294">
            <v>97223</v>
          </cell>
          <cell r="V294">
            <v>26</v>
          </cell>
          <cell r="W294">
            <v>110370</v>
          </cell>
          <cell r="X294">
            <v>175</v>
          </cell>
          <cell r="Y294">
            <v>799050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1134267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12</v>
          </cell>
          <cell r="CK294">
            <v>77184</v>
          </cell>
          <cell r="CL294">
            <v>12</v>
          </cell>
          <cell r="CM294">
            <v>10392</v>
          </cell>
          <cell r="CN294">
            <v>175</v>
          </cell>
          <cell r="CO294">
            <v>36225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</row>
        <row r="295">
          <cell r="E295">
            <v>2217915</v>
          </cell>
          <cell r="F295" t="str">
            <v>ДЕТСКА ГРАДИНА № 39 " ПРОЛЕТ "</v>
          </cell>
          <cell r="G295" t="str">
            <v>Общинско</v>
          </cell>
          <cell r="H295" t="str">
            <v>община</v>
          </cell>
          <cell r="I295" t="str">
            <v>детска градина</v>
          </cell>
          <cell r="J295">
            <v>1</v>
          </cell>
          <cell r="K295">
            <v>171</v>
          </cell>
          <cell r="L295">
            <v>0</v>
          </cell>
          <cell r="M295">
            <v>0</v>
          </cell>
          <cell r="N295">
            <v>0</v>
          </cell>
          <cell r="O295">
            <v>293</v>
          </cell>
          <cell r="P295">
            <v>1</v>
          </cell>
          <cell r="Q295">
            <v>46300</v>
          </cell>
          <cell r="R295">
            <v>11</v>
          </cell>
          <cell r="S295">
            <v>99396</v>
          </cell>
          <cell r="T295">
            <v>43</v>
          </cell>
          <cell r="U295">
            <v>97223</v>
          </cell>
          <cell r="V295">
            <v>79</v>
          </cell>
          <cell r="W295">
            <v>335355</v>
          </cell>
          <cell r="X295">
            <v>171</v>
          </cell>
          <cell r="Y295">
            <v>780786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1359060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19</v>
          </cell>
          <cell r="CK295">
            <v>122208</v>
          </cell>
          <cell r="CL295">
            <v>19</v>
          </cell>
          <cell r="CM295">
            <v>16454</v>
          </cell>
          <cell r="CN295">
            <v>171</v>
          </cell>
          <cell r="CO295">
            <v>35397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</row>
        <row r="296">
          <cell r="E296">
            <v>2218083</v>
          </cell>
          <cell r="F296" t="str">
            <v>83. Основно училище "Елин Пелин"</v>
          </cell>
          <cell r="G296" t="str">
            <v>Общинско</v>
          </cell>
          <cell r="H296" t="str">
            <v>община</v>
          </cell>
          <cell r="I296" t="str">
            <v>основно</v>
          </cell>
          <cell r="J296">
            <v>1</v>
          </cell>
          <cell r="K296">
            <v>141</v>
          </cell>
          <cell r="L296">
            <v>206</v>
          </cell>
          <cell r="M296">
            <v>1</v>
          </cell>
          <cell r="N296">
            <v>206</v>
          </cell>
          <cell r="O296">
            <v>14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</v>
          </cell>
          <cell r="AA296">
            <v>3719</v>
          </cell>
          <cell r="AB296">
            <v>14</v>
          </cell>
          <cell r="AC296">
            <v>38822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42541</v>
          </cell>
          <cell r="AI296">
            <v>1</v>
          </cell>
          <cell r="AJ296">
            <v>73900</v>
          </cell>
          <cell r="AK296">
            <v>11</v>
          </cell>
          <cell r="AL296">
            <v>172348</v>
          </cell>
          <cell r="AM296">
            <v>206</v>
          </cell>
          <cell r="AN296">
            <v>635922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882170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12</v>
          </cell>
          <cell r="CK296">
            <v>77184</v>
          </cell>
          <cell r="CL296">
            <v>12</v>
          </cell>
          <cell r="CM296">
            <v>10392</v>
          </cell>
          <cell r="CN296">
            <v>141</v>
          </cell>
          <cell r="CO296">
            <v>29187</v>
          </cell>
          <cell r="CP296">
            <v>206</v>
          </cell>
          <cell r="CQ296">
            <v>7210</v>
          </cell>
          <cell r="CR296">
            <v>2</v>
          </cell>
          <cell r="CS296">
            <v>5040</v>
          </cell>
          <cell r="CT296">
            <v>5</v>
          </cell>
          <cell r="CU296">
            <v>17540</v>
          </cell>
          <cell r="CV296">
            <v>125</v>
          </cell>
          <cell r="CW296">
            <v>176750</v>
          </cell>
          <cell r="CX296">
            <v>0</v>
          </cell>
          <cell r="CY296">
            <v>194290</v>
          </cell>
          <cell r="CZ296">
            <v>0</v>
          </cell>
          <cell r="DA296">
            <v>0</v>
          </cell>
          <cell r="DB296">
            <v>0</v>
          </cell>
          <cell r="DC296">
            <v>2662</v>
          </cell>
          <cell r="DD296">
            <v>8652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</row>
        <row r="297">
          <cell r="E297">
            <v>2219024</v>
          </cell>
          <cell r="F297" t="str">
            <v>24 Средно училище "П.К.Яворов"</v>
          </cell>
          <cell r="G297" t="str">
            <v>Общинско</v>
          </cell>
          <cell r="H297" t="str">
            <v>община</v>
          </cell>
          <cell r="I297" t="str">
            <v>средно</v>
          </cell>
          <cell r="J297">
            <v>1</v>
          </cell>
          <cell r="K297">
            <v>59</v>
          </cell>
          <cell r="L297">
            <v>234</v>
          </cell>
          <cell r="M297">
            <v>1</v>
          </cell>
          <cell r="N297">
            <v>234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1</v>
          </cell>
          <cell r="AJ297">
            <v>73900</v>
          </cell>
          <cell r="AK297">
            <v>12</v>
          </cell>
          <cell r="AL297">
            <v>188016</v>
          </cell>
          <cell r="AM297">
            <v>234</v>
          </cell>
          <cell r="AN297">
            <v>722358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984274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1</v>
          </cell>
          <cell r="CK297">
            <v>6432</v>
          </cell>
          <cell r="CL297">
            <v>2</v>
          </cell>
          <cell r="CM297">
            <v>1732</v>
          </cell>
          <cell r="CN297">
            <v>59</v>
          </cell>
          <cell r="CO297">
            <v>12213</v>
          </cell>
          <cell r="CP297">
            <v>234</v>
          </cell>
          <cell r="CQ297">
            <v>8190</v>
          </cell>
          <cell r="CR297">
            <v>0</v>
          </cell>
          <cell r="CS297">
            <v>0</v>
          </cell>
          <cell r="CT297">
            <v>1</v>
          </cell>
          <cell r="CU297">
            <v>3508</v>
          </cell>
          <cell r="CV297">
            <v>28</v>
          </cell>
          <cell r="CW297">
            <v>39592</v>
          </cell>
          <cell r="CX297">
            <v>0</v>
          </cell>
          <cell r="CY297">
            <v>43100</v>
          </cell>
          <cell r="CZ297">
            <v>0</v>
          </cell>
          <cell r="DA297">
            <v>0</v>
          </cell>
          <cell r="DB297">
            <v>0</v>
          </cell>
          <cell r="DC297">
            <v>2662</v>
          </cell>
          <cell r="DD297">
            <v>9828</v>
          </cell>
          <cell r="DE297">
            <v>0</v>
          </cell>
          <cell r="DF297">
            <v>122</v>
          </cell>
          <cell r="DG297">
            <v>0</v>
          </cell>
          <cell r="DH297">
            <v>12200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12200</v>
          </cell>
          <cell r="DN297">
            <v>0</v>
          </cell>
          <cell r="DO297">
            <v>0</v>
          </cell>
          <cell r="DP297">
            <v>122</v>
          </cell>
        </row>
        <row r="298">
          <cell r="E298">
            <v>2219042</v>
          </cell>
          <cell r="F298" t="str">
            <v>42. Основно училище " Хаджи Димитър"</v>
          </cell>
          <cell r="G298" t="str">
            <v>Общинско</v>
          </cell>
          <cell r="H298" t="str">
            <v>община</v>
          </cell>
          <cell r="I298" t="str">
            <v>основно</v>
          </cell>
          <cell r="J298">
            <v>1</v>
          </cell>
          <cell r="K298">
            <v>462</v>
          </cell>
          <cell r="L298">
            <v>729</v>
          </cell>
          <cell r="M298">
            <v>1</v>
          </cell>
          <cell r="N298">
            <v>729</v>
          </cell>
          <cell r="O298">
            <v>20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</v>
          </cell>
          <cell r="AA298">
            <v>3719</v>
          </cell>
          <cell r="AB298">
            <v>20</v>
          </cell>
          <cell r="AC298">
            <v>55460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59179</v>
          </cell>
          <cell r="AI298">
            <v>1</v>
          </cell>
          <cell r="AJ298">
            <v>73900</v>
          </cell>
          <cell r="AK298">
            <v>32</v>
          </cell>
          <cell r="AL298">
            <v>501376</v>
          </cell>
          <cell r="AM298">
            <v>729</v>
          </cell>
          <cell r="AN298">
            <v>2250423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2825699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</v>
          </cell>
          <cell r="BW298">
            <v>26463</v>
          </cell>
          <cell r="BX298">
            <v>0</v>
          </cell>
          <cell r="BY298">
            <v>0</v>
          </cell>
          <cell r="BZ298">
            <v>26463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38</v>
          </cell>
          <cell r="CK298">
            <v>244416</v>
          </cell>
          <cell r="CL298">
            <v>38</v>
          </cell>
          <cell r="CM298">
            <v>32908</v>
          </cell>
          <cell r="CN298">
            <v>462</v>
          </cell>
          <cell r="CO298">
            <v>95634</v>
          </cell>
          <cell r="CP298">
            <v>729</v>
          </cell>
          <cell r="CQ298">
            <v>25515</v>
          </cell>
          <cell r="CR298">
            <v>1</v>
          </cell>
          <cell r="CS298">
            <v>2520</v>
          </cell>
          <cell r="CT298">
            <v>19</v>
          </cell>
          <cell r="CU298">
            <v>66652</v>
          </cell>
          <cell r="CV298">
            <v>404</v>
          </cell>
          <cell r="CW298">
            <v>571256</v>
          </cell>
          <cell r="CX298">
            <v>0</v>
          </cell>
          <cell r="CY298">
            <v>637908</v>
          </cell>
          <cell r="CZ298">
            <v>0</v>
          </cell>
          <cell r="DA298">
            <v>0</v>
          </cell>
          <cell r="DB298">
            <v>0</v>
          </cell>
          <cell r="DC298">
            <v>2662</v>
          </cell>
          <cell r="DD298">
            <v>30618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</row>
        <row r="299">
          <cell r="E299">
            <v>2219044</v>
          </cell>
          <cell r="F299" t="str">
            <v>44. Средно училище "Неофит Бозвели"</v>
          </cell>
          <cell r="G299" t="str">
            <v>Общинско</v>
          </cell>
          <cell r="H299" t="str">
            <v>община</v>
          </cell>
          <cell r="I299" t="str">
            <v>средно</v>
          </cell>
          <cell r="J299">
            <v>1</v>
          </cell>
          <cell r="K299">
            <v>369</v>
          </cell>
          <cell r="L299">
            <v>835</v>
          </cell>
          <cell r="M299">
            <v>1</v>
          </cell>
          <cell r="N299">
            <v>835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</v>
          </cell>
          <cell r="AJ299">
            <v>73900</v>
          </cell>
          <cell r="AK299">
            <v>36</v>
          </cell>
          <cell r="AL299">
            <v>564048</v>
          </cell>
          <cell r="AM299">
            <v>835</v>
          </cell>
          <cell r="AN299">
            <v>2577645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3215593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22</v>
          </cell>
          <cell r="CK299">
            <v>141504</v>
          </cell>
          <cell r="CL299">
            <v>22</v>
          </cell>
          <cell r="CM299">
            <v>19052</v>
          </cell>
          <cell r="CN299">
            <v>369</v>
          </cell>
          <cell r="CO299">
            <v>76383</v>
          </cell>
          <cell r="CP299">
            <v>835</v>
          </cell>
          <cell r="CQ299">
            <v>29225</v>
          </cell>
          <cell r="CR299">
            <v>2</v>
          </cell>
          <cell r="CS299">
            <v>5040</v>
          </cell>
          <cell r="CT299">
            <v>16</v>
          </cell>
          <cell r="CU299">
            <v>56128</v>
          </cell>
          <cell r="CV299">
            <v>347</v>
          </cell>
          <cell r="CW299">
            <v>490658</v>
          </cell>
          <cell r="CX299">
            <v>0</v>
          </cell>
          <cell r="CY299">
            <v>546786</v>
          </cell>
          <cell r="CZ299">
            <v>0</v>
          </cell>
          <cell r="DA299">
            <v>0</v>
          </cell>
          <cell r="DB299">
            <v>0</v>
          </cell>
          <cell r="DC299">
            <v>2662</v>
          </cell>
          <cell r="DD299">
            <v>35070</v>
          </cell>
          <cell r="DE299">
            <v>0</v>
          </cell>
          <cell r="DF299">
            <v>244</v>
          </cell>
          <cell r="DG299">
            <v>0</v>
          </cell>
          <cell r="DH299">
            <v>24400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24400</v>
          </cell>
          <cell r="DN299">
            <v>0</v>
          </cell>
          <cell r="DO299">
            <v>0</v>
          </cell>
          <cell r="DP299">
            <v>244</v>
          </cell>
        </row>
        <row r="300">
          <cell r="E300">
            <v>2219049</v>
          </cell>
          <cell r="F300" t="str">
            <v>49-то Основно училище "Бенито Хуарес"</v>
          </cell>
          <cell r="G300" t="str">
            <v>Общинско</v>
          </cell>
          <cell r="H300" t="str">
            <v>община</v>
          </cell>
          <cell r="I300" t="str">
            <v>основно</v>
          </cell>
          <cell r="J300">
            <v>1</v>
          </cell>
          <cell r="K300">
            <v>555</v>
          </cell>
          <cell r="L300">
            <v>917</v>
          </cell>
          <cell r="M300">
            <v>1</v>
          </cell>
          <cell r="N300">
            <v>917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</v>
          </cell>
          <cell r="AJ300">
            <v>73900</v>
          </cell>
          <cell r="AK300">
            <v>37</v>
          </cell>
          <cell r="AL300">
            <v>579716</v>
          </cell>
          <cell r="AM300">
            <v>917</v>
          </cell>
          <cell r="AN300">
            <v>2830779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3484395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51</v>
          </cell>
          <cell r="CK300">
            <v>328032</v>
          </cell>
          <cell r="CL300">
            <v>51</v>
          </cell>
          <cell r="CM300">
            <v>44166</v>
          </cell>
          <cell r="CN300">
            <v>555</v>
          </cell>
          <cell r="CO300">
            <v>114885</v>
          </cell>
          <cell r="CP300">
            <v>917</v>
          </cell>
          <cell r="CQ300">
            <v>32095</v>
          </cell>
          <cell r="CR300">
            <v>10</v>
          </cell>
          <cell r="CS300">
            <v>25200</v>
          </cell>
          <cell r="CT300">
            <v>15</v>
          </cell>
          <cell r="CU300">
            <v>52620</v>
          </cell>
          <cell r="CV300">
            <v>386</v>
          </cell>
          <cell r="CW300">
            <v>545804</v>
          </cell>
          <cell r="CX300">
            <v>0</v>
          </cell>
          <cell r="CY300">
            <v>598424</v>
          </cell>
          <cell r="CZ300">
            <v>0</v>
          </cell>
          <cell r="DA300">
            <v>0</v>
          </cell>
          <cell r="DB300">
            <v>0</v>
          </cell>
          <cell r="DC300">
            <v>2662</v>
          </cell>
          <cell r="DD300">
            <v>38514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</row>
        <row r="301">
          <cell r="E301">
            <v>2219095</v>
          </cell>
          <cell r="F301" t="str">
            <v>95 СУ "Проф. Иван Шишманов"</v>
          </cell>
          <cell r="G301" t="str">
            <v>Общинско</v>
          </cell>
          <cell r="H301" t="str">
            <v>община</v>
          </cell>
          <cell r="I301" t="str">
            <v>средно</v>
          </cell>
          <cell r="J301">
            <v>1</v>
          </cell>
          <cell r="K301">
            <v>203</v>
          </cell>
          <cell r="L301">
            <v>816</v>
          </cell>
          <cell r="M301">
            <v>1</v>
          </cell>
          <cell r="N301">
            <v>816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1</v>
          </cell>
          <cell r="AJ301">
            <v>73900</v>
          </cell>
          <cell r="AK301">
            <v>35</v>
          </cell>
          <cell r="AL301">
            <v>548380</v>
          </cell>
          <cell r="AM301">
            <v>816</v>
          </cell>
          <cell r="AN301">
            <v>2518992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3141272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18</v>
          </cell>
          <cell r="BY301">
            <v>19188</v>
          </cell>
          <cell r="BZ301">
            <v>19188</v>
          </cell>
          <cell r="CA301">
            <v>1</v>
          </cell>
          <cell r="CB301">
            <v>19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43</v>
          </cell>
          <cell r="CK301">
            <v>276576</v>
          </cell>
          <cell r="CL301">
            <v>43</v>
          </cell>
          <cell r="CM301">
            <v>37238</v>
          </cell>
          <cell r="CN301">
            <v>203</v>
          </cell>
          <cell r="CO301">
            <v>42021</v>
          </cell>
          <cell r="CP301">
            <v>816</v>
          </cell>
          <cell r="CQ301">
            <v>28560</v>
          </cell>
          <cell r="CR301">
            <v>1</v>
          </cell>
          <cell r="CS301">
            <v>2520</v>
          </cell>
          <cell r="CT301">
            <v>12</v>
          </cell>
          <cell r="CU301">
            <v>42096</v>
          </cell>
          <cell r="CV301">
            <v>243</v>
          </cell>
          <cell r="CW301">
            <v>343602</v>
          </cell>
          <cell r="CX301">
            <v>0</v>
          </cell>
          <cell r="CY301">
            <v>385698</v>
          </cell>
          <cell r="CZ301">
            <v>0</v>
          </cell>
          <cell r="DA301">
            <v>0</v>
          </cell>
          <cell r="DB301">
            <v>0</v>
          </cell>
          <cell r="DC301">
            <v>2662</v>
          </cell>
          <cell r="DD301">
            <v>34272</v>
          </cell>
          <cell r="DE301">
            <v>0</v>
          </cell>
          <cell r="DF301">
            <v>405</v>
          </cell>
          <cell r="DG301">
            <v>0</v>
          </cell>
          <cell r="DH301">
            <v>40500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40500</v>
          </cell>
          <cell r="DN301">
            <v>0</v>
          </cell>
          <cell r="DO301">
            <v>0</v>
          </cell>
          <cell r="DP301">
            <v>405</v>
          </cell>
        </row>
        <row r="302">
          <cell r="E302">
            <v>2219106</v>
          </cell>
          <cell r="F302" t="str">
            <v>106 Основно училище " Григорий Цамблак "</v>
          </cell>
          <cell r="G302" t="str">
            <v>Общинско</v>
          </cell>
          <cell r="H302" t="str">
            <v>община</v>
          </cell>
          <cell r="I302" t="str">
            <v>основно</v>
          </cell>
          <cell r="J302">
            <v>1</v>
          </cell>
          <cell r="K302">
            <v>72</v>
          </cell>
          <cell r="L302">
            <v>95</v>
          </cell>
          <cell r="M302">
            <v>1</v>
          </cell>
          <cell r="N302">
            <v>95</v>
          </cell>
          <cell r="O302">
            <v>21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</v>
          </cell>
          <cell r="AA302">
            <v>3719</v>
          </cell>
          <cell r="AB302">
            <v>21</v>
          </cell>
          <cell r="AC302">
            <v>58233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61952</v>
          </cell>
          <cell r="AI302">
            <v>1</v>
          </cell>
          <cell r="AJ302">
            <v>73900</v>
          </cell>
          <cell r="AK302">
            <v>7</v>
          </cell>
          <cell r="AL302">
            <v>109676</v>
          </cell>
          <cell r="AM302">
            <v>95</v>
          </cell>
          <cell r="AN302">
            <v>293265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476841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10</v>
          </cell>
          <cell r="BW302">
            <v>88210</v>
          </cell>
          <cell r="BX302">
            <v>105</v>
          </cell>
          <cell r="BY302">
            <v>111930</v>
          </cell>
          <cell r="BZ302">
            <v>200140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19</v>
          </cell>
          <cell r="CK302">
            <v>122208</v>
          </cell>
          <cell r="CL302">
            <v>19</v>
          </cell>
          <cell r="CM302">
            <v>16454</v>
          </cell>
          <cell r="CN302">
            <v>72</v>
          </cell>
          <cell r="CO302">
            <v>14904</v>
          </cell>
          <cell r="CP302">
            <v>95</v>
          </cell>
          <cell r="CQ302">
            <v>3325</v>
          </cell>
          <cell r="CR302">
            <v>0</v>
          </cell>
          <cell r="CS302">
            <v>0</v>
          </cell>
          <cell r="CT302">
            <v>4</v>
          </cell>
          <cell r="CU302">
            <v>14032</v>
          </cell>
          <cell r="CV302">
            <v>89</v>
          </cell>
          <cell r="CW302">
            <v>125846</v>
          </cell>
          <cell r="CX302">
            <v>0</v>
          </cell>
          <cell r="CY302">
            <v>139878</v>
          </cell>
          <cell r="CZ302">
            <v>0</v>
          </cell>
          <cell r="DA302">
            <v>0</v>
          </cell>
          <cell r="DB302">
            <v>0</v>
          </cell>
          <cell r="DC302">
            <v>2662</v>
          </cell>
          <cell r="DD302">
            <v>3990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</row>
        <row r="303">
          <cell r="E303">
            <v>2219124</v>
          </cell>
          <cell r="F303" t="str">
            <v>124 ОСНОВНО УЧИЛИЩЕ "ВАСИЛ ЛЕВСКИ"</v>
          </cell>
          <cell r="G303" t="str">
            <v>Общинско</v>
          </cell>
          <cell r="H303" t="str">
            <v>община</v>
          </cell>
          <cell r="I303" t="str">
            <v>основно</v>
          </cell>
          <cell r="J303">
            <v>1</v>
          </cell>
          <cell r="K303">
            <v>55</v>
          </cell>
          <cell r="L303">
            <v>95</v>
          </cell>
          <cell r="M303">
            <v>1</v>
          </cell>
          <cell r="N303">
            <v>95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1</v>
          </cell>
          <cell r="AJ303">
            <v>73900</v>
          </cell>
          <cell r="AK303">
            <v>7</v>
          </cell>
          <cell r="AL303">
            <v>109676</v>
          </cell>
          <cell r="AM303">
            <v>95</v>
          </cell>
          <cell r="AN303">
            <v>293265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476841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4</v>
          </cell>
          <cell r="BY303">
            <v>4264</v>
          </cell>
          <cell r="BZ303">
            <v>4264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16</v>
          </cell>
          <cell r="CM303">
            <v>13856</v>
          </cell>
          <cell r="CN303">
            <v>55</v>
          </cell>
          <cell r="CO303">
            <v>11385</v>
          </cell>
          <cell r="CP303">
            <v>95</v>
          </cell>
          <cell r="CQ303">
            <v>3325</v>
          </cell>
          <cell r="CR303">
            <v>0</v>
          </cell>
          <cell r="CS303">
            <v>0</v>
          </cell>
          <cell r="CT303">
            <v>1</v>
          </cell>
          <cell r="CU303">
            <v>3508</v>
          </cell>
          <cell r="CV303">
            <v>23</v>
          </cell>
          <cell r="CW303">
            <v>32522</v>
          </cell>
          <cell r="CX303">
            <v>0</v>
          </cell>
          <cell r="CY303">
            <v>36030</v>
          </cell>
          <cell r="CZ303">
            <v>0</v>
          </cell>
          <cell r="DA303">
            <v>0</v>
          </cell>
          <cell r="DB303">
            <v>0</v>
          </cell>
          <cell r="DC303">
            <v>2662</v>
          </cell>
          <cell r="DD303">
            <v>3990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</row>
        <row r="304">
          <cell r="E304">
            <v>2219130</v>
          </cell>
          <cell r="F304" t="str">
            <v>130. средно училище "Стефан Караджа"</v>
          </cell>
          <cell r="G304" t="str">
            <v>Общинско</v>
          </cell>
          <cell r="H304" t="str">
            <v>община</v>
          </cell>
          <cell r="I304" t="str">
            <v>средно</v>
          </cell>
          <cell r="J304">
            <v>1</v>
          </cell>
          <cell r="K304">
            <v>66</v>
          </cell>
          <cell r="L304">
            <v>201</v>
          </cell>
          <cell r="M304">
            <v>1</v>
          </cell>
          <cell r="N304">
            <v>201</v>
          </cell>
          <cell r="O304">
            <v>20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1</v>
          </cell>
          <cell r="AA304">
            <v>3719</v>
          </cell>
          <cell r="AB304">
            <v>20</v>
          </cell>
          <cell r="AC304">
            <v>55460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59179</v>
          </cell>
          <cell r="AI304">
            <v>1</v>
          </cell>
          <cell r="AJ304">
            <v>73900</v>
          </cell>
          <cell r="AK304">
            <v>10</v>
          </cell>
          <cell r="AL304">
            <v>156680</v>
          </cell>
          <cell r="AM304">
            <v>174</v>
          </cell>
          <cell r="AN304">
            <v>537138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767718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1</v>
          </cell>
          <cell r="BD304">
            <v>20922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27</v>
          </cell>
          <cell r="BN304">
            <v>84321</v>
          </cell>
          <cell r="BO304">
            <v>0</v>
          </cell>
          <cell r="BP304">
            <v>0</v>
          </cell>
          <cell r="BQ304">
            <v>105243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4</v>
          </cell>
          <cell r="BW304">
            <v>35284</v>
          </cell>
          <cell r="BX304">
            <v>52</v>
          </cell>
          <cell r="BY304">
            <v>55432</v>
          </cell>
          <cell r="BZ304">
            <v>90716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19</v>
          </cell>
          <cell r="CK304">
            <v>122208</v>
          </cell>
          <cell r="CL304">
            <v>19</v>
          </cell>
          <cell r="CM304">
            <v>16454</v>
          </cell>
          <cell r="CN304">
            <v>66</v>
          </cell>
          <cell r="CO304">
            <v>13662</v>
          </cell>
          <cell r="CP304">
            <v>201</v>
          </cell>
          <cell r="CQ304">
            <v>7035</v>
          </cell>
          <cell r="CR304">
            <v>0</v>
          </cell>
          <cell r="CS304">
            <v>0</v>
          </cell>
          <cell r="CT304">
            <v>2</v>
          </cell>
          <cell r="CU304">
            <v>7016</v>
          </cell>
          <cell r="CV304">
            <v>41</v>
          </cell>
          <cell r="CW304">
            <v>57974</v>
          </cell>
          <cell r="CX304">
            <v>0</v>
          </cell>
          <cell r="CY304">
            <v>64990</v>
          </cell>
          <cell r="CZ304">
            <v>0</v>
          </cell>
          <cell r="DA304">
            <v>0</v>
          </cell>
          <cell r="DB304">
            <v>0</v>
          </cell>
          <cell r="DC304">
            <v>2662</v>
          </cell>
          <cell r="DD304">
            <v>8442</v>
          </cell>
          <cell r="DE304">
            <v>0</v>
          </cell>
          <cell r="DF304">
            <v>103</v>
          </cell>
          <cell r="DG304">
            <v>0</v>
          </cell>
          <cell r="DH304">
            <v>10300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10300</v>
          </cell>
          <cell r="DN304">
            <v>27</v>
          </cell>
          <cell r="DO304">
            <v>1998</v>
          </cell>
          <cell r="DP304">
            <v>74</v>
          </cell>
        </row>
        <row r="305">
          <cell r="E305">
            <v>2219143</v>
          </cell>
          <cell r="F305" t="str">
            <v>143 основно училище "Георги Бенковски"</v>
          </cell>
          <cell r="G305" t="str">
            <v>Общинско</v>
          </cell>
          <cell r="H305" t="str">
            <v>община</v>
          </cell>
          <cell r="I305" t="str">
            <v>основно</v>
          </cell>
          <cell r="J305">
            <v>1</v>
          </cell>
          <cell r="K305">
            <v>384</v>
          </cell>
          <cell r="L305">
            <v>732</v>
          </cell>
          <cell r="M305">
            <v>1</v>
          </cell>
          <cell r="N305">
            <v>732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</v>
          </cell>
          <cell r="AJ305">
            <v>73900</v>
          </cell>
          <cell r="AK305">
            <v>30</v>
          </cell>
          <cell r="AL305">
            <v>470040</v>
          </cell>
          <cell r="AM305">
            <v>732</v>
          </cell>
          <cell r="AN305">
            <v>2259684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2803624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17</v>
          </cell>
          <cell r="CK305">
            <v>109344</v>
          </cell>
          <cell r="CL305">
            <v>17</v>
          </cell>
          <cell r="CM305">
            <v>14722</v>
          </cell>
          <cell r="CN305">
            <v>384</v>
          </cell>
          <cell r="CO305">
            <v>79488</v>
          </cell>
          <cell r="CP305">
            <v>732</v>
          </cell>
          <cell r="CQ305">
            <v>25620</v>
          </cell>
          <cell r="CR305">
            <v>0</v>
          </cell>
          <cell r="CS305">
            <v>0</v>
          </cell>
          <cell r="CT305">
            <v>10</v>
          </cell>
          <cell r="CU305">
            <v>35080</v>
          </cell>
          <cell r="CV305">
            <v>252</v>
          </cell>
          <cell r="CW305">
            <v>356328</v>
          </cell>
          <cell r="CX305">
            <v>0</v>
          </cell>
          <cell r="CY305">
            <v>391408</v>
          </cell>
          <cell r="CZ305">
            <v>0</v>
          </cell>
          <cell r="DA305">
            <v>0</v>
          </cell>
          <cell r="DB305">
            <v>0</v>
          </cell>
          <cell r="DC305">
            <v>2662</v>
          </cell>
          <cell r="DD305">
            <v>30744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</row>
        <row r="306">
          <cell r="E306">
            <v>2219166</v>
          </cell>
          <cell r="F306" t="str">
            <v>166 Спортно училище "Васил Левски"</v>
          </cell>
          <cell r="G306" t="str">
            <v>Общинско</v>
          </cell>
          <cell r="H306" t="str">
            <v>община</v>
          </cell>
          <cell r="I306" t="str">
            <v>спортно</v>
          </cell>
          <cell r="J306">
            <v>1</v>
          </cell>
          <cell r="K306">
            <v>0</v>
          </cell>
          <cell r="L306">
            <v>533</v>
          </cell>
          <cell r="M306">
            <v>1</v>
          </cell>
          <cell r="N306">
            <v>533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</v>
          </cell>
          <cell r="AU306">
            <v>73900</v>
          </cell>
          <cell r="AV306">
            <v>20</v>
          </cell>
          <cell r="AW306">
            <v>493400</v>
          </cell>
          <cell r="AX306">
            <v>533</v>
          </cell>
          <cell r="AY306">
            <v>2601040</v>
          </cell>
          <cell r="AZ306">
            <v>3168340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20</v>
          </cell>
          <cell r="BY306">
            <v>21320</v>
          </cell>
          <cell r="BZ306">
            <v>21320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5</v>
          </cell>
          <cell r="CF306">
            <v>94980</v>
          </cell>
          <cell r="CG306">
            <v>51</v>
          </cell>
          <cell r="CH306">
            <v>173451</v>
          </cell>
          <cell r="CI306">
            <v>268431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533</v>
          </cell>
          <cell r="CQ306">
            <v>18655</v>
          </cell>
          <cell r="CR306">
            <v>85</v>
          </cell>
          <cell r="CS306">
            <v>214200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2662</v>
          </cell>
          <cell r="DD306">
            <v>22386</v>
          </cell>
          <cell r="DE306">
            <v>0</v>
          </cell>
          <cell r="DF306">
            <v>407</v>
          </cell>
          <cell r="DG306">
            <v>0</v>
          </cell>
          <cell r="DH306">
            <v>40700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40700</v>
          </cell>
          <cell r="DN306">
            <v>407</v>
          </cell>
          <cell r="DO306">
            <v>30118</v>
          </cell>
          <cell r="DP306">
            <v>0</v>
          </cell>
        </row>
        <row r="307">
          <cell r="E307">
            <v>2219199</v>
          </cell>
          <cell r="F307" t="str">
            <v>199 Основно Училище Свети Апостол Йоан Богослов</v>
          </cell>
          <cell r="G307" t="str">
            <v>Общинско</v>
          </cell>
          <cell r="H307" t="str">
            <v>община</v>
          </cell>
          <cell r="I307" t="str">
            <v>основно</v>
          </cell>
          <cell r="J307">
            <v>1</v>
          </cell>
          <cell r="K307">
            <v>277</v>
          </cell>
          <cell r="L307">
            <v>402</v>
          </cell>
          <cell r="M307">
            <v>1</v>
          </cell>
          <cell r="N307">
            <v>402</v>
          </cell>
          <cell r="O307">
            <v>21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1</v>
          </cell>
          <cell r="AA307">
            <v>3719</v>
          </cell>
          <cell r="AB307">
            <v>21</v>
          </cell>
          <cell r="AC307">
            <v>58233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61952</v>
          </cell>
          <cell r="AI307">
            <v>1</v>
          </cell>
          <cell r="AJ307">
            <v>73900</v>
          </cell>
          <cell r="AK307">
            <v>19</v>
          </cell>
          <cell r="AL307">
            <v>297692</v>
          </cell>
          <cell r="AM307">
            <v>402</v>
          </cell>
          <cell r="AN307">
            <v>1240974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1612566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16</v>
          </cell>
          <cell r="CK307">
            <v>102912</v>
          </cell>
          <cell r="CL307">
            <v>16</v>
          </cell>
          <cell r="CM307">
            <v>13856</v>
          </cell>
          <cell r="CN307">
            <v>277</v>
          </cell>
          <cell r="CO307">
            <v>57339</v>
          </cell>
          <cell r="CP307">
            <v>402</v>
          </cell>
          <cell r="CQ307">
            <v>14070</v>
          </cell>
          <cell r="CR307">
            <v>0</v>
          </cell>
          <cell r="CS307">
            <v>0</v>
          </cell>
          <cell r="CT307">
            <v>11</v>
          </cell>
          <cell r="CU307">
            <v>38588</v>
          </cell>
          <cell r="CV307">
            <v>241</v>
          </cell>
          <cell r="CW307">
            <v>340774</v>
          </cell>
          <cell r="CX307">
            <v>0</v>
          </cell>
          <cell r="CY307">
            <v>379362</v>
          </cell>
          <cell r="CZ307">
            <v>0</v>
          </cell>
          <cell r="DA307">
            <v>0</v>
          </cell>
          <cell r="DB307">
            <v>0</v>
          </cell>
          <cell r="DC307">
            <v>2662</v>
          </cell>
          <cell r="DD307">
            <v>16884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</row>
        <row r="308">
          <cell r="E308">
            <v>2219886</v>
          </cell>
          <cell r="F308" t="str">
            <v>ДЕТСКА ГРАДИНА № 92 "МЕЧТА"</v>
          </cell>
          <cell r="G308" t="str">
            <v>Общинско</v>
          </cell>
          <cell r="H308" t="str">
            <v>община</v>
          </cell>
          <cell r="I308" t="str">
            <v>детска градина</v>
          </cell>
          <cell r="J308">
            <v>1</v>
          </cell>
          <cell r="K308">
            <v>240</v>
          </cell>
          <cell r="L308">
            <v>0</v>
          </cell>
          <cell r="M308">
            <v>0</v>
          </cell>
          <cell r="N308">
            <v>0</v>
          </cell>
          <cell r="O308">
            <v>361</v>
          </cell>
          <cell r="P308">
            <v>1</v>
          </cell>
          <cell r="Q308">
            <v>46300</v>
          </cell>
          <cell r="R308">
            <v>14</v>
          </cell>
          <cell r="S308">
            <v>126504</v>
          </cell>
          <cell r="T308">
            <v>44</v>
          </cell>
          <cell r="U308">
            <v>99484</v>
          </cell>
          <cell r="V308">
            <v>77</v>
          </cell>
          <cell r="W308">
            <v>326865</v>
          </cell>
          <cell r="X308">
            <v>240</v>
          </cell>
          <cell r="Y308">
            <v>1095840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1694993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20</v>
          </cell>
          <cell r="CK308">
            <v>128640</v>
          </cell>
          <cell r="CL308">
            <v>20</v>
          </cell>
          <cell r="CM308">
            <v>17320</v>
          </cell>
          <cell r="CN308">
            <v>240</v>
          </cell>
          <cell r="CO308">
            <v>49680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</row>
        <row r="309">
          <cell r="E309">
            <v>2219887</v>
          </cell>
          <cell r="F309" t="str">
            <v>ДЕТСКА ГРАДИНА №20 "Жасминов парк"</v>
          </cell>
          <cell r="G309" t="str">
            <v>Общинско</v>
          </cell>
          <cell r="H309" t="str">
            <v>община</v>
          </cell>
          <cell r="I309" t="str">
            <v>детска градина</v>
          </cell>
          <cell r="J309">
            <v>1</v>
          </cell>
          <cell r="K309">
            <v>162</v>
          </cell>
          <cell r="L309">
            <v>0</v>
          </cell>
          <cell r="M309">
            <v>0</v>
          </cell>
          <cell r="N309">
            <v>0</v>
          </cell>
          <cell r="O309">
            <v>208</v>
          </cell>
          <cell r="P309">
            <v>1</v>
          </cell>
          <cell r="Q309">
            <v>46300</v>
          </cell>
          <cell r="R309">
            <v>8</v>
          </cell>
          <cell r="S309">
            <v>72288</v>
          </cell>
          <cell r="T309">
            <v>21</v>
          </cell>
          <cell r="U309">
            <v>47481</v>
          </cell>
          <cell r="V309">
            <v>25</v>
          </cell>
          <cell r="W309">
            <v>106125</v>
          </cell>
          <cell r="X309">
            <v>162</v>
          </cell>
          <cell r="Y309">
            <v>739692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1011886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8</v>
          </cell>
          <cell r="CM309">
            <v>6928</v>
          </cell>
          <cell r="CN309">
            <v>162</v>
          </cell>
          <cell r="CO309">
            <v>33534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</row>
        <row r="310">
          <cell r="E310">
            <v>2219888</v>
          </cell>
          <cell r="F310" t="str">
            <v>ДЕТСКА ГРАДИНА№91 "СЛЪНЧЕВ КЪТ"</v>
          </cell>
          <cell r="G310" t="str">
            <v>Общинско</v>
          </cell>
          <cell r="H310" t="str">
            <v>община</v>
          </cell>
          <cell r="I310" t="str">
            <v>детска градина</v>
          </cell>
          <cell r="J310">
            <v>1</v>
          </cell>
          <cell r="K310">
            <v>167</v>
          </cell>
          <cell r="L310">
            <v>0</v>
          </cell>
          <cell r="M310">
            <v>0</v>
          </cell>
          <cell r="N310">
            <v>0</v>
          </cell>
          <cell r="O310">
            <v>276</v>
          </cell>
          <cell r="P310">
            <v>1</v>
          </cell>
          <cell r="Q310">
            <v>46300</v>
          </cell>
          <cell r="R310">
            <v>11</v>
          </cell>
          <cell r="S310">
            <v>99396</v>
          </cell>
          <cell r="T310">
            <v>60</v>
          </cell>
          <cell r="U310">
            <v>135660</v>
          </cell>
          <cell r="V310">
            <v>49</v>
          </cell>
          <cell r="W310">
            <v>208005</v>
          </cell>
          <cell r="X310">
            <v>167</v>
          </cell>
          <cell r="Y310">
            <v>762522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1251883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9</v>
          </cell>
          <cell r="CK310">
            <v>57888</v>
          </cell>
          <cell r="CL310">
            <v>9</v>
          </cell>
          <cell r="CM310">
            <v>7794</v>
          </cell>
          <cell r="CN310">
            <v>167</v>
          </cell>
          <cell r="CO310">
            <v>34569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</row>
        <row r="311">
          <cell r="E311">
            <v>2219890</v>
          </cell>
          <cell r="F311" t="str">
            <v>Детска градина №110 "Слънчева мечта"</v>
          </cell>
          <cell r="G311" t="str">
            <v>Общинско</v>
          </cell>
          <cell r="H311" t="str">
            <v>община</v>
          </cell>
          <cell r="I311" t="str">
            <v>детска градина</v>
          </cell>
          <cell r="J311">
            <v>1</v>
          </cell>
          <cell r="K311">
            <v>136</v>
          </cell>
          <cell r="L311">
            <v>0</v>
          </cell>
          <cell r="M311">
            <v>0</v>
          </cell>
          <cell r="N311">
            <v>0</v>
          </cell>
          <cell r="O311">
            <v>209</v>
          </cell>
          <cell r="P311">
            <v>1</v>
          </cell>
          <cell r="Q311">
            <v>46300</v>
          </cell>
          <cell r="R311">
            <v>8</v>
          </cell>
          <cell r="S311">
            <v>72288</v>
          </cell>
          <cell r="T311">
            <v>21</v>
          </cell>
          <cell r="U311">
            <v>47481</v>
          </cell>
          <cell r="V311">
            <v>52</v>
          </cell>
          <cell r="W311">
            <v>220740</v>
          </cell>
          <cell r="X311">
            <v>136</v>
          </cell>
          <cell r="Y311">
            <v>620976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1007785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9</v>
          </cell>
          <cell r="CK311">
            <v>57888</v>
          </cell>
          <cell r="CL311">
            <v>9</v>
          </cell>
          <cell r="CM311">
            <v>7794</v>
          </cell>
          <cell r="CN311">
            <v>136</v>
          </cell>
          <cell r="CO311">
            <v>28152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</row>
        <row r="312">
          <cell r="E312">
            <v>2219891</v>
          </cell>
          <cell r="F312" t="str">
            <v>Детска градина №148 "СЛЪНЦЕ "</v>
          </cell>
          <cell r="G312" t="str">
            <v>Общинско</v>
          </cell>
          <cell r="H312" t="str">
            <v>община</v>
          </cell>
          <cell r="I312" t="str">
            <v>детска градина</v>
          </cell>
          <cell r="J312">
            <v>1</v>
          </cell>
          <cell r="K312">
            <v>82</v>
          </cell>
          <cell r="L312">
            <v>0</v>
          </cell>
          <cell r="M312">
            <v>0</v>
          </cell>
          <cell r="N312">
            <v>0</v>
          </cell>
          <cell r="O312">
            <v>106</v>
          </cell>
          <cell r="P312">
            <v>1</v>
          </cell>
          <cell r="Q312">
            <v>46300</v>
          </cell>
          <cell r="R312">
            <v>4</v>
          </cell>
          <cell r="S312">
            <v>36144</v>
          </cell>
          <cell r="T312">
            <v>0</v>
          </cell>
          <cell r="U312">
            <v>0</v>
          </cell>
          <cell r="V312">
            <v>24</v>
          </cell>
          <cell r="W312">
            <v>101880</v>
          </cell>
          <cell r="X312">
            <v>82</v>
          </cell>
          <cell r="Y312">
            <v>374412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558736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5</v>
          </cell>
          <cell r="CM312">
            <v>4330</v>
          </cell>
          <cell r="CN312">
            <v>82</v>
          </cell>
          <cell r="CO312">
            <v>16974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</row>
        <row r="313">
          <cell r="E313">
            <v>2219893</v>
          </cell>
          <cell r="F313" t="str">
            <v>Детска Градина №173 "Звънче"</v>
          </cell>
          <cell r="G313" t="str">
            <v>Общинско</v>
          </cell>
          <cell r="H313" t="str">
            <v>община</v>
          </cell>
          <cell r="I313" t="str">
            <v>детска градина</v>
          </cell>
          <cell r="J313">
            <v>1</v>
          </cell>
          <cell r="K313">
            <v>217</v>
          </cell>
          <cell r="L313">
            <v>0</v>
          </cell>
          <cell r="M313">
            <v>0</v>
          </cell>
          <cell r="N313">
            <v>0</v>
          </cell>
          <cell r="O313">
            <v>311</v>
          </cell>
          <cell r="P313">
            <v>1</v>
          </cell>
          <cell r="Q313">
            <v>46300</v>
          </cell>
          <cell r="R313">
            <v>12</v>
          </cell>
          <cell r="S313">
            <v>108432</v>
          </cell>
          <cell r="T313">
            <v>21</v>
          </cell>
          <cell r="U313">
            <v>47481</v>
          </cell>
          <cell r="V313">
            <v>73</v>
          </cell>
          <cell r="W313">
            <v>309885</v>
          </cell>
          <cell r="X313">
            <v>217</v>
          </cell>
          <cell r="Y313">
            <v>990822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1502920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9</v>
          </cell>
          <cell r="CM313">
            <v>7794</v>
          </cell>
          <cell r="CN313">
            <v>217</v>
          </cell>
          <cell r="CO313">
            <v>44919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</row>
        <row r="314">
          <cell r="E314">
            <v>2219894</v>
          </cell>
          <cell r="F314" t="str">
            <v>Детска градина № 177 Лютиче</v>
          </cell>
          <cell r="G314" t="str">
            <v>Общинско</v>
          </cell>
          <cell r="H314" t="str">
            <v>община</v>
          </cell>
          <cell r="I314" t="str">
            <v>детска градина</v>
          </cell>
          <cell r="J314">
            <v>1</v>
          </cell>
          <cell r="K314">
            <v>109</v>
          </cell>
          <cell r="L314">
            <v>0</v>
          </cell>
          <cell r="M314">
            <v>0</v>
          </cell>
          <cell r="N314">
            <v>0</v>
          </cell>
          <cell r="O314">
            <v>255</v>
          </cell>
          <cell r="P314">
            <v>1</v>
          </cell>
          <cell r="Q314">
            <v>46300</v>
          </cell>
          <cell r="R314">
            <v>10</v>
          </cell>
          <cell r="S314">
            <v>90360</v>
          </cell>
          <cell r="T314">
            <v>43</v>
          </cell>
          <cell r="U314">
            <v>97223</v>
          </cell>
          <cell r="V314">
            <v>103</v>
          </cell>
          <cell r="W314">
            <v>437235</v>
          </cell>
          <cell r="X314">
            <v>109</v>
          </cell>
          <cell r="Y314">
            <v>497694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1168812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4</v>
          </cell>
          <cell r="CM314">
            <v>3464</v>
          </cell>
          <cell r="CN314">
            <v>109</v>
          </cell>
          <cell r="CO314">
            <v>22563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</row>
        <row r="315">
          <cell r="E315">
            <v>2219895</v>
          </cell>
          <cell r="F315" t="str">
            <v>Детска градина №103 "Патиланско царство"</v>
          </cell>
          <cell r="G315" t="str">
            <v>Общинско</v>
          </cell>
          <cell r="H315" t="str">
            <v>община</v>
          </cell>
          <cell r="I315" t="str">
            <v>детска градина</v>
          </cell>
          <cell r="J315">
            <v>1</v>
          </cell>
          <cell r="K315">
            <v>166</v>
          </cell>
          <cell r="L315">
            <v>0</v>
          </cell>
          <cell r="M315">
            <v>0</v>
          </cell>
          <cell r="N315">
            <v>0</v>
          </cell>
          <cell r="O315">
            <v>239</v>
          </cell>
          <cell r="P315">
            <v>1</v>
          </cell>
          <cell r="Q315">
            <v>46300</v>
          </cell>
          <cell r="R315">
            <v>9</v>
          </cell>
          <cell r="S315">
            <v>81324</v>
          </cell>
          <cell r="T315">
            <v>21</v>
          </cell>
          <cell r="U315">
            <v>47481</v>
          </cell>
          <cell r="V315">
            <v>52</v>
          </cell>
          <cell r="W315">
            <v>220740</v>
          </cell>
          <cell r="X315">
            <v>166</v>
          </cell>
          <cell r="Y315">
            <v>757956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1153801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10</v>
          </cell>
          <cell r="CM315">
            <v>8660</v>
          </cell>
          <cell r="CN315">
            <v>166</v>
          </cell>
          <cell r="CO315">
            <v>34362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</row>
        <row r="316">
          <cell r="E316">
            <v>2219896</v>
          </cell>
          <cell r="F316" t="str">
            <v>Детска градина №105 "Ракета"</v>
          </cell>
          <cell r="G316" t="str">
            <v>Общинско</v>
          </cell>
          <cell r="H316" t="str">
            <v>община</v>
          </cell>
          <cell r="I316" t="str">
            <v>детска градина</v>
          </cell>
          <cell r="J316">
            <v>1</v>
          </cell>
          <cell r="K316">
            <v>139</v>
          </cell>
          <cell r="L316">
            <v>0</v>
          </cell>
          <cell r="M316">
            <v>0</v>
          </cell>
          <cell r="N316">
            <v>0</v>
          </cell>
          <cell r="O316">
            <v>235</v>
          </cell>
          <cell r="P316">
            <v>1</v>
          </cell>
          <cell r="Q316">
            <v>46300</v>
          </cell>
          <cell r="R316">
            <v>9</v>
          </cell>
          <cell r="S316">
            <v>81324</v>
          </cell>
          <cell r="T316">
            <v>44</v>
          </cell>
          <cell r="U316">
            <v>99484</v>
          </cell>
          <cell r="V316">
            <v>52</v>
          </cell>
          <cell r="W316">
            <v>220740</v>
          </cell>
          <cell r="X316">
            <v>139</v>
          </cell>
          <cell r="Y316">
            <v>634674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1082522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3</v>
          </cell>
          <cell r="CM316">
            <v>2598</v>
          </cell>
          <cell r="CN316">
            <v>139</v>
          </cell>
          <cell r="CO316">
            <v>28773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</row>
        <row r="317">
          <cell r="E317">
            <v>2219897</v>
          </cell>
          <cell r="F317" t="str">
            <v>Детска градина №69 "Жар птица"</v>
          </cell>
          <cell r="G317" t="str">
            <v>Общинско</v>
          </cell>
          <cell r="H317" t="str">
            <v>община</v>
          </cell>
          <cell r="I317" t="str">
            <v>детска градина</v>
          </cell>
          <cell r="J317">
            <v>1</v>
          </cell>
          <cell r="K317">
            <v>143</v>
          </cell>
          <cell r="L317">
            <v>0</v>
          </cell>
          <cell r="M317">
            <v>0</v>
          </cell>
          <cell r="N317">
            <v>0</v>
          </cell>
          <cell r="O317">
            <v>230</v>
          </cell>
          <cell r="P317">
            <v>1</v>
          </cell>
          <cell r="Q317">
            <v>46300</v>
          </cell>
          <cell r="R317">
            <v>10</v>
          </cell>
          <cell r="S317">
            <v>90360</v>
          </cell>
          <cell r="T317">
            <v>43</v>
          </cell>
          <cell r="U317">
            <v>97223</v>
          </cell>
          <cell r="V317">
            <v>44</v>
          </cell>
          <cell r="W317">
            <v>186780</v>
          </cell>
          <cell r="X317">
            <v>143</v>
          </cell>
          <cell r="Y317">
            <v>652938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1073601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8</v>
          </cell>
          <cell r="CM317">
            <v>6928</v>
          </cell>
          <cell r="CN317">
            <v>143</v>
          </cell>
          <cell r="CO317">
            <v>29601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</row>
        <row r="318">
          <cell r="E318">
            <v>2219898</v>
          </cell>
          <cell r="F318" t="str">
            <v>ДЕТСКА ГРАДИНА № 74 "Д Ъ Г А"</v>
          </cell>
          <cell r="G318" t="str">
            <v>Общинско</v>
          </cell>
          <cell r="H318" t="str">
            <v>община</v>
          </cell>
          <cell r="I318" t="str">
            <v>детска градина</v>
          </cell>
          <cell r="J318">
            <v>1</v>
          </cell>
          <cell r="K318">
            <v>166</v>
          </cell>
          <cell r="L318">
            <v>0</v>
          </cell>
          <cell r="M318">
            <v>0</v>
          </cell>
          <cell r="N318">
            <v>0</v>
          </cell>
          <cell r="O318">
            <v>262</v>
          </cell>
          <cell r="P318">
            <v>1</v>
          </cell>
          <cell r="Q318">
            <v>46300</v>
          </cell>
          <cell r="R318">
            <v>10</v>
          </cell>
          <cell r="S318">
            <v>90360</v>
          </cell>
          <cell r="T318">
            <v>0</v>
          </cell>
          <cell r="U318">
            <v>0</v>
          </cell>
          <cell r="V318">
            <v>96</v>
          </cell>
          <cell r="W318">
            <v>407520</v>
          </cell>
          <cell r="X318">
            <v>166</v>
          </cell>
          <cell r="Y318">
            <v>757956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1302136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22</v>
          </cell>
          <cell r="CM318">
            <v>19052</v>
          </cell>
          <cell r="CN318">
            <v>166</v>
          </cell>
          <cell r="CO318">
            <v>34362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</row>
        <row r="319">
          <cell r="E319">
            <v>2220014</v>
          </cell>
          <cell r="F319" t="str">
            <v>14. СРЕДНО УЧИЛИЩЕ "Проф. д-р Асен Златаров"</v>
          </cell>
          <cell r="G319" t="str">
            <v>Общинско</v>
          </cell>
          <cell r="H319" t="str">
            <v>община</v>
          </cell>
          <cell r="I319" t="str">
            <v>средно</v>
          </cell>
          <cell r="J319">
            <v>1</v>
          </cell>
          <cell r="K319">
            <v>185</v>
          </cell>
          <cell r="L319">
            <v>409</v>
          </cell>
          <cell r="M319">
            <v>1</v>
          </cell>
          <cell r="N319">
            <v>409</v>
          </cell>
          <cell r="O319">
            <v>23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</v>
          </cell>
          <cell r="AA319">
            <v>3719</v>
          </cell>
          <cell r="AB319">
            <v>23</v>
          </cell>
          <cell r="AC319">
            <v>63779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67498</v>
          </cell>
          <cell r="AI319">
            <v>1</v>
          </cell>
          <cell r="AJ319">
            <v>73900</v>
          </cell>
          <cell r="AK319">
            <v>18</v>
          </cell>
          <cell r="AL319">
            <v>282024</v>
          </cell>
          <cell r="AM319">
            <v>409</v>
          </cell>
          <cell r="AN319">
            <v>1262583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1618507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17</v>
          </cell>
          <cell r="CK319">
            <v>109344</v>
          </cell>
          <cell r="CL319">
            <v>17</v>
          </cell>
          <cell r="CM319">
            <v>14722</v>
          </cell>
          <cell r="CN319">
            <v>185</v>
          </cell>
          <cell r="CO319">
            <v>38295</v>
          </cell>
          <cell r="CP319">
            <v>409</v>
          </cell>
          <cell r="CQ319">
            <v>14315</v>
          </cell>
          <cell r="CR319">
            <v>0</v>
          </cell>
          <cell r="CS319">
            <v>0</v>
          </cell>
          <cell r="CT319">
            <v>7</v>
          </cell>
          <cell r="CU319">
            <v>24556</v>
          </cell>
          <cell r="CV319">
            <v>156</v>
          </cell>
          <cell r="CW319">
            <v>220584</v>
          </cell>
          <cell r="CX319">
            <v>0</v>
          </cell>
          <cell r="CY319">
            <v>245140</v>
          </cell>
          <cell r="CZ319">
            <v>0</v>
          </cell>
          <cell r="DA319">
            <v>0</v>
          </cell>
          <cell r="DB319">
            <v>0</v>
          </cell>
          <cell r="DC319">
            <v>2662</v>
          </cell>
          <cell r="DD319">
            <v>17178</v>
          </cell>
          <cell r="DE319">
            <v>0</v>
          </cell>
          <cell r="DF319">
            <v>142</v>
          </cell>
          <cell r="DG319">
            <v>0</v>
          </cell>
          <cell r="DH319">
            <v>14200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14200</v>
          </cell>
          <cell r="DN319">
            <v>0</v>
          </cell>
          <cell r="DO319">
            <v>0</v>
          </cell>
          <cell r="DP319">
            <v>142</v>
          </cell>
        </row>
        <row r="320">
          <cell r="E320">
            <v>2220029</v>
          </cell>
          <cell r="F320" t="str">
            <v>29. Средно училище "Кузман Шапкарев"</v>
          </cell>
          <cell r="G320" t="str">
            <v>Общинско</v>
          </cell>
          <cell r="H320" t="str">
            <v>община</v>
          </cell>
          <cell r="I320" t="str">
            <v>средно</v>
          </cell>
          <cell r="J320">
            <v>1</v>
          </cell>
          <cell r="K320">
            <v>64</v>
          </cell>
          <cell r="L320">
            <v>359</v>
          </cell>
          <cell r="M320">
            <v>1</v>
          </cell>
          <cell r="N320">
            <v>359</v>
          </cell>
          <cell r="O320">
            <v>13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</v>
          </cell>
          <cell r="AA320">
            <v>3719</v>
          </cell>
          <cell r="AB320">
            <v>13</v>
          </cell>
          <cell r="AC320">
            <v>36049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39768</v>
          </cell>
          <cell r="AI320">
            <v>1</v>
          </cell>
          <cell r="AJ320">
            <v>73900</v>
          </cell>
          <cell r="AK320">
            <v>19</v>
          </cell>
          <cell r="AL320">
            <v>297692</v>
          </cell>
          <cell r="AM320">
            <v>359</v>
          </cell>
          <cell r="AN320">
            <v>1108233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1479825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11</v>
          </cell>
          <cell r="BU320">
            <v>27610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27610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20</v>
          </cell>
          <cell r="CK320">
            <v>128640</v>
          </cell>
          <cell r="CL320">
            <v>20</v>
          </cell>
          <cell r="CM320">
            <v>17320</v>
          </cell>
          <cell r="CN320">
            <v>64</v>
          </cell>
          <cell r="CO320">
            <v>13248</v>
          </cell>
          <cell r="CP320">
            <v>359</v>
          </cell>
          <cell r="CQ320">
            <v>12565</v>
          </cell>
          <cell r="CR320">
            <v>0</v>
          </cell>
          <cell r="CS320">
            <v>0</v>
          </cell>
          <cell r="CT320">
            <v>3</v>
          </cell>
          <cell r="CU320">
            <v>10524</v>
          </cell>
          <cell r="CV320">
            <v>65</v>
          </cell>
          <cell r="CW320">
            <v>91910</v>
          </cell>
          <cell r="CX320">
            <v>0</v>
          </cell>
          <cell r="CY320">
            <v>102434</v>
          </cell>
          <cell r="CZ320">
            <v>0</v>
          </cell>
          <cell r="DA320">
            <v>0</v>
          </cell>
          <cell r="DB320">
            <v>0</v>
          </cell>
          <cell r="DC320">
            <v>2662</v>
          </cell>
          <cell r="DD320">
            <v>15078</v>
          </cell>
          <cell r="DE320">
            <v>0</v>
          </cell>
          <cell r="DF320">
            <v>280</v>
          </cell>
          <cell r="DG320">
            <v>0</v>
          </cell>
          <cell r="DH320">
            <v>28000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28000</v>
          </cell>
          <cell r="DN320">
            <v>0</v>
          </cell>
          <cell r="DO320">
            <v>0</v>
          </cell>
          <cell r="DP320">
            <v>280</v>
          </cell>
        </row>
        <row r="321">
          <cell r="E321">
            <v>2220048</v>
          </cell>
          <cell r="F321" t="str">
            <v>48 ОСНОВНО УЧИЛИЩЕ "ЙОСИФ КОВАЧЕВ"</v>
          </cell>
          <cell r="G321" t="str">
            <v>Общинско</v>
          </cell>
          <cell r="H321" t="str">
            <v>община</v>
          </cell>
          <cell r="I321" t="str">
            <v>основно</v>
          </cell>
          <cell r="J321">
            <v>1</v>
          </cell>
          <cell r="K321">
            <v>238</v>
          </cell>
          <cell r="L321">
            <v>361</v>
          </cell>
          <cell r="M321">
            <v>1</v>
          </cell>
          <cell r="N321">
            <v>361</v>
          </cell>
          <cell r="O321">
            <v>21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</v>
          </cell>
          <cell r="AA321">
            <v>3719</v>
          </cell>
          <cell r="AB321">
            <v>21</v>
          </cell>
          <cell r="AC321">
            <v>58233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61952</v>
          </cell>
          <cell r="AI321">
            <v>1</v>
          </cell>
          <cell r="AJ321">
            <v>73900</v>
          </cell>
          <cell r="AK321">
            <v>18</v>
          </cell>
          <cell r="AL321">
            <v>282024</v>
          </cell>
          <cell r="AM321">
            <v>361</v>
          </cell>
          <cell r="AN321">
            <v>1114407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1470331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4</v>
          </cell>
          <cell r="BW321">
            <v>35284</v>
          </cell>
          <cell r="BX321">
            <v>0</v>
          </cell>
          <cell r="BY321">
            <v>0</v>
          </cell>
          <cell r="BZ321">
            <v>35284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32</v>
          </cell>
          <cell r="CK321">
            <v>205824</v>
          </cell>
          <cell r="CL321">
            <v>32</v>
          </cell>
          <cell r="CM321">
            <v>27712</v>
          </cell>
          <cell r="CN321">
            <v>238</v>
          </cell>
          <cell r="CO321">
            <v>49266</v>
          </cell>
          <cell r="CP321">
            <v>361</v>
          </cell>
          <cell r="CQ321">
            <v>12635</v>
          </cell>
          <cell r="CR321">
            <v>12</v>
          </cell>
          <cell r="CS321">
            <v>30240</v>
          </cell>
          <cell r="CT321">
            <v>8</v>
          </cell>
          <cell r="CU321">
            <v>28064</v>
          </cell>
          <cell r="CV321">
            <v>202</v>
          </cell>
          <cell r="CW321">
            <v>285628</v>
          </cell>
          <cell r="CX321">
            <v>0</v>
          </cell>
          <cell r="CY321">
            <v>313692</v>
          </cell>
          <cell r="CZ321">
            <v>0</v>
          </cell>
          <cell r="DA321">
            <v>0</v>
          </cell>
          <cell r="DB321">
            <v>0</v>
          </cell>
          <cell r="DC321">
            <v>2662</v>
          </cell>
          <cell r="DD321">
            <v>15162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</row>
        <row r="322">
          <cell r="E322">
            <v>2220058</v>
          </cell>
          <cell r="F322" t="str">
            <v>58 Основно училище "Сергей Румянцев"</v>
          </cell>
          <cell r="G322" t="str">
            <v>Общинско</v>
          </cell>
          <cell r="H322" t="str">
            <v>община</v>
          </cell>
          <cell r="I322" t="str">
            <v>основно</v>
          </cell>
          <cell r="J322">
            <v>1</v>
          </cell>
          <cell r="K322">
            <v>185</v>
          </cell>
          <cell r="L322">
            <v>300</v>
          </cell>
          <cell r="M322">
            <v>1</v>
          </cell>
          <cell r="N322">
            <v>300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1</v>
          </cell>
          <cell r="AJ322">
            <v>73900</v>
          </cell>
          <cell r="AK322">
            <v>14</v>
          </cell>
          <cell r="AL322">
            <v>219352</v>
          </cell>
          <cell r="AM322">
            <v>300</v>
          </cell>
          <cell r="AN322">
            <v>926100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1219352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2</v>
          </cell>
          <cell r="BW322">
            <v>17642</v>
          </cell>
          <cell r="BX322">
            <v>1</v>
          </cell>
          <cell r="BY322">
            <v>1066</v>
          </cell>
          <cell r="BZ322">
            <v>18708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28</v>
          </cell>
          <cell r="CK322">
            <v>180096</v>
          </cell>
          <cell r="CL322">
            <v>28</v>
          </cell>
          <cell r="CM322">
            <v>24248</v>
          </cell>
          <cell r="CN322">
            <v>185</v>
          </cell>
          <cell r="CO322">
            <v>38295</v>
          </cell>
          <cell r="CP322">
            <v>300</v>
          </cell>
          <cell r="CQ322">
            <v>10500</v>
          </cell>
          <cell r="CR322">
            <v>0</v>
          </cell>
          <cell r="CS322">
            <v>0</v>
          </cell>
          <cell r="CT322">
            <v>8</v>
          </cell>
          <cell r="CU322">
            <v>28064</v>
          </cell>
          <cell r="CV322">
            <v>166</v>
          </cell>
          <cell r="CW322">
            <v>234724</v>
          </cell>
          <cell r="CX322">
            <v>0</v>
          </cell>
          <cell r="CY322">
            <v>262788</v>
          </cell>
          <cell r="CZ322">
            <v>0</v>
          </cell>
          <cell r="DA322">
            <v>0</v>
          </cell>
          <cell r="DB322">
            <v>0</v>
          </cell>
          <cell r="DC322">
            <v>2662</v>
          </cell>
          <cell r="DD322">
            <v>12600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</row>
        <row r="323">
          <cell r="E323">
            <v>2220059</v>
          </cell>
          <cell r="F323" t="str">
            <v>59 ОБЕДИНЕНО УЧИЛИЩЕ "ВАСИЛ ЛЕВСКИ"</v>
          </cell>
          <cell r="G323" t="str">
            <v>Общинско</v>
          </cell>
          <cell r="H323" t="str">
            <v>община</v>
          </cell>
          <cell r="I323" t="str">
            <v>обединено</v>
          </cell>
          <cell r="J323">
            <v>1</v>
          </cell>
          <cell r="K323">
            <v>130</v>
          </cell>
          <cell r="L323">
            <v>247</v>
          </cell>
          <cell r="M323">
            <v>1</v>
          </cell>
          <cell r="N323">
            <v>247</v>
          </cell>
          <cell r="O323">
            <v>39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2</v>
          </cell>
          <cell r="AA323">
            <v>7438</v>
          </cell>
          <cell r="AB323">
            <v>39</v>
          </cell>
          <cell r="AC323">
            <v>108147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115585</v>
          </cell>
          <cell r="AI323">
            <v>1</v>
          </cell>
          <cell r="AJ323">
            <v>73900</v>
          </cell>
          <cell r="AK323">
            <v>11</v>
          </cell>
          <cell r="AL323">
            <v>172348</v>
          </cell>
          <cell r="AM323">
            <v>194</v>
          </cell>
          <cell r="AN323">
            <v>598878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845126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</v>
          </cell>
          <cell r="BD323">
            <v>62766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53</v>
          </cell>
          <cell r="BL323">
            <v>198591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261357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16</v>
          </cell>
          <cell r="CK323">
            <v>102912</v>
          </cell>
          <cell r="CL323">
            <v>16</v>
          </cell>
          <cell r="CM323">
            <v>13856</v>
          </cell>
          <cell r="CN323">
            <v>130</v>
          </cell>
          <cell r="CO323">
            <v>26910</v>
          </cell>
          <cell r="CP323">
            <v>247</v>
          </cell>
          <cell r="CQ323">
            <v>8645</v>
          </cell>
          <cell r="CR323">
            <v>0</v>
          </cell>
          <cell r="CS323">
            <v>0</v>
          </cell>
          <cell r="CT323">
            <v>5</v>
          </cell>
          <cell r="CU323">
            <v>17540</v>
          </cell>
          <cell r="CV323">
            <v>111</v>
          </cell>
          <cell r="CW323">
            <v>156954</v>
          </cell>
          <cell r="CX323">
            <v>0</v>
          </cell>
          <cell r="CY323">
            <v>174494</v>
          </cell>
          <cell r="CZ323">
            <v>0</v>
          </cell>
          <cell r="DA323">
            <v>0</v>
          </cell>
          <cell r="DB323">
            <v>0</v>
          </cell>
          <cell r="DC323">
            <v>2662</v>
          </cell>
          <cell r="DD323">
            <v>10374</v>
          </cell>
          <cell r="DE323">
            <v>0</v>
          </cell>
          <cell r="DF323">
            <v>53</v>
          </cell>
          <cell r="DG323">
            <v>0</v>
          </cell>
          <cell r="DH323">
            <v>5300</v>
          </cell>
          <cell r="DI323">
            <v>0</v>
          </cell>
          <cell r="DJ323">
            <v>0</v>
          </cell>
          <cell r="DK323">
            <v>53</v>
          </cell>
          <cell r="DL323">
            <v>13886</v>
          </cell>
          <cell r="DM323">
            <v>19186</v>
          </cell>
          <cell r="DN323">
            <v>53</v>
          </cell>
          <cell r="DO323">
            <v>3922</v>
          </cell>
          <cell r="DP323">
            <v>0</v>
          </cell>
        </row>
        <row r="324">
          <cell r="E324">
            <v>2220060</v>
          </cell>
          <cell r="F324" t="str">
            <v>60 ОУ "Св.св.Кирил и Методий"</v>
          </cell>
          <cell r="G324" t="str">
            <v>Общинско</v>
          </cell>
          <cell r="H324" t="str">
            <v>община</v>
          </cell>
          <cell r="I324" t="str">
            <v>основно</v>
          </cell>
          <cell r="J324">
            <v>1</v>
          </cell>
          <cell r="K324">
            <v>197</v>
          </cell>
          <cell r="L324">
            <v>329</v>
          </cell>
          <cell r="M324">
            <v>1</v>
          </cell>
          <cell r="N324">
            <v>329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1</v>
          </cell>
          <cell r="AJ324">
            <v>73900</v>
          </cell>
          <cell r="AK324">
            <v>14</v>
          </cell>
          <cell r="AL324">
            <v>219352</v>
          </cell>
          <cell r="AM324">
            <v>329</v>
          </cell>
          <cell r="AN324">
            <v>1015623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1308875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1</v>
          </cell>
          <cell r="BW324">
            <v>8821</v>
          </cell>
          <cell r="BX324">
            <v>0</v>
          </cell>
          <cell r="BY324">
            <v>0</v>
          </cell>
          <cell r="BZ324">
            <v>8821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21</v>
          </cell>
          <cell r="CK324">
            <v>135072</v>
          </cell>
          <cell r="CL324">
            <v>21</v>
          </cell>
          <cell r="CM324">
            <v>18186</v>
          </cell>
          <cell r="CN324">
            <v>197</v>
          </cell>
          <cell r="CO324">
            <v>40779</v>
          </cell>
          <cell r="CP324">
            <v>329</v>
          </cell>
          <cell r="CQ324">
            <v>11515</v>
          </cell>
          <cell r="CR324">
            <v>0</v>
          </cell>
          <cell r="CS324">
            <v>0</v>
          </cell>
          <cell r="CT324">
            <v>9</v>
          </cell>
          <cell r="CU324">
            <v>31572</v>
          </cell>
          <cell r="CV324">
            <v>225</v>
          </cell>
          <cell r="CW324">
            <v>318150</v>
          </cell>
          <cell r="CX324">
            <v>0</v>
          </cell>
          <cell r="CY324">
            <v>349722</v>
          </cell>
          <cell r="CZ324">
            <v>0</v>
          </cell>
          <cell r="DA324">
            <v>0</v>
          </cell>
          <cell r="DB324">
            <v>0</v>
          </cell>
          <cell r="DC324">
            <v>2662</v>
          </cell>
          <cell r="DD324">
            <v>13818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</row>
        <row r="325">
          <cell r="E325">
            <v>2220100</v>
          </cell>
          <cell r="F325" t="str">
            <v>100 ОСНОВНО УЧИЛИЩЕ "НАЙДЕН ГЕРОВ"</v>
          </cell>
          <cell r="G325" t="str">
            <v>Общинско</v>
          </cell>
          <cell r="H325" t="str">
            <v>община</v>
          </cell>
          <cell r="I325" t="str">
            <v>основно</v>
          </cell>
          <cell r="J325">
            <v>1</v>
          </cell>
          <cell r="K325">
            <v>53</v>
          </cell>
          <cell r="L325">
            <v>68</v>
          </cell>
          <cell r="M325">
            <v>1</v>
          </cell>
          <cell r="N325">
            <v>68</v>
          </cell>
          <cell r="O325">
            <v>10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1</v>
          </cell>
          <cell r="AA325">
            <v>3719</v>
          </cell>
          <cell r="AB325">
            <v>10</v>
          </cell>
          <cell r="AC325">
            <v>27730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31449</v>
          </cell>
          <cell r="AI325">
            <v>1</v>
          </cell>
          <cell r="AJ325">
            <v>73900</v>
          </cell>
          <cell r="AK325">
            <v>7</v>
          </cell>
          <cell r="AL325">
            <v>109676</v>
          </cell>
          <cell r="AM325">
            <v>68</v>
          </cell>
          <cell r="AN325">
            <v>209916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393492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2</v>
          </cell>
          <cell r="BW325">
            <v>17642</v>
          </cell>
          <cell r="BX325">
            <v>0</v>
          </cell>
          <cell r="BY325">
            <v>0</v>
          </cell>
          <cell r="BZ325">
            <v>17642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5</v>
          </cell>
          <cell r="CM325">
            <v>4330</v>
          </cell>
          <cell r="CN325">
            <v>53</v>
          </cell>
          <cell r="CO325">
            <v>10971</v>
          </cell>
          <cell r="CP325">
            <v>68</v>
          </cell>
          <cell r="CQ325">
            <v>2380</v>
          </cell>
          <cell r="CR325">
            <v>1</v>
          </cell>
          <cell r="CS325">
            <v>2520</v>
          </cell>
          <cell r="CT325">
            <v>2</v>
          </cell>
          <cell r="CU325">
            <v>7016</v>
          </cell>
          <cell r="CV325">
            <v>40</v>
          </cell>
          <cell r="CW325">
            <v>56560</v>
          </cell>
          <cell r="CX325">
            <v>0</v>
          </cell>
          <cell r="CY325">
            <v>63576</v>
          </cell>
          <cell r="CZ325">
            <v>0</v>
          </cell>
          <cell r="DA325">
            <v>0</v>
          </cell>
          <cell r="DB325">
            <v>0</v>
          </cell>
          <cell r="DC325">
            <v>2662</v>
          </cell>
          <cell r="DD325">
            <v>2856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</row>
        <row r="326">
          <cell r="E326">
            <v>2220308</v>
          </cell>
          <cell r="F326" t="str">
            <v>Профилирана гимназия за изобразителни изкуства "Професор Николай Райнов"</v>
          </cell>
          <cell r="G326" t="str">
            <v>Общинско</v>
          </cell>
          <cell r="H326" t="str">
            <v>община</v>
          </cell>
          <cell r="I326" t="str">
            <v>профилирана гимназия</v>
          </cell>
          <cell r="J326">
            <v>1</v>
          </cell>
          <cell r="K326">
            <v>0</v>
          </cell>
          <cell r="L326">
            <v>159</v>
          </cell>
          <cell r="M326">
            <v>1</v>
          </cell>
          <cell r="N326">
            <v>159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</v>
          </cell>
          <cell r="AJ326">
            <v>73900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73900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6</v>
          </cell>
          <cell r="BD326">
            <v>125532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159</v>
          </cell>
          <cell r="BP326">
            <v>875454</v>
          </cell>
          <cell r="BQ326">
            <v>1000986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</v>
          </cell>
          <cell r="CM326">
            <v>1732</v>
          </cell>
          <cell r="CN326">
            <v>0</v>
          </cell>
          <cell r="CO326">
            <v>0</v>
          </cell>
          <cell r="CP326">
            <v>159</v>
          </cell>
          <cell r="CQ326">
            <v>5565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2662</v>
          </cell>
          <cell r="DD326">
            <v>6678</v>
          </cell>
          <cell r="DE326">
            <v>0</v>
          </cell>
          <cell r="DF326">
            <v>0</v>
          </cell>
          <cell r="DG326">
            <v>159</v>
          </cell>
          <cell r="DH326">
            <v>17808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17808</v>
          </cell>
          <cell r="DN326">
            <v>159</v>
          </cell>
          <cell r="DO326">
            <v>11766</v>
          </cell>
          <cell r="DP326">
            <v>0</v>
          </cell>
        </row>
        <row r="327">
          <cell r="E327">
            <v>2220947</v>
          </cell>
          <cell r="F327" t="str">
            <v>ДЕТСКА ГРАДИНА № 45 "АЛИСА"</v>
          </cell>
          <cell r="G327" t="str">
            <v>Общинско</v>
          </cell>
          <cell r="H327" t="str">
            <v>община</v>
          </cell>
          <cell r="I327" t="str">
            <v>детска градина</v>
          </cell>
          <cell r="J327">
            <v>1</v>
          </cell>
          <cell r="K327">
            <v>80</v>
          </cell>
          <cell r="L327">
            <v>0</v>
          </cell>
          <cell r="M327">
            <v>0</v>
          </cell>
          <cell r="N327">
            <v>0</v>
          </cell>
          <cell r="O327">
            <v>105</v>
          </cell>
          <cell r="P327">
            <v>1</v>
          </cell>
          <cell r="Q327">
            <v>46300</v>
          </cell>
          <cell r="R327">
            <v>4</v>
          </cell>
          <cell r="S327">
            <v>36144</v>
          </cell>
          <cell r="T327">
            <v>0</v>
          </cell>
          <cell r="U327">
            <v>0</v>
          </cell>
          <cell r="V327">
            <v>25</v>
          </cell>
          <cell r="W327">
            <v>106125</v>
          </cell>
          <cell r="X327">
            <v>80</v>
          </cell>
          <cell r="Y327">
            <v>365280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553849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6</v>
          </cell>
          <cell r="CK327">
            <v>38592</v>
          </cell>
          <cell r="CL327">
            <v>6</v>
          </cell>
          <cell r="CM327">
            <v>5196</v>
          </cell>
          <cell r="CN327">
            <v>80</v>
          </cell>
          <cell r="CO327">
            <v>16560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</row>
        <row r="328">
          <cell r="E328">
            <v>2220948</v>
          </cell>
          <cell r="F328" t="str">
            <v>ДЕТСКА ГРАДИНА № 199 "САРАГОСА"</v>
          </cell>
          <cell r="G328" t="str">
            <v>Общинско</v>
          </cell>
          <cell r="H328" t="str">
            <v>община</v>
          </cell>
          <cell r="I328" t="str">
            <v>детска градина</v>
          </cell>
          <cell r="J328">
            <v>1</v>
          </cell>
          <cell r="K328">
            <v>95</v>
          </cell>
          <cell r="L328">
            <v>0</v>
          </cell>
          <cell r="M328">
            <v>0</v>
          </cell>
          <cell r="N328">
            <v>0</v>
          </cell>
          <cell r="O328">
            <v>146</v>
          </cell>
          <cell r="P328">
            <v>1</v>
          </cell>
          <cell r="Q328">
            <v>46300</v>
          </cell>
          <cell r="R328">
            <v>6</v>
          </cell>
          <cell r="S328">
            <v>54216</v>
          </cell>
          <cell r="T328">
            <v>22</v>
          </cell>
          <cell r="U328">
            <v>49742</v>
          </cell>
          <cell r="V328">
            <v>29</v>
          </cell>
          <cell r="W328">
            <v>123105</v>
          </cell>
          <cell r="X328">
            <v>95</v>
          </cell>
          <cell r="Y328">
            <v>433770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707133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2</v>
          </cell>
          <cell r="CM328">
            <v>1732</v>
          </cell>
          <cell r="CN328">
            <v>95</v>
          </cell>
          <cell r="CO328">
            <v>19665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</row>
        <row r="329">
          <cell r="E329">
            <v>2220949</v>
          </cell>
          <cell r="F329" t="str">
            <v>Детска градина № 106 "Княгиня Мария Луиза"</v>
          </cell>
          <cell r="G329" t="str">
            <v>Общинско</v>
          </cell>
          <cell r="H329" t="str">
            <v>община</v>
          </cell>
          <cell r="I329" t="str">
            <v>детска градина</v>
          </cell>
          <cell r="J329">
            <v>1</v>
          </cell>
          <cell r="K329">
            <v>84</v>
          </cell>
          <cell r="L329">
            <v>0</v>
          </cell>
          <cell r="M329">
            <v>0</v>
          </cell>
          <cell r="N329">
            <v>0</v>
          </cell>
          <cell r="O329">
            <v>134</v>
          </cell>
          <cell r="P329">
            <v>1</v>
          </cell>
          <cell r="Q329">
            <v>46300</v>
          </cell>
          <cell r="R329">
            <v>5</v>
          </cell>
          <cell r="S329">
            <v>45180</v>
          </cell>
          <cell r="T329">
            <v>0</v>
          </cell>
          <cell r="U329">
            <v>0</v>
          </cell>
          <cell r="V329">
            <v>50</v>
          </cell>
          <cell r="W329">
            <v>212250</v>
          </cell>
          <cell r="X329">
            <v>84</v>
          </cell>
          <cell r="Y329">
            <v>383544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687274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10</v>
          </cell>
          <cell r="CK329">
            <v>64320</v>
          </cell>
          <cell r="CL329">
            <v>10</v>
          </cell>
          <cell r="CM329">
            <v>8660</v>
          </cell>
          <cell r="CN329">
            <v>84</v>
          </cell>
          <cell r="CO329">
            <v>17388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</row>
        <row r="330">
          <cell r="E330">
            <v>2220950</v>
          </cell>
          <cell r="F330" t="str">
            <v>ДЕТСКА ГРАДИНА №118 " УСМИВКА"</v>
          </cell>
          <cell r="G330" t="str">
            <v>Общинско</v>
          </cell>
          <cell r="H330" t="str">
            <v>община</v>
          </cell>
          <cell r="I330" t="str">
            <v>детска градина</v>
          </cell>
          <cell r="J330">
            <v>1</v>
          </cell>
          <cell r="K330">
            <v>81</v>
          </cell>
          <cell r="L330">
            <v>0</v>
          </cell>
          <cell r="M330">
            <v>0</v>
          </cell>
          <cell r="N330">
            <v>0</v>
          </cell>
          <cell r="O330">
            <v>107</v>
          </cell>
          <cell r="P330">
            <v>1</v>
          </cell>
          <cell r="Q330">
            <v>46300</v>
          </cell>
          <cell r="R330">
            <v>4</v>
          </cell>
          <cell r="S330">
            <v>36144</v>
          </cell>
          <cell r="T330">
            <v>0</v>
          </cell>
          <cell r="U330">
            <v>0</v>
          </cell>
          <cell r="V330">
            <v>26</v>
          </cell>
          <cell r="W330">
            <v>110370</v>
          </cell>
          <cell r="X330">
            <v>81</v>
          </cell>
          <cell r="Y330">
            <v>369846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562660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</v>
          </cell>
          <cell r="CM330">
            <v>6062</v>
          </cell>
          <cell r="CN330">
            <v>81</v>
          </cell>
          <cell r="CO330">
            <v>16767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</row>
        <row r="331">
          <cell r="E331">
            <v>2220952</v>
          </cell>
          <cell r="F331" t="str">
            <v>Детска градина № 63 "Слънце"</v>
          </cell>
          <cell r="G331" t="str">
            <v>Общинско</v>
          </cell>
          <cell r="H331" t="str">
            <v>община</v>
          </cell>
          <cell r="I331" t="str">
            <v>детска градина</v>
          </cell>
          <cell r="J331">
            <v>1</v>
          </cell>
          <cell r="K331">
            <v>124</v>
          </cell>
          <cell r="L331">
            <v>0</v>
          </cell>
          <cell r="M331">
            <v>0</v>
          </cell>
          <cell r="N331">
            <v>0</v>
          </cell>
          <cell r="O331">
            <v>204</v>
          </cell>
          <cell r="P331">
            <v>1</v>
          </cell>
          <cell r="Q331">
            <v>46300</v>
          </cell>
          <cell r="R331">
            <v>8</v>
          </cell>
          <cell r="S331">
            <v>72288</v>
          </cell>
          <cell r="T331">
            <v>45</v>
          </cell>
          <cell r="U331">
            <v>101745</v>
          </cell>
          <cell r="V331">
            <v>35</v>
          </cell>
          <cell r="W331">
            <v>148575</v>
          </cell>
          <cell r="X331">
            <v>124</v>
          </cell>
          <cell r="Y331">
            <v>566184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935092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6</v>
          </cell>
          <cell r="CK331">
            <v>38592</v>
          </cell>
          <cell r="CL331">
            <v>6</v>
          </cell>
          <cell r="CM331">
            <v>5196</v>
          </cell>
          <cell r="CN331">
            <v>124</v>
          </cell>
          <cell r="CO331">
            <v>25668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</row>
        <row r="332">
          <cell r="E332">
            <v>2220953</v>
          </cell>
          <cell r="F332" t="str">
            <v>Детска градина № 48 "Братя Грим"</v>
          </cell>
          <cell r="G332" t="str">
            <v>Общинско</v>
          </cell>
          <cell r="H332" t="str">
            <v>община</v>
          </cell>
          <cell r="I332" t="str">
            <v>детска градина</v>
          </cell>
          <cell r="J332">
            <v>1</v>
          </cell>
          <cell r="K332">
            <v>164</v>
          </cell>
          <cell r="L332">
            <v>0</v>
          </cell>
          <cell r="M332">
            <v>0</v>
          </cell>
          <cell r="N332">
            <v>0</v>
          </cell>
          <cell r="O332">
            <v>288</v>
          </cell>
          <cell r="P332">
            <v>1</v>
          </cell>
          <cell r="Q332">
            <v>46300</v>
          </cell>
          <cell r="R332">
            <v>11</v>
          </cell>
          <cell r="S332">
            <v>99396</v>
          </cell>
          <cell r="T332">
            <v>39</v>
          </cell>
          <cell r="U332">
            <v>88179</v>
          </cell>
          <cell r="V332">
            <v>85</v>
          </cell>
          <cell r="W332">
            <v>360825</v>
          </cell>
          <cell r="X332">
            <v>164</v>
          </cell>
          <cell r="Y332">
            <v>748824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1343524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7</v>
          </cell>
          <cell r="CK332">
            <v>45024</v>
          </cell>
          <cell r="CL332">
            <v>7</v>
          </cell>
          <cell r="CM332">
            <v>6062</v>
          </cell>
          <cell r="CN332">
            <v>164</v>
          </cell>
          <cell r="CO332">
            <v>33948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</row>
        <row r="333">
          <cell r="E333">
            <v>2220994</v>
          </cell>
          <cell r="F333" t="str">
            <v>Детска градина № 53 "Дядовата ръкавичка"</v>
          </cell>
          <cell r="G333" t="str">
            <v>Общинско</v>
          </cell>
          <cell r="H333" t="str">
            <v>община</v>
          </cell>
          <cell r="I333" t="str">
            <v>детска градина</v>
          </cell>
          <cell r="J333">
            <v>1</v>
          </cell>
          <cell r="K333">
            <v>76</v>
          </cell>
          <cell r="L333">
            <v>0</v>
          </cell>
          <cell r="M333">
            <v>0</v>
          </cell>
          <cell r="N333">
            <v>0</v>
          </cell>
          <cell r="O333">
            <v>148</v>
          </cell>
          <cell r="P333">
            <v>1</v>
          </cell>
          <cell r="Q333">
            <v>46300</v>
          </cell>
          <cell r="R333">
            <v>6</v>
          </cell>
          <cell r="S333">
            <v>54216</v>
          </cell>
          <cell r="T333">
            <v>46</v>
          </cell>
          <cell r="U333">
            <v>104006</v>
          </cell>
          <cell r="V333">
            <v>26</v>
          </cell>
          <cell r="W333">
            <v>110370</v>
          </cell>
          <cell r="X333">
            <v>76</v>
          </cell>
          <cell r="Y333">
            <v>347016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661908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10</v>
          </cell>
          <cell r="CK333">
            <v>64320</v>
          </cell>
          <cell r="CL333">
            <v>10</v>
          </cell>
          <cell r="CM333">
            <v>8660</v>
          </cell>
          <cell r="CN333">
            <v>76</v>
          </cell>
          <cell r="CO333">
            <v>15732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</row>
        <row r="334">
          <cell r="E334">
            <v>2221023</v>
          </cell>
          <cell r="F334" t="str">
            <v>23 Средно училище "Фредерик Жолио-Кюри"</v>
          </cell>
          <cell r="G334" t="str">
            <v>Общинско</v>
          </cell>
          <cell r="H334" t="str">
            <v>община</v>
          </cell>
          <cell r="I334" t="str">
            <v>средно</v>
          </cell>
          <cell r="J334">
            <v>1</v>
          </cell>
          <cell r="K334">
            <v>255</v>
          </cell>
          <cell r="L334">
            <v>892</v>
          </cell>
          <cell r="M334">
            <v>1</v>
          </cell>
          <cell r="N334">
            <v>892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1</v>
          </cell>
          <cell r="AJ334">
            <v>73900</v>
          </cell>
          <cell r="AK334">
            <v>37</v>
          </cell>
          <cell r="AL334">
            <v>579716</v>
          </cell>
          <cell r="AM334">
            <v>892</v>
          </cell>
          <cell r="AN334">
            <v>2753604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3407220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10</v>
          </cell>
          <cell r="BW334">
            <v>88210</v>
          </cell>
          <cell r="BX334">
            <v>6</v>
          </cell>
          <cell r="BY334">
            <v>6396</v>
          </cell>
          <cell r="BZ334">
            <v>94606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43</v>
          </cell>
          <cell r="CK334">
            <v>276576</v>
          </cell>
          <cell r="CL334">
            <v>43</v>
          </cell>
          <cell r="CM334">
            <v>37238</v>
          </cell>
          <cell r="CN334">
            <v>255</v>
          </cell>
          <cell r="CO334">
            <v>52785</v>
          </cell>
          <cell r="CP334">
            <v>892</v>
          </cell>
          <cell r="CQ334">
            <v>31220</v>
          </cell>
          <cell r="CR334">
            <v>0</v>
          </cell>
          <cell r="CS334">
            <v>0</v>
          </cell>
          <cell r="CT334">
            <v>12</v>
          </cell>
          <cell r="CU334">
            <v>42096</v>
          </cell>
          <cell r="CV334">
            <v>252</v>
          </cell>
          <cell r="CW334">
            <v>356328</v>
          </cell>
          <cell r="CX334">
            <v>0</v>
          </cell>
          <cell r="CY334">
            <v>398424</v>
          </cell>
          <cell r="CZ334">
            <v>0</v>
          </cell>
          <cell r="DA334">
            <v>0</v>
          </cell>
          <cell r="DB334">
            <v>0</v>
          </cell>
          <cell r="DC334">
            <v>2662</v>
          </cell>
          <cell r="DD334">
            <v>37464</v>
          </cell>
          <cell r="DE334">
            <v>0</v>
          </cell>
          <cell r="DF334">
            <v>411</v>
          </cell>
          <cell r="DG334">
            <v>0</v>
          </cell>
          <cell r="DH334">
            <v>41100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41100</v>
          </cell>
          <cell r="DN334">
            <v>0</v>
          </cell>
          <cell r="DO334">
            <v>0</v>
          </cell>
          <cell r="DP334">
            <v>405</v>
          </cell>
        </row>
        <row r="335">
          <cell r="E335">
            <v>2221031</v>
          </cell>
          <cell r="F335" t="str">
            <v>31 Средно училище за чужди езици и математика "Иван Вазов"</v>
          </cell>
          <cell r="G335" t="str">
            <v>Общинско</v>
          </cell>
          <cell r="H335" t="str">
            <v>община</v>
          </cell>
          <cell r="I335" t="str">
            <v>средно</v>
          </cell>
          <cell r="J335">
            <v>1</v>
          </cell>
          <cell r="K335">
            <v>389</v>
          </cell>
          <cell r="L335">
            <v>1385</v>
          </cell>
          <cell r="M335">
            <v>1</v>
          </cell>
          <cell r="N335">
            <v>1385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1</v>
          </cell>
          <cell r="AJ335">
            <v>73900</v>
          </cell>
          <cell r="AK335">
            <v>53</v>
          </cell>
          <cell r="AL335">
            <v>830404</v>
          </cell>
          <cell r="AM335">
            <v>1385</v>
          </cell>
          <cell r="AN335">
            <v>4275495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5179799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2</v>
          </cell>
          <cell r="BY335">
            <v>2132</v>
          </cell>
          <cell r="BZ335">
            <v>2132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9</v>
          </cell>
          <cell r="CK335">
            <v>57888</v>
          </cell>
          <cell r="CL335">
            <v>9</v>
          </cell>
          <cell r="CM335">
            <v>7794</v>
          </cell>
          <cell r="CN335">
            <v>389</v>
          </cell>
          <cell r="CO335">
            <v>80523</v>
          </cell>
          <cell r="CP335">
            <v>1385</v>
          </cell>
          <cell r="CQ335">
            <v>48475</v>
          </cell>
          <cell r="CR335">
            <v>0</v>
          </cell>
          <cell r="CS335">
            <v>0</v>
          </cell>
          <cell r="CT335">
            <v>10</v>
          </cell>
          <cell r="CU335">
            <v>35080</v>
          </cell>
          <cell r="CV335">
            <v>245</v>
          </cell>
          <cell r="CW335">
            <v>346430</v>
          </cell>
          <cell r="CX335">
            <v>0</v>
          </cell>
          <cell r="CY335">
            <v>381510</v>
          </cell>
          <cell r="CZ335">
            <v>0</v>
          </cell>
          <cell r="DA335">
            <v>0</v>
          </cell>
          <cell r="DB335">
            <v>0</v>
          </cell>
          <cell r="DC335">
            <v>2662</v>
          </cell>
          <cell r="DD335">
            <v>58170</v>
          </cell>
          <cell r="DE335">
            <v>0</v>
          </cell>
          <cell r="DF335">
            <v>656</v>
          </cell>
          <cell r="DG335">
            <v>0</v>
          </cell>
          <cell r="DH335">
            <v>65600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65600</v>
          </cell>
          <cell r="DN335">
            <v>0</v>
          </cell>
          <cell r="DO335">
            <v>0</v>
          </cell>
          <cell r="DP335">
            <v>658</v>
          </cell>
        </row>
        <row r="336">
          <cell r="E336">
            <v>2221093</v>
          </cell>
          <cell r="F336" t="str">
            <v>93-то Средно училище "Александър Теодоров - Балан"</v>
          </cell>
          <cell r="G336" t="str">
            <v>Общинско</v>
          </cell>
          <cell r="H336" t="str">
            <v>община</v>
          </cell>
          <cell r="I336" t="str">
            <v>средно</v>
          </cell>
          <cell r="J336">
            <v>1</v>
          </cell>
          <cell r="K336">
            <v>222</v>
          </cell>
          <cell r="L336">
            <v>701</v>
          </cell>
          <cell r="M336">
            <v>1</v>
          </cell>
          <cell r="N336">
            <v>701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1</v>
          </cell>
          <cell r="AJ336">
            <v>73900</v>
          </cell>
          <cell r="AK336">
            <v>30</v>
          </cell>
          <cell r="AL336">
            <v>470040</v>
          </cell>
          <cell r="AM336">
            <v>701</v>
          </cell>
          <cell r="AN336">
            <v>2163987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2707927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9</v>
          </cell>
          <cell r="BW336">
            <v>79389</v>
          </cell>
          <cell r="BX336">
            <v>0</v>
          </cell>
          <cell r="BY336">
            <v>0</v>
          </cell>
          <cell r="BZ336">
            <v>79389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32</v>
          </cell>
          <cell r="CK336">
            <v>205824</v>
          </cell>
          <cell r="CL336">
            <v>32</v>
          </cell>
          <cell r="CM336">
            <v>27712</v>
          </cell>
          <cell r="CN336">
            <v>222</v>
          </cell>
          <cell r="CO336">
            <v>45954</v>
          </cell>
          <cell r="CP336">
            <v>701</v>
          </cell>
          <cell r="CQ336">
            <v>24535</v>
          </cell>
          <cell r="CR336">
            <v>3</v>
          </cell>
          <cell r="CS336">
            <v>7560</v>
          </cell>
          <cell r="CT336">
            <v>9</v>
          </cell>
          <cell r="CU336">
            <v>31572</v>
          </cell>
          <cell r="CV336">
            <v>208</v>
          </cell>
          <cell r="CW336">
            <v>294112</v>
          </cell>
          <cell r="CX336">
            <v>0</v>
          </cell>
          <cell r="CY336">
            <v>325684</v>
          </cell>
          <cell r="CZ336">
            <v>0</v>
          </cell>
          <cell r="DA336">
            <v>0</v>
          </cell>
          <cell r="DB336">
            <v>0</v>
          </cell>
          <cell r="DC336">
            <v>2662</v>
          </cell>
          <cell r="DD336">
            <v>29442</v>
          </cell>
          <cell r="DE336">
            <v>0</v>
          </cell>
          <cell r="DF336">
            <v>348</v>
          </cell>
          <cell r="DG336">
            <v>0</v>
          </cell>
          <cell r="DH336">
            <v>34800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34800</v>
          </cell>
          <cell r="DN336">
            <v>0</v>
          </cell>
          <cell r="DO336">
            <v>0</v>
          </cell>
          <cell r="DP336">
            <v>342</v>
          </cell>
        </row>
        <row r="337">
          <cell r="E337">
            <v>2221094</v>
          </cell>
          <cell r="F337" t="str">
            <v>94 СРЕДНО УЧИЛИЩЕ "Димитър Страшимиров"</v>
          </cell>
          <cell r="G337" t="str">
            <v>Общинско</v>
          </cell>
          <cell r="H337" t="str">
            <v>община</v>
          </cell>
          <cell r="I337" t="str">
            <v>средно</v>
          </cell>
          <cell r="J337">
            <v>1</v>
          </cell>
          <cell r="K337">
            <v>350</v>
          </cell>
          <cell r="L337">
            <v>818</v>
          </cell>
          <cell r="M337">
            <v>1</v>
          </cell>
          <cell r="N337">
            <v>818</v>
          </cell>
          <cell r="O337">
            <v>81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4</v>
          </cell>
          <cell r="AA337">
            <v>14876</v>
          </cell>
          <cell r="AB337">
            <v>81</v>
          </cell>
          <cell r="AC337">
            <v>224613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239489</v>
          </cell>
          <cell r="AI337">
            <v>1</v>
          </cell>
          <cell r="AJ337">
            <v>73900</v>
          </cell>
          <cell r="AK337">
            <v>27</v>
          </cell>
          <cell r="AL337">
            <v>423036</v>
          </cell>
          <cell r="AM337">
            <v>575</v>
          </cell>
          <cell r="AN337">
            <v>1775025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2271961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11</v>
          </cell>
          <cell r="BD337">
            <v>230142</v>
          </cell>
          <cell r="BE337">
            <v>136</v>
          </cell>
          <cell r="BF337">
            <v>640424</v>
          </cell>
          <cell r="BG337">
            <v>0</v>
          </cell>
          <cell r="BH337">
            <v>0</v>
          </cell>
          <cell r="BI337">
            <v>107</v>
          </cell>
          <cell r="BJ337">
            <v>439770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1310336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3</v>
          </cell>
          <cell r="BW337">
            <v>26463</v>
          </cell>
          <cell r="BX337">
            <v>195</v>
          </cell>
          <cell r="BY337">
            <v>207870</v>
          </cell>
          <cell r="BZ337">
            <v>234333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28</v>
          </cell>
          <cell r="CK337">
            <v>180096</v>
          </cell>
          <cell r="CL337">
            <v>29</v>
          </cell>
          <cell r="CM337">
            <v>25114</v>
          </cell>
          <cell r="CN337">
            <v>350</v>
          </cell>
          <cell r="CO337">
            <v>72450</v>
          </cell>
          <cell r="CP337">
            <v>818</v>
          </cell>
          <cell r="CQ337">
            <v>28630</v>
          </cell>
          <cell r="CR337">
            <v>0</v>
          </cell>
          <cell r="CS337">
            <v>0</v>
          </cell>
          <cell r="CT337">
            <v>9</v>
          </cell>
          <cell r="CU337">
            <v>31572</v>
          </cell>
          <cell r="CV337">
            <v>196</v>
          </cell>
          <cell r="CW337">
            <v>277144</v>
          </cell>
          <cell r="CX337">
            <v>0</v>
          </cell>
          <cell r="CY337">
            <v>308716</v>
          </cell>
          <cell r="CZ337">
            <v>0</v>
          </cell>
          <cell r="DA337">
            <v>0</v>
          </cell>
          <cell r="DB337">
            <v>0</v>
          </cell>
          <cell r="DC337">
            <v>2662</v>
          </cell>
          <cell r="DD337">
            <v>34356</v>
          </cell>
          <cell r="DE337">
            <v>0</v>
          </cell>
          <cell r="DF337">
            <v>105</v>
          </cell>
          <cell r="DG337">
            <v>244</v>
          </cell>
          <cell r="DH337">
            <v>37828</v>
          </cell>
          <cell r="DI337">
            <v>0</v>
          </cell>
          <cell r="DJ337">
            <v>0</v>
          </cell>
          <cell r="DK337">
            <v>120</v>
          </cell>
          <cell r="DL337">
            <v>31440</v>
          </cell>
          <cell r="DM337">
            <v>69268</v>
          </cell>
          <cell r="DN337">
            <v>243</v>
          </cell>
          <cell r="DO337">
            <v>17982</v>
          </cell>
          <cell r="DP337">
            <v>105</v>
          </cell>
        </row>
        <row r="338">
          <cell r="E338">
            <v>2221109</v>
          </cell>
          <cell r="F338" t="str">
            <v>109 Основно училище "Христо Смирненски"</v>
          </cell>
          <cell r="G338" t="str">
            <v>Общинско</v>
          </cell>
          <cell r="H338" t="str">
            <v>община</v>
          </cell>
          <cell r="I338" t="str">
            <v>основно</v>
          </cell>
          <cell r="J338">
            <v>1</v>
          </cell>
          <cell r="K338">
            <v>413</v>
          </cell>
          <cell r="L338">
            <v>697</v>
          </cell>
          <cell r="M338">
            <v>1</v>
          </cell>
          <cell r="N338">
            <v>697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1</v>
          </cell>
          <cell r="AJ338">
            <v>73900</v>
          </cell>
          <cell r="AK338">
            <v>27</v>
          </cell>
          <cell r="AL338">
            <v>423036</v>
          </cell>
          <cell r="AM338">
            <v>697</v>
          </cell>
          <cell r="AN338">
            <v>2151639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2648575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1</v>
          </cell>
          <cell r="BW338">
            <v>8821</v>
          </cell>
          <cell r="BX338">
            <v>1</v>
          </cell>
          <cell r="BY338">
            <v>1066</v>
          </cell>
          <cell r="BZ338">
            <v>9887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26</v>
          </cell>
          <cell r="CK338">
            <v>167232</v>
          </cell>
          <cell r="CL338">
            <v>26</v>
          </cell>
          <cell r="CM338">
            <v>22516</v>
          </cell>
          <cell r="CN338">
            <v>413</v>
          </cell>
          <cell r="CO338">
            <v>85491</v>
          </cell>
          <cell r="CP338">
            <v>697</v>
          </cell>
          <cell r="CQ338">
            <v>24395</v>
          </cell>
          <cell r="CR338">
            <v>0</v>
          </cell>
          <cell r="CS338">
            <v>0</v>
          </cell>
          <cell r="CT338">
            <v>17</v>
          </cell>
          <cell r="CU338">
            <v>59636</v>
          </cell>
          <cell r="CV338">
            <v>398</v>
          </cell>
          <cell r="CW338">
            <v>562772</v>
          </cell>
          <cell r="CX338">
            <v>0</v>
          </cell>
          <cell r="CY338">
            <v>622408</v>
          </cell>
          <cell r="CZ338">
            <v>0</v>
          </cell>
          <cell r="DA338">
            <v>0</v>
          </cell>
          <cell r="DB338">
            <v>0</v>
          </cell>
          <cell r="DC338">
            <v>2662</v>
          </cell>
          <cell r="DD338">
            <v>29274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</row>
        <row r="339">
          <cell r="E339">
            <v>2221138</v>
          </cell>
          <cell r="F339" t="str">
            <v>138. СРЕДНО УЧИЛИЩЕ ЗА ЗАПАДНИ И ИЗТОЧНИ ЕЗИЦИ "ПРОФ. ВАСИЛ ЗЛАТАРСКИ"</v>
          </cell>
          <cell r="G339" t="str">
            <v>Общинско</v>
          </cell>
          <cell r="H339" t="str">
            <v>община</v>
          </cell>
          <cell r="I339" t="str">
            <v>средно</v>
          </cell>
          <cell r="J339">
            <v>1</v>
          </cell>
          <cell r="K339">
            <v>388</v>
          </cell>
          <cell r="L339">
            <v>1260</v>
          </cell>
          <cell r="M339">
            <v>1</v>
          </cell>
          <cell r="N339">
            <v>1260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73900</v>
          </cell>
          <cell r="AK339">
            <v>49</v>
          </cell>
          <cell r="AL339">
            <v>767732</v>
          </cell>
          <cell r="AM339">
            <v>1209</v>
          </cell>
          <cell r="AN339">
            <v>3732183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4573815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2</v>
          </cell>
          <cell r="BD339">
            <v>41844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51</v>
          </cell>
          <cell r="BL339">
            <v>191097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232941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5</v>
          </cell>
          <cell r="BW339">
            <v>44105</v>
          </cell>
          <cell r="BX339">
            <v>1</v>
          </cell>
          <cell r="BY339">
            <v>1066</v>
          </cell>
          <cell r="BZ339">
            <v>45171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22</v>
          </cell>
          <cell r="CK339">
            <v>141504</v>
          </cell>
          <cell r="CL339">
            <v>22</v>
          </cell>
          <cell r="CM339">
            <v>19052</v>
          </cell>
          <cell r="CN339">
            <v>388</v>
          </cell>
          <cell r="CO339">
            <v>80316</v>
          </cell>
          <cell r="CP339">
            <v>1260</v>
          </cell>
          <cell r="CQ339">
            <v>44100</v>
          </cell>
          <cell r="CR339">
            <v>9</v>
          </cell>
          <cell r="CS339">
            <v>22680</v>
          </cell>
          <cell r="CT339">
            <v>16</v>
          </cell>
          <cell r="CU339">
            <v>56128</v>
          </cell>
          <cell r="CV339">
            <v>366</v>
          </cell>
          <cell r="CW339">
            <v>517524</v>
          </cell>
          <cell r="CX339">
            <v>0</v>
          </cell>
          <cell r="CY339">
            <v>573652</v>
          </cell>
          <cell r="CZ339">
            <v>0</v>
          </cell>
          <cell r="DA339">
            <v>0</v>
          </cell>
          <cell r="DB339">
            <v>0</v>
          </cell>
          <cell r="DC339">
            <v>2662</v>
          </cell>
          <cell r="DD339">
            <v>52920</v>
          </cell>
          <cell r="DE339">
            <v>0</v>
          </cell>
          <cell r="DF339">
            <v>527</v>
          </cell>
          <cell r="DG339">
            <v>0</v>
          </cell>
          <cell r="DH339">
            <v>52700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52700</v>
          </cell>
          <cell r="DN339">
            <v>51</v>
          </cell>
          <cell r="DO339">
            <v>3774</v>
          </cell>
          <cell r="DP339">
            <v>474</v>
          </cell>
        </row>
        <row r="340">
          <cell r="E340">
            <v>2221148</v>
          </cell>
          <cell r="F340" t="str">
            <v>148 ОСНОВНО УЧИЛИЩЕ "ПРОФЕСОР Д-Р ЛЮБОМИР МИЛЕТИЧ"</v>
          </cell>
          <cell r="G340" t="str">
            <v>Общинско</v>
          </cell>
          <cell r="H340" t="str">
            <v>община</v>
          </cell>
          <cell r="I340" t="str">
            <v>основно</v>
          </cell>
          <cell r="J340">
            <v>1</v>
          </cell>
          <cell r="K340">
            <v>281</v>
          </cell>
          <cell r="L340">
            <v>437</v>
          </cell>
          <cell r="M340">
            <v>1</v>
          </cell>
          <cell r="N340">
            <v>437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</v>
          </cell>
          <cell r="AJ340">
            <v>73900</v>
          </cell>
          <cell r="AK340">
            <v>20</v>
          </cell>
          <cell r="AL340">
            <v>313360</v>
          </cell>
          <cell r="AM340">
            <v>437</v>
          </cell>
          <cell r="AN340">
            <v>1349019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1736279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3</v>
          </cell>
          <cell r="BW340">
            <v>26463</v>
          </cell>
          <cell r="BX340">
            <v>1</v>
          </cell>
          <cell r="BY340">
            <v>1066</v>
          </cell>
          <cell r="BZ340">
            <v>27529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19</v>
          </cell>
          <cell r="CK340">
            <v>122208</v>
          </cell>
          <cell r="CL340">
            <v>19</v>
          </cell>
          <cell r="CM340">
            <v>16454</v>
          </cell>
          <cell r="CN340">
            <v>281</v>
          </cell>
          <cell r="CO340">
            <v>58167</v>
          </cell>
          <cell r="CP340">
            <v>437</v>
          </cell>
          <cell r="CQ340">
            <v>15295</v>
          </cell>
          <cell r="CR340">
            <v>0</v>
          </cell>
          <cell r="CS340">
            <v>0</v>
          </cell>
          <cell r="CT340">
            <v>13</v>
          </cell>
          <cell r="CU340">
            <v>45604</v>
          </cell>
          <cell r="CV340">
            <v>282</v>
          </cell>
          <cell r="CW340">
            <v>398748</v>
          </cell>
          <cell r="CX340">
            <v>0</v>
          </cell>
          <cell r="CY340">
            <v>444352</v>
          </cell>
          <cell r="CZ340">
            <v>0</v>
          </cell>
          <cell r="DA340">
            <v>0</v>
          </cell>
          <cell r="DB340">
            <v>0</v>
          </cell>
          <cell r="DC340">
            <v>2662</v>
          </cell>
          <cell r="DD340">
            <v>18354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</row>
        <row r="341">
          <cell r="E341">
            <v>2221157</v>
          </cell>
          <cell r="F341" t="str">
            <v>157 Гимназия с изучаване на чужд език "Сесар Вайехо"</v>
          </cell>
          <cell r="G341" t="str">
            <v>Общинско</v>
          </cell>
          <cell r="H341" t="str">
            <v>община</v>
          </cell>
          <cell r="I341" t="str">
            <v>профилирана гимназия</v>
          </cell>
          <cell r="J341">
            <v>1</v>
          </cell>
          <cell r="K341">
            <v>0</v>
          </cell>
          <cell r="L341">
            <v>622</v>
          </cell>
          <cell r="M341">
            <v>1</v>
          </cell>
          <cell r="N341">
            <v>622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1</v>
          </cell>
          <cell r="AJ341">
            <v>73900</v>
          </cell>
          <cell r="AK341">
            <v>25</v>
          </cell>
          <cell r="AL341">
            <v>391700</v>
          </cell>
          <cell r="AM341">
            <v>622</v>
          </cell>
          <cell r="AN341">
            <v>1920114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2385714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5</v>
          </cell>
          <cell r="BY341">
            <v>5330</v>
          </cell>
          <cell r="BZ341">
            <v>5330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622</v>
          </cell>
          <cell r="CQ341">
            <v>21770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2662</v>
          </cell>
          <cell r="DD341">
            <v>26124</v>
          </cell>
          <cell r="DE341">
            <v>0</v>
          </cell>
          <cell r="DF341">
            <v>622</v>
          </cell>
          <cell r="DG341">
            <v>0</v>
          </cell>
          <cell r="DH341">
            <v>62200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62200</v>
          </cell>
          <cell r="DN341">
            <v>0</v>
          </cell>
          <cell r="DO341">
            <v>0</v>
          </cell>
          <cell r="DP341">
            <v>622</v>
          </cell>
        </row>
        <row r="342">
          <cell r="E342">
            <v>2221878</v>
          </cell>
          <cell r="F342" t="str">
            <v>Детска градина №154 "Сбъдната мечта"</v>
          </cell>
          <cell r="G342" t="str">
            <v>Общинско</v>
          </cell>
          <cell r="H342" t="str">
            <v>община</v>
          </cell>
          <cell r="I342" t="str">
            <v>детска градина</v>
          </cell>
          <cell r="J342">
            <v>1</v>
          </cell>
          <cell r="K342">
            <v>105</v>
          </cell>
          <cell r="L342">
            <v>0</v>
          </cell>
          <cell r="M342">
            <v>0</v>
          </cell>
          <cell r="N342">
            <v>0</v>
          </cell>
          <cell r="O342">
            <v>131</v>
          </cell>
          <cell r="P342">
            <v>1</v>
          </cell>
          <cell r="Q342">
            <v>46300</v>
          </cell>
          <cell r="R342">
            <v>5</v>
          </cell>
          <cell r="S342">
            <v>45180</v>
          </cell>
          <cell r="T342">
            <v>0</v>
          </cell>
          <cell r="U342">
            <v>0</v>
          </cell>
          <cell r="V342">
            <v>26</v>
          </cell>
          <cell r="W342">
            <v>110370</v>
          </cell>
          <cell r="X342">
            <v>105</v>
          </cell>
          <cell r="Y342">
            <v>479430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681280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4</v>
          </cell>
          <cell r="CM342">
            <v>3464</v>
          </cell>
          <cell r="CN342">
            <v>105</v>
          </cell>
          <cell r="CO342">
            <v>21735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</row>
        <row r="343">
          <cell r="E343">
            <v>2221880</v>
          </cell>
          <cell r="F343" t="str">
            <v>ДЕТСКА ГРАДИНА № 62 "ЗОРНИЦА"</v>
          </cell>
          <cell r="G343" t="str">
            <v>Общинско</v>
          </cell>
          <cell r="H343" t="str">
            <v>община</v>
          </cell>
          <cell r="I343" t="str">
            <v>детска градина</v>
          </cell>
          <cell r="J343">
            <v>1</v>
          </cell>
          <cell r="K343">
            <v>99</v>
          </cell>
          <cell r="L343">
            <v>0</v>
          </cell>
          <cell r="M343">
            <v>0</v>
          </cell>
          <cell r="N343">
            <v>0</v>
          </cell>
          <cell r="O343">
            <v>126</v>
          </cell>
          <cell r="P343">
            <v>1</v>
          </cell>
          <cell r="Q343">
            <v>46300</v>
          </cell>
          <cell r="R343">
            <v>4</v>
          </cell>
          <cell r="S343">
            <v>36144</v>
          </cell>
          <cell r="T343">
            <v>0</v>
          </cell>
          <cell r="U343">
            <v>0</v>
          </cell>
          <cell r="V343">
            <v>27</v>
          </cell>
          <cell r="W343">
            <v>114615</v>
          </cell>
          <cell r="X343">
            <v>99</v>
          </cell>
          <cell r="Y343">
            <v>452034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649093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13</v>
          </cell>
          <cell r="CK343">
            <v>83616</v>
          </cell>
          <cell r="CL343">
            <v>13</v>
          </cell>
          <cell r="CM343">
            <v>11258</v>
          </cell>
          <cell r="CN343">
            <v>99</v>
          </cell>
          <cell r="CO343">
            <v>20493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</row>
        <row r="344">
          <cell r="E344">
            <v>2221881</v>
          </cell>
          <cell r="F344" t="str">
            <v>Детска градина №168 " Слънчогледи "</v>
          </cell>
          <cell r="G344" t="str">
            <v>Общинско</v>
          </cell>
          <cell r="H344" t="str">
            <v>община</v>
          </cell>
          <cell r="I344" t="str">
            <v>детска градина</v>
          </cell>
          <cell r="J344">
            <v>1</v>
          </cell>
          <cell r="K344">
            <v>192</v>
          </cell>
          <cell r="L344">
            <v>0</v>
          </cell>
          <cell r="M344">
            <v>0</v>
          </cell>
          <cell r="N344">
            <v>0</v>
          </cell>
          <cell r="O344">
            <v>244</v>
          </cell>
          <cell r="P344">
            <v>1</v>
          </cell>
          <cell r="Q344">
            <v>46300</v>
          </cell>
          <cell r="R344">
            <v>9</v>
          </cell>
          <cell r="S344">
            <v>81324</v>
          </cell>
          <cell r="T344">
            <v>0</v>
          </cell>
          <cell r="U344">
            <v>0</v>
          </cell>
          <cell r="V344">
            <v>52</v>
          </cell>
          <cell r="W344">
            <v>220740</v>
          </cell>
          <cell r="X344">
            <v>192</v>
          </cell>
          <cell r="Y344">
            <v>876672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1225036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11</v>
          </cell>
          <cell r="CM344">
            <v>9526</v>
          </cell>
          <cell r="CN344">
            <v>192</v>
          </cell>
          <cell r="CO344">
            <v>39744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</row>
        <row r="345">
          <cell r="E345">
            <v>2221882</v>
          </cell>
          <cell r="F345" t="str">
            <v>Детска градина №183 "Щастливо детство"</v>
          </cell>
          <cell r="G345" t="str">
            <v>Общинско</v>
          </cell>
          <cell r="H345" t="str">
            <v>община</v>
          </cell>
          <cell r="I345" t="str">
            <v>детска градина</v>
          </cell>
          <cell r="J345">
            <v>1</v>
          </cell>
          <cell r="K345">
            <v>125</v>
          </cell>
          <cell r="L345">
            <v>0</v>
          </cell>
          <cell r="M345">
            <v>0</v>
          </cell>
          <cell r="N345">
            <v>0</v>
          </cell>
          <cell r="O345">
            <v>149</v>
          </cell>
          <cell r="P345">
            <v>1</v>
          </cell>
          <cell r="Q345">
            <v>46300</v>
          </cell>
          <cell r="R345">
            <v>6</v>
          </cell>
          <cell r="S345">
            <v>54216</v>
          </cell>
          <cell r="T345">
            <v>0</v>
          </cell>
          <cell r="U345">
            <v>0</v>
          </cell>
          <cell r="V345">
            <v>24</v>
          </cell>
          <cell r="W345">
            <v>101880</v>
          </cell>
          <cell r="X345">
            <v>125</v>
          </cell>
          <cell r="Y345">
            <v>570750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773146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3</v>
          </cell>
          <cell r="CM345">
            <v>2598</v>
          </cell>
          <cell r="CN345">
            <v>125</v>
          </cell>
          <cell r="CO345">
            <v>25875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</row>
        <row r="346">
          <cell r="E346">
            <v>2221883</v>
          </cell>
          <cell r="F346" t="str">
            <v>Детска градина № 61 "Шарено петле"</v>
          </cell>
          <cell r="G346" t="str">
            <v>Общинско</v>
          </cell>
          <cell r="H346" t="str">
            <v>община</v>
          </cell>
          <cell r="I346" t="str">
            <v>детска градина</v>
          </cell>
          <cell r="J346">
            <v>1</v>
          </cell>
          <cell r="K346">
            <v>268</v>
          </cell>
          <cell r="L346">
            <v>0</v>
          </cell>
          <cell r="M346">
            <v>0</v>
          </cell>
          <cell r="N346">
            <v>0</v>
          </cell>
          <cell r="O346">
            <v>368</v>
          </cell>
          <cell r="P346">
            <v>1</v>
          </cell>
          <cell r="Q346">
            <v>46300</v>
          </cell>
          <cell r="R346">
            <v>14</v>
          </cell>
          <cell r="S346">
            <v>126504</v>
          </cell>
          <cell r="T346">
            <v>22</v>
          </cell>
          <cell r="U346">
            <v>49742</v>
          </cell>
          <cell r="V346">
            <v>78</v>
          </cell>
          <cell r="W346">
            <v>331110</v>
          </cell>
          <cell r="X346">
            <v>268</v>
          </cell>
          <cell r="Y346">
            <v>1223688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1777344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24</v>
          </cell>
          <cell r="CK346">
            <v>154368</v>
          </cell>
          <cell r="CL346">
            <v>24</v>
          </cell>
          <cell r="CM346">
            <v>20784</v>
          </cell>
          <cell r="CN346">
            <v>268</v>
          </cell>
          <cell r="CO346">
            <v>55476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</row>
        <row r="347">
          <cell r="E347">
            <v>2221884</v>
          </cell>
          <cell r="F347" t="str">
            <v>Детска градина № 65 "Слънчево детство"</v>
          </cell>
          <cell r="G347" t="str">
            <v>Общинско</v>
          </cell>
          <cell r="H347" t="str">
            <v>община</v>
          </cell>
          <cell r="I347" t="str">
            <v>детска градина</v>
          </cell>
          <cell r="J347">
            <v>1</v>
          </cell>
          <cell r="K347">
            <v>298</v>
          </cell>
          <cell r="L347">
            <v>0</v>
          </cell>
          <cell r="M347">
            <v>0</v>
          </cell>
          <cell r="N347">
            <v>0</v>
          </cell>
          <cell r="O347">
            <v>427</v>
          </cell>
          <cell r="P347">
            <v>1</v>
          </cell>
          <cell r="Q347">
            <v>46300</v>
          </cell>
          <cell r="R347">
            <v>15</v>
          </cell>
          <cell r="S347">
            <v>135540</v>
          </cell>
          <cell r="T347">
            <v>45</v>
          </cell>
          <cell r="U347">
            <v>101745</v>
          </cell>
          <cell r="V347">
            <v>84</v>
          </cell>
          <cell r="W347">
            <v>356580</v>
          </cell>
          <cell r="X347">
            <v>298</v>
          </cell>
          <cell r="Y347">
            <v>1360668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2000833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33</v>
          </cell>
          <cell r="CK347">
            <v>212256</v>
          </cell>
          <cell r="CL347">
            <v>33</v>
          </cell>
          <cell r="CM347">
            <v>28578</v>
          </cell>
          <cell r="CN347">
            <v>298</v>
          </cell>
          <cell r="CO347">
            <v>61686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</row>
        <row r="348">
          <cell r="E348">
            <v>2221885</v>
          </cell>
          <cell r="F348" t="str">
            <v>ДЕТСКА ГРАДИНА № 184 "МЕЧО ПУХ"</v>
          </cell>
          <cell r="G348" t="str">
            <v>Общинско</v>
          </cell>
          <cell r="H348" t="str">
            <v>община</v>
          </cell>
          <cell r="I348" t="str">
            <v>детска градина</v>
          </cell>
          <cell r="J348">
            <v>1</v>
          </cell>
          <cell r="K348">
            <v>187</v>
          </cell>
          <cell r="L348">
            <v>0</v>
          </cell>
          <cell r="M348">
            <v>0</v>
          </cell>
          <cell r="N348">
            <v>0</v>
          </cell>
          <cell r="O348">
            <v>263</v>
          </cell>
          <cell r="P348">
            <v>1</v>
          </cell>
          <cell r="Q348">
            <v>46300</v>
          </cell>
          <cell r="R348">
            <v>10</v>
          </cell>
          <cell r="S348">
            <v>90360</v>
          </cell>
          <cell r="T348">
            <v>0</v>
          </cell>
          <cell r="U348">
            <v>0</v>
          </cell>
          <cell r="V348">
            <v>76</v>
          </cell>
          <cell r="W348">
            <v>322620</v>
          </cell>
          <cell r="X348">
            <v>187</v>
          </cell>
          <cell r="Y348">
            <v>853842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1313122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15</v>
          </cell>
          <cell r="CK348">
            <v>96480</v>
          </cell>
          <cell r="CL348">
            <v>15</v>
          </cell>
          <cell r="CM348">
            <v>12990</v>
          </cell>
          <cell r="CN348">
            <v>187</v>
          </cell>
          <cell r="CO348">
            <v>38709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</row>
        <row r="349">
          <cell r="E349">
            <v>2221909</v>
          </cell>
          <cell r="F349" t="str">
            <v>ДЕТСКА ГРАДИНА № 155 "ВЕСЕЛИНА"</v>
          </cell>
          <cell r="G349" t="str">
            <v>Общинско</v>
          </cell>
          <cell r="H349" t="str">
            <v>община</v>
          </cell>
          <cell r="I349" t="str">
            <v>детска градина</v>
          </cell>
          <cell r="J349">
            <v>1</v>
          </cell>
          <cell r="K349">
            <v>192</v>
          </cell>
          <cell r="L349">
            <v>0</v>
          </cell>
          <cell r="M349">
            <v>0</v>
          </cell>
          <cell r="N349">
            <v>0</v>
          </cell>
          <cell r="O349">
            <v>270</v>
          </cell>
          <cell r="P349">
            <v>1</v>
          </cell>
          <cell r="Q349">
            <v>46300</v>
          </cell>
          <cell r="R349">
            <v>10</v>
          </cell>
          <cell r="S349">
            <v>90360</v>
          </cell>
          <cell r="T349">
            <v>0</v>
          </cell>
          <cell r="U349">
            <v>0</v>
          </cell>
          <cell r="V349">
            <v>78</v>
          </cell>
          <cell r="W349">
            <v>331110</v>
          </cell>
          <cell r="X349">
            <v>192</v>
          </cell>
          <cell r="Y349">
            <v>876672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1344442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13</v>
          </cell>
          <cell r="CK349">
            <v>83616</v>
          </cell>
          <cell r="CL349">
            <v>13</v>
          </cell>
          <cell r="CM349">
            <v>11258</v>
          </cell>
          <cell r="CN349">
            <v>192</v>
          </cell>
          <cell r="CO349">
            <v>39744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</row>
        <row r="350">
          <cell r="E350">
            <v>2222006</v>
          </cell>
          <cell r="F350" t="str">
            <v>6 ОУ "Граф Игнатиев"</v>
          </cell>
          <cell r="G350" t="str">
            <v>Общинско</v>
          </cell>
          <cell r="H350" t="str">
            <v>община</v>
          </cell>
          <cell r="I350" t="str">
            <v>основно</v>
          </cell>
          <cell r="J350">
            <v>1</v>
          </cell>
          <cell r="K350">
            <v>335</v>
          </cell>
          <cell r="L350">
            <v>604</v>
          </cell>
          <cell r="M350">
            <v>1</v>
          </cell>
          <cell r="N350">
            <v>604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1</v>
          </cell>
          <cell r="AJ350">
            <v>73900</v>
          </cell>
          <cell r="AK350">
            <v>24</v>
          </cell>
          <cell r="AL350">
            <v>376032</v>
          </cell>
          <cell r="AM350">
            <v>604</v>
          </cell>
          <cell r="AN350">
            <v>1864548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2314480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</v>
          </cell>
          <cell r="BY350">
            <v>1066</v>
          </cell>
          <cell r="BZ350">
            <v>1066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10</v>
          </cell>
          <cell r="CK350">
            <v>64320</v>
          </cell>
          <cell r="CL350">
            <v>10</v>
          </cell>
          <cell r="CM350">
            <v>8660</v>
          </cell>
          <cell r="CN350">
            <v>335</v>
          </cell>
          <cell r="CO350">
            <v>69345</v>
          </cell>
          <cell r="CP350">
            <v>604</v>
          </cell>
          <cell r="CQ350">
            <v>21140</v>
          </cell>
          <cell r="CR350">
            <v>0</v>
          </cell>
          <cell r="CS350">
            <v>0</v>
          </cell>
          <cell r="CT350">
            <v>8</v>
          </cell>
          <cell r="CU350">
            <v>28064</v>
          </cell>
          <cell r="CV350">
            <v>174</v>
          </cell>
          <cell r="CW350">
            <v>246036</v>
          </cell>
          <cell r="CX350">
            <v>0</v>
          </cell>
          <cell r="CY350">
            <v>274100</v>
          </cell>
          <cell r="CZ350">
            <v>0</v>
          </cell>
          <cell r="DA350">
            <v>0</v>
          </cell>
          <cell r="DB350">
            <v>0</v>
          </cell>
          <cell r="DC350">
            <v>2662</v>
          </cell>
          <cell r="DD350">
            <v>25368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</row>
        <row r="351">
          <cell r="E351">
            <v>2222007</v>
          </cell>
          <cell r="F351" t="str">
            <v>7. СРЕДНО УЧИЛИЩЕ "СВ. СЕДМОЧИСЛЕНИЦИ"</v>
          </cell>
          <cell r="G351" t="str">
            <v>Общинско</v>
          </cell>
          <cell r="H351" t="str">
            <v>община</v>
          </cell>
          <cell r="I351" t="str">
            <v>средно</v>
          </cell>
          <cell r="J351">
            <v>1</v>
          </cell>
          <cell r="K351">
            <v>380</v>
          </cell>
          <cell r="L351">
            <v>1313</v>
          </cell>
          <cell r="M351">
            <v>1</v>
          </cell>
          <cell r="N351">
            <v>1313</v>
          </cell>
          <cell r="O351">
            <v>45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2</v>
          </cell>
          <cell r="AA351">
            <v>7438</v>
          </cell>
          <cell r="AB351">
            <v>45</v>
          </cell>
          <cell r="AC351">
            <v>124785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132223</v>
          </cell>
          <cell r="AI351">
            <v>1</v>
          </cell>
          <cell r="AJ351">
            <v>73900</v>
          </cell>
          <cell r="AK351">
            <v>53</v>
          </cell>
          <cell r="AL351">
            <v>830404</v>
          </cell>
          <cell r="AM351">
            <v>1313</v>
          </cell>
          <cell r="AN351">
            <v>4053231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4957535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2</v>
          </cell>
          <cell r="BW351">
            <v>17642</v>
          </cell>
          <cell r="BX351">
            <v>4</v>
          </cell>
          <cell r="BY351">
            <v>4264</v>
          </cell>
          <cell r="BZ351">
            <v>21906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19</v>
          </cell>
          <cell r="CK351">
            <v>122208</v>
          </cell>
          <cell r="CL351">
            <v>19</v>
          </cell>
          <cell r="CM351">
            <v>16454</v>
          </cell>
          <cell r="CN351">
            <v>380</v>
          </cell>
          <cell r="CO351">
            <v>78660</v>
          </cell>
          <cell r="CP351">
            <v>1313</v>
          </cell>
          <cell r="CQ351">
            <v>45955</v>
          </cell>
          <cell r="CR351">
            <v>0</v>
          </cell>
          <cell r="CS351">
            <v>0</v>
          </cell>
          <cell r="CT351">
            <v>14</v>
          </cell>
          <cell r="CU351">
            <v>49112</v>
          </cell>
          <cell r="CV351">
            <v>311</v>
          </cell>
          <cell r="CW351">
            <v>439754</v>
          </cell>
          <cell r="CX351">
            <v>0</v>
          </cell>
          <cell r="CY351">
            <v>488866</v>
          </cell>
          <cell r="CZ351">
            <v>0</v>
          </cell>
          <cell r="DA351">
            <v>0</v>
          </cell>
          <cell r="DB351">
            <v>0</v>
          </cell>
          <cell r="DC351">
            <v>2662</v>
          </cell>
          <cell r="DD351">
            <v>55146</v>
          </cell>
          <cell r="DE351">
            <v>0</v>
          </cell>
          <cell r="DF351">
            <v>680</v>
          </cell>
          <cell r="DG351">
            <v>0</v>
          </cell>
          <cell r="DH351">
            <v>68000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68000</v>
          </cell>
          <cell r="DN351">
            <v>0</v>
          </cell>
          <cell r="DO351">
            <v>0</v>
          </cell>
          <cell r="DP351">
            <v>680</v>
          </cell>
        </row>
        <row r="352">
          <cell r="E352">
            <v>2222009</v>
          </cell>
          <cell r="F352" t="str">
            <v>9 Френска езикова гимназия "Алфонс дьо Ламартин"</v>
          </cell>
          <cell r="G352" t="str">
            <v>Общинско</v>
          </cell>
          <cell r="H352" t="str">
            <v>община</v>
          </cell>
          <cell r="I352" t="str">
            <v>профилирана гимназия</v>
          </cell>
          <cell r="J352">
            <v>1</v>
          </cell>
          <cell r="K352">
            <v>0</v>
          </cell>
          <cell r="L352">
            <v>981</v>
          </cell>
          <cell r="M352">
            <v>1</v>
          </cell>
          <cell r="N352">
            <v>981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1</v>
          </cell>
          <cell r="AJ352">
            <v>73900</v>
          </cell>
          <cell r="AK352">
            <v>36</v>
          </cell>
          <cell r="AL352">
            <v>564048</v>
          </cell>
          <cell r="AM352">
            <v>981</v>
          </cell>
          <cell r="AN352">
            <v>3028347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3666295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6</v>
          </cell>
          <cell r="BY352">
            <v>6396</v>
          </cell>
          <cell r="BZ352">
            <v>6396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981</v>
          </cell>
          <cell r="CQ352">
            <v>34335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2662</v>
          </cell>
          <cell r="DD352">
            <v>41202</v>
          </cell>
          <cell r="DE352">
            <v>0</v>
          </cell>
          <cell r="DF352">
            <v>981</v>
          </cell>
          <cell r="DG352">
            <v>0</v>
          </cell>
          <cell r="DH352">
            <v>98100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98100</v>
          </cell>
          <cell r="DN352">
            <v>0</v>
          </cell>
          <cell r="DO352">
            <v>0</v>
          </cell>
          <cell r="DP352">
            <v>981</v>
          </cell>
        </row>
        <row r="353">
          <cell r="E353">
            <v>2222012</v>
          </cell>
          <cell r="F353" t="str">
            <v>12 Средно училище " Цар Иван Асен II"</v>
          </cell>
          <cell r="G353" t="str">
            <v>Общинско</v>
          </cell>
          <cell r="H353" t="str">
            <v>община</v>
          </cell>
          <cell r="I353" t="str">
            <v>средно</v>
          </cell>
          <cell r="J353">
            <v>1</v>
          </cell>
          <cell r="K353">
            <v>267</v>
          </cell>
          <cell r="L353">
            <v>892</v>
          </cell>
          <cell r="M353">
            <v>1</v>
          </cell>
          <cell r="N353">
            <v>892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1</v>
          </cell>
          <cell r="AJ353">
            <v>73900</v>
          </cell>
          <cell r="AK353">
            <v>37</v>
          </cell>
          <cell r="AL353">
            <v>579716</v>
          </cell>
          <cell r="AM353">
            <v>892</v>
          </cell>
          <cell r="AN353">
            <v>2753604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3407220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1</v>
          </cell>
          <cell r="BY353">
            <v>1066</v>
          </cell>
          <cell r="BZ353">
            <v>1066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16</v>
          </cell>
          <cell r="CM353">
            <v>13856</v>
          </cell>
          <cell r="CN353">
            <v>267</v>
          </cell>
          <cell r="CO353">
            <v>55269</v>
          </cell>
          <cell r="CP353">
            <v>892</v>
          </cell>
          <cell r="CQ353">
            <v>31220</v>
          </cell>
          <cell r="CR353">
            <v>1</v>
          </cell>
          <cell r="CS353">
            <v>2520</v>
          </cell>
          <cell r="CT353">
            <v>12</v>
          </cell>
          <cell r="CU353">
            <v>42096</v>
          </cell>
          <cell r="CV353">
            <v>263</v>
          </cell>
          <cell r="CW353">
            <v>371882</v>
          </cell>
          <cell r="CX353">
            <v>0</v>
          </cell>
          <cell r="CY353">
            <v>413978</v>
          </cell>
          <cell r="CZ353">
            <v>0</v>
          </cell>
          <cell r="DA353">
            <v>0</v>
          </cell>
          <cell r="DB353">
            <v>0</v>
          </cell>
          <cell r="DC353">
            <v>2662</v>
          </cell>
          <cell r="DD353">
            <v>37464</v>
          </cell>
          <cell r="DE353">
            <v>0</v>
          </cell>
          <cell r="DF353">
            <v>407</v>
          </cell>
          <cell r="DG353">
            <v>0</v>
          </cell>
          <cell r="DH353">
            <v>40700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40700</v>
          </cell>
          <cell r="DN353">
            <v>0</v>
          </cell>
          <cell r="DO353">
            <v>0</v>
          </cell>
          <cell r="DP353">
            <v>407</v>
          </cell>
        </row>
        <row r="354">
          <cell r="E354">
            <v>2222038</v>
          </cell>
          <cell r="F354" t="str">
            <v>38 основно училище"Васил Априлов"</v>
          </cell>
          <cell r="G354" t="str">
            <v>Общинско</v>
          </cell>
          <cell r="H354" t="str">
            <v>община</v>
          </cell>
          <cell r="I354" t="str">
            <v>основно</v>
          </cell>
          <cell r="J354">
            <v>1</v>
          </cell>
          <cell r="K354">
            <v>385</v>
          </cell>
          <cell r="L354">
            <v>689</v>
          </cell>
          <cell r="M354">
            <v>1</v>
          </cell>
          <cell r="N354">
            <v>689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</v>
          </cell>
          <cell r="AJ354">
            <v>73900</v>
          </cell>
          <cell r="AK354">
            <v>28</v>
          </cell>
          <cell r="AL354">
            <v>438704</v>
          </cell>
          <cell r="AM354">
            <v>689</v>
          </cell>
          <cell r="AN354">
            <v>2126943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2639547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16</v>
          </cell>
          <cell r="CK354">
            <v>102912</v>
          </cell>
          <cell r="CL354">
            <v>16</v>
          </cell>
          <cell r="CM354">
            <v>13856</v>
          </cell>
          <cell r="CN354">
            <v>385</v>
          </cell>
          <cell r="CO354">
            <v>79695</v>
          </cell>
          <cell r="CP354">
            <v>689</v>
          </cell>
          <cell r="CQ354">
            <v>24115</v>
          </cell>
          <cell r="CR354">
            <v>0</v>
          </cell>
          <cell r="CS354">
            <v>0</v>
          </cell>
          <cell r="CT354">
            <v>12</v>
          </cell>
          <cell r="CU354">
            <v>42096</v>
          </cell>
          <cell r="CV354">
            <v>288</v>
          </cell>
          <cell r="CW354">
            <v>407232</v>
          </cell>
          <cell r="CX354">
            <v>0</v>
          </cell>
          <cell r="CY354">
            <v>449328</v>
          </cell>
          <cell r="CZ354">
            <v>0</v>
          </cell>
          <cell r="DA354">
            <v>0</v>
          </cell>
          <cell r="DB354">
            <v>0</v>
          </cell>
          <cell r="DC354">
            <v>2662</v>
          </cell>
          <cell r="DD354">
            <v>28938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</row>
        <row r="355">
          <cell r="E355">
            <v>2222127</v>
          </cell>
          <cell r="F355" t="str">
            <v>127. Средно училище "Иван Николаевич Денкоглу"</v>
          </cell>
          <cell r="G355" t="str">
            <v>Общинско</v>
          </cell>
          <cell r="H355" t="str">
            <v>община</v>
          </cell>
          <cell r="I355" t="str">
            <v>средно</v>
          </cell>
          <cell r="J355">
            <v>1</v>
          </cell>
          <cell r="K355">
            <v>69</v>
          </cell>
          <cell r="L355">
            <v>996</v>
          </cell>
          <cell r="M355">
            <v>1</v>
          </cell>
          <cell r="N355">
            <v>996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1</v>
          </cell>
          <cell r="AJ355">
            <v>73900</v>
          </cell>
          <cell r="AK355">
            <v>38</v>
          </cell>
          <cell r="AL355">
            <v>595384</v>
          </cell>
          <cell r="AM355">
            <v>996</v>
          </cell>
          <cell r="AN355">
            <v>3074652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3743936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1</v>
          </cell>
          <cell r="BY355">
            <v>1066</v>
          </cell>
          <cell r="BZ355">
            <v>1066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6</v>
          </cell>
          <cell r="CM355">
            <v>5196</v>
          </cell>
          <cell r="CN355">
            <v>69</v>
          </cell>
          <cell r="CO355">
            <v>14283</v>
          </cell>
          <cell r="CP355">
            <v>996</v>
          </cell>
          <cell r="CQ355">
            <v>34860</v>
          </cell>
          <cell r="CR355">
            <v>0</v>
          </cell>
          <cell r="CS355">
            <v>0</v>
          </cell>
          <cell r="CT355">
            <v>3</v>
          </cell>
          <cell r="CU355">
            <v>10524</v>
          </cell>
          <cell r="CV355">
            <v>62</v>
          </cell>
          <cell r="CW355">
            <v>87668</v>
          </cell>
          <cell r="CX355">
            <v>0</v>
          </cell>
          <cell r="CY355">
            <v>98192</v>
          </cell>
          <cell r="CZ355">
            <v>0</v>
          </cell>
          <cell r="DA355">
            <v>0</v>
          </cell>
          <cell r="DB355">
            <v>0</v>
          </cell>
          <cell r="DC355">
            <v>2662</v>
          </cell>
          <cell r="DD355">
            <v>41832</v>
          </cell>
          <cell r="DE355">
            <v>0</v>
          </cell>
          <cell r="DF355">
            <v>846</v>
          </cell>
          <cell r="DG355">
            <v>0</v>
          </cell>
          <cell r="DH355">
            <v>84600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84600</v>
          </cell>
          <cell r="DN355">
            <v>0</v>
          </cell>
          <cell r="DO355">
            <v>0</v>
          </cell>
          <cell r="DP355">
            <v>846</v>
          </cell>
        </row>
        <row r="356">
          <cell r="E356">
            <v>2222133</v>
          </cell>
          <cell r="F356" t="str">
            <v>133 Средно училище „Александър Сергеевич Пушкин”</v>
          </cell>
          <cell r="G356" t="str">
            <v>Общинско</v>
          </cell>
          <cell r="H356" t="str">
            <v>община</v>
          </cell>
          <cell r="I356" t="str">
            <v>средно</v>
          </cell>
          <cell r="J356">
            <v>1</v>
          </cell>
          <cell r="K356">
            <v>389</v>
          </cell>
          <cell r="L356">
            <v>1225</v>
          </cell>
          <cell r="M356">
            <v>1</v>
          </cell>
          <cell r="N356">
            <v>1225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1</v>
          </cell>
          <cell r="AJ356">
            <v>73900</v>
          </cell>
          <cell r="AK356">
            <v>48</v>
          </cell>
          <cell r="AL356">
            <v>752064</v>
          </cell>
          <cell r="AM356">
            <v>1225</v>
          </cell>
          <cell r="AN356">
            <v>3781575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4607539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5</v>
          </cell>
          <cell r="BW356">
            <v>44105</v>
          </cell>
          <cell r="BX356">
            <v>1</v>
          </cell>
          <cell r="BY356">
            <v>1066</v>
          </cell>
          <cell r="BZ356">
            <v>45171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8</v>
          </cell>
          <cell r="CM356">
            <v>6928</v>
          </cell>
          <cell r="CN356">
            <v>389</v>
          </cell>
          <cell r="CO356">
            <v>80523</v>
          </cell>
          <cell r="CP356">
            <v>1225</v>
          </cell>
          <cell r="CQ356">
            <v>42875</v>
          </cell>
          <cell r="CR356">
            <v>0</v>
          </cell>
          <cell r="CS356">
            <v>0</v>
          </cell>
          <cell r="CT356">
            <v>11</v>
          </cell>
          <cell r="CU356">
            <v>38588</v>
          </cell>
          <cell r="CV356">
            <v>299</v>
          </cell>
          <cell r="CW356">
            <v>422786</v>
          </cell>
          <cell r="CX356">
            <v>0</v>
          </cell>
          <cell r="CY356">
            <v>461374</v>
          </cell>
          <cell r="CZ356">
            <v>0</v>
          </cell>
          <cell r="DA356">
            <v>0</v>
          </cell>
          <cell r="DB356">
            <v>0</v>
          </cell>
          <cell r="DC356">
            <v>2662</v>
          </cell>
          <cell r="DD356">
            <v>51450</v>
          </cell>
          <cell r="DE356">
            <v>0</v>
          </cell>
          <cell r="DF356">
            <v>533</v>
          </cell>
          <cell r="DG356">
            <v>0</v>
          </cell>
          <cell r="DH356">
            <v>53300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53300</v>
          </cell>
          <cell r="DN356">
            <v>0</v>
          </cell>
          <cell r="DO356">
            <v>0</v>
          </cell>
          <cell r="DP356">
            <v>530</v>
          </cell>
        </row>
        <row r="357">
          <cell r="E357">
            <v>2222943</v>
          </cell>
          <cell r="F357" t="str">
            <v>Детска Градина № 159" Олимпийче "</v>
          </cell>
          <cell r="G357" t="str">
            <v>Общинско</v>
          </cell>
          <cell r="H357" t="str">
            <v>община</v>
          </cell>
          <cell r="I357" t="str">
            <v>детска градина</v>
          </cell>
          <cell r="J357">
            <v>1</v>
          </cell>
          <cell r="K357">
            <v>80</v>
          </cell>
          <cell r="L357">
            <v>0</v>
          </cell>
          <cell r="M357">
            <v>0</v>
          </cell>
          <cell r="N357">
            <v>0</v>
          </cell>
          <cell r="O357">
            <v>103</v>
          </cell>
          <cell r="P357">
            <v>1</v>
          </cell>
          <cell r="Q357">
            <v>46300</v>
          </cell>
          <cell r="R357">
            <v>4</v>
          </cell>
          <cell r="S357">
            <v>36144</v>
          </cell>
          <cell r="T357">
            <v>0</v>
          </cell>
          <cell r="U357">
            <v>0</v>
          </cell>
          <cell r="V357">
            <v>23</v>
          </cell>
          <cell r="W357">
            <v>97635</v>
          </cell>
          <cell r="X357">
            <v>80</v>
          </cell>
          <cell r="Y357">
            <v>365280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545359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1</v>
          </cell>
          <cell r="CM357">
            <v>866</v>
          </cell>
          <cell r="CN357">
            <v>80</v>
          </cell>
          <cell r="CO357">
            <v>16560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</row>
        <row r="358">
          <cell r="E358">
            <v>2222944</v>
          </cell>
          <cell r="F358" t="str">
            <v>ДЕТСКА ГРАДИНА № 77 "МАГНОЛИЯ"</v>
          </cell>
          <cell r="G358" t="str">
            <v>Общинско</v>
          </cell>
          <cell r="H358" t="str">
            <v>община</v>
          </cell>
          <cell r="I358" t="str">
            <v>детска градина</v>
          </cell>
          <cell r="J358">
            <v>1</v>
          </cell>
          <cell r="K358">
            <v>84</v>
          </cell>
          <cell r="L358">
            <v>0</v>
          </cell>
          <cell r="M358">
            <v>0</v>
          </cell>
          <cell r="N358">
            <v>0</v>
          </cell>
          <cell r="O358">
            <v>108</v>
          </cell>
          <cell r="P358">
            <v>1</v>
          </cell>
          <cell r="Q358">
            <v>46300</v>
          </cell>
          <cell r="R358">
            <v>4</v>
          </cell>
          <cell r="S358">
            <v>36144</v>
          </cell>
          <cell r="T358">
            <v>0</v>
          </cell>
          <cell r="U358">
            <v>0</v>
          </cell>
          <cell r="V358">
            <v>24</v>
          </cell>
          <cell r="W358">
            <v>101880</v>
          </cell>
          <cell r="X358">
            <v>84</v>
          </cell>
          <cell r="Y358">
            <v>383544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567868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84</v>
          </cell>
          <cell r="CO358">
            <v>17388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</row>
        <row r="359">
          <cell r="E359">
            <v>2222945</v>
          </cell>
          <cell r="F359" t="str">
            <v>ДЕТСКА ГРАДИНА №18 ДЕТСКИ СВЯТ</v>
          </cell>
          <cell r="G359" t="str">
            <v>Общинско</v>
          </cell>
          <cell r="H359" t="str">
            <v>община</v>
          </cell>
          <cell r="I359" t="str">
            <v>детска градина</v>
          </cell>
          <cell r="J359">
            <v>1</v>
          </cell>
          <cell r="K359">
            <v>190</v>
          </cell>
          <cell r="L359">
            <v>0</v>
          </cell>
          <cell r="M359">
            <v>0</v>
          </cell>
          <cell r="N359">
            <v>0</v>
          </cell>
          <cell r="O359">
            <v>284</v>
          </cell>
          <cell r="P359">
            <v>1</v>
          </cell>
          <cell r="Q359">
            <v>46300</v>
          </cell>
          <cell r="R359">
            <v>11</v>
          </cell>
          <cell r="S359">
            <v>99396</v>
          </cell>
          <cell r="T359">
            <v>40</v>
          </cell>
          <cell r="U359">
            <v>90440</v>
          </cell>
          <cell r="V359">
            <v>54</v>
          </cell>
          <cell r="W359">
            <v>229230</v>
          </cell>
          <cell r="X359">
            <v>190</v>
          </cell>
          <cell r="Y359">
            <v>867540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1332906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13</v>
          </cell>
          <cell r="CK359">
            <v>83616</v>
          </cell>
          <cell r="CL359">
            <v>13</v>
          </cell>
          <cell r="CM359">
            <v>11258</v>
          </cell>
          <cell r="CN359">
            <v>190</v>
          </cell>
          <cell r="CO359">
            <v>39330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</row>
        <row r="360">
          <cell r="E360">
            <v>2222946</v>
          </cell>
          <cell r="F360" t="str">
            <v>Детска градина № 113 "Преспа"</v>
          </cell>
          <cell r="G360" t="str">
            <v>Общинско</v>
          </cell>
          <cell r="H360" t="str">
            <v>община</v>
          </cell>
          <cell r="I360" t="str">
            <v>детска градина</v>
          </cell>
          <cell r="J360">
            <v>1</v>
          </cell>
          <cell r="K360">
            <v>163</v>
          </cell>
          <cell r="L360">
            <v>0</v>
          </cell>
          <cell r="M360">
            <v>0</v>
          </cell>
          <cell r="N360">
            <v>0</v>
          </cell>
          <cell r="O360">
            <v>189</v>
          </cell>
          <cell r="P360">
            <v>1</v>
          </cell>
          <cell r="Q360">
            <v>46300</v>
          </cell>
          <cell r="R360">
            <v>7</v>
          </cell>
          <cell r="S360">
            <v>63252</v>
          </cell>
          <cell r="T360">
            <v>0</v>
          </cell>
          <cell r="U360">
            <v>0</v>
          </cell>
          <cell r="V360">
            <v>26</v>
          </cell>
          <cell r="W360">
            <v>110370</v>
          </cell>
          <cell r="X360">
            <v>163</v>
          </cell>
          <cell r="Y360">
            <v>744258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964180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21</v>
          </cell>
          <cell r="CK360">
            <v>135072</v>
          </cell>
          <cell r="CL360">
            <v>21</v>
          </cell>
          <cell r="CM360">
            <v>18186</v>
          </cell>
          <cell r="CN360">
            <v>163</v>
          </cell>
          <cell r="CO360">
            <v>33741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</row>
        <row r="361">
          <cell r="E361">
            <v>2223008</v>
          </cell>
          <cell r="F361" t="str">
            <v>8. Средно училище "Васил Левски"</v>
          </cell>
          <cell r="G361" t="str">
            <v>Общинско</v>
          </cell>
          <cell r="H361" t="str">
            <v>община</v>
          </cell>
          <cell r="I361" t="str">
            <v>средно</v>
          </cell>
          <cell r="J361">
            <v>1</v>
          </cell>
          <cell r="K361">
            <v>483</v>
          </cell>
          <cell r="L361">
            <v>755</v>
          </cell>
          <cell r="M361">
            <v>1</v>
          </cell>
          <cell r="N361">
            <v>755</v>
          </cell>
          <cell r="O361">
            <v>23</v>
          </cell>
          <cell r="P361">
            <v>0</v>
          </cell>
          <cell r="Q361">
            <v>0</v>
          </cell>
          <cell r="R361">
            <v>1</v>
          </cell>
          <cell r="S361">
            <v>9036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23</v>
          </cell>
          <cell r="Y361">
            <v>105018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114054</v>
          </cell>
          <cell r="AI361">
            <v>1</v>
          </cell>
          <cell r="AJ361">
            <v>73900</v>
          </cell>
          <cell r="AK361">
            <v>31</v>
          </cell>
          <cell r="AL361">
            <v>485708</v>
          </cell>
          <cell r="AM361">
            <v>755</v>
          </cell>
          <cell r="AN361">
            <v>2330685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2890293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2</v>
          </cell>
          <cell r="BW361">
            <v>17642</v>
          </cell>
          <cell r="BX361">
            <v>1</v>
          </cell>
          <cell r="BY361">
            <v>1066</v>
          </cell>
          <cell r="BZ361">
            <v>18708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40</v>
          </cell>
          <cell r="CK361">
            <v>257280</v>
          </cell>
          <cell r="CL361">
            <v>40</v>
          </cell>
          <cell r="CM361">
            <v>34640</v>
          </cell>
          <cell r="CN361">
            <v>483</v>
          </cell>
          <cell r="CO361">
            <v>99981</v>
          </cell>
          <cell r="CP361">
            <v>755</v>
          </cell>
          <cell r="CQ361">
            <v>26425</v>
          </cell>
          <cell r="CR361">
            <v>4</v>
          </cell>
          <cell r="CS361">
            <v>10080</v>
          </cell>
          <cell r="CT361">
            <v>22</v>
          </cell>
          <cell r="CU361">
            <v>77176</v>
          </cell>
          <cell r="CV361">
            <v>525</v>
          </cell>
          <cell r="CW361">
            <v>742350</v>
          </cell>
          <cell r="CX361">
            <v>0</v>
          </cell>
          <cell r="CY361">
            <v>819526</v>
          </cell>
          <cell r="CZ361">
            <v>0</v>
          </cell>
          <cell r="DA361">
            <v>0</v>
          </cell>
          <cell r="DB361">
            <v>0</v>
          </cell>
          <cell r="DC361">
            <v>2662</v>
          </cell>
          <cell r="DD361">
            <v>31710</v>
          </cell>
          <cell r="DE361">
            <v>0</v>
          </cell>
          <cell r="DF361">
            <v>26</v>
          </cell>
          <cell r="DG361">
            <v>0</v>
          </cell>
          <cell r="DH361">
            <v>2600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2600</v>
          </cell>
          <cell r="DN361">
            <v>0</v>
          </cell>
          <cell r="DO361">
            <v>0</v>
          </cell>
          <cell r="DP361">
            <v>26</v>
          </cell>
        </row>
        <row r="362">
          <cell r="E362">
            <v>2223055</v>
          </cell>
          <cell r="F362" t="str">
            <v>55 СРЕДНО УЧИЛИЩЕ "ПЕТКО КАРАВЕЛОВ"</v>
          </cell>
          <cell r="G362" t="str">
            <v>Общинско</v>
          </cell>
          <cell r="H362" t="str">
            <v>община</v>
          </cell>
          <cell r="I362" t="str">
            <v>средно</v>
          </cell>
          <cell r="J362">
            <v>1</v>
          </cell>
          <cell r="K362">
            <v>843</v>
          </cell>
          <cell r="L362">
            <v>1569</v>
          </cell>
          <cell r="M362">
            <v>1</v>
          </cell>
          <cell r="N362">
            <v>1569</v>
          </cell>
          <cell r="O362">
            <v>67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</v>
          </cell>
          <cell r="AA362">
            <v>11157</v>
          </cell>
          <cell r="AB362">
            <v>67</v>
          </cell>
          <cell r="AC362">
            <v>185791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196948</v>
          </cell>
          <cell r="AI362">
            <v>1</v>
          </cell>
          <cell r="AJ362">
            <v>73900</v>
          </cell>
          <cell r="AK362">
            <v>60</v>
          </cell>
          <cell r="AL362">
            <v>940080</v>
          </cell>
          <cell r="AM362">
            <v>1569</v>
          </cell>
          <cell r="AN362">
            <v>4843503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5857483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1</v>
          </cell>
          <cell r="BW362">
            <v>8821</v>
          </cell>
          <cell r="BX362">
            <v>2</v>
          </cell>
          <cell r="BY362">
            <v>2132</v>
          </cell>
          <cell r="BZ362">
            <v>10953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33</v>
          </cell>
          <cell r="CK362">
            <v>212256</v>
          </cell>
          <cell r="CL362">
            <v>33</v>
          </cell>
          <cell r="CM362">
            <v>28578</v>
          </cell>
          <cell r="CN362">
            <v>843</v>
          </cell>
          <cell r="CO362">
            <v>174501</v>
          </cell>
          <cell r="CP362">
            <v>1569</v>
          </cell>
          <cell r="CQ362">
            <v>54915</v>
          </cell>
          <cell r="CR362">
            <v>0</v>
          </cell>
          <cell r="CS362">
            <v>0</v>
          </cell>
          <cell r="CT362">
            <v>29</v>
          </cell>
          <cell r="CU362">
            <v>101732</v>
          </cell>
          <cell r="CV362">
            <v>750</v>
          </cell>
          <cell r="CW362">
            <v>1060500</v>
          </cell>
          <cell r="CX362">
            <v>0</v>
          </cell>
          <cell r="CY362">
            <v>1162232</v>
          </cell>
          <cell r="CZ362">
            <v>0</v>
          </cell>
          <cell r="DA362">
            <v>0</v>
          </cell>
          <cell r="DB362">
            <v>0</v>
          </cell>
          <cell r="DC362">
            <v>2662</v>
          </cell>
          <cell r="DD362">
            <v>65898</v>
          </cell>
          <cell r="DE362">
            <v>0</v>
          </cell>
          <cell r="DF362">
            <v>252</v>
          </cell>
          <cell r="DG362">
            <v>0</v>
          </cell>
          <cell r="DH362">
            <v>25200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25200</v>
          </cell>
          <cell r="DN362">
            <v>0</v>
          </cell>
          <cell r="DO362">
            <v>0</v>
          </cell>
          <cell r="DP362">
            <v>252</v>
          </cell>
        </row>
        <row r="363">
          <cell r="E363">
            <v>2223657</v>
          </cell>
          <cell r="F363" t="str">
            <v>ДЕТСКА ГРАДИНА №72 ПРИКАЗКА БЕЗ КРАЙ</v>
          </cell>
          <cell r="G363" t="str">
            <v>Общинско</v>
          </cell>
          <cell r="H363" t="str">
            <v>община</v>
          </cell>
          <cell r="I363" t="str">
            <v>детска градина</v>
          </cell>
          <cell r="J363">
            <v>1</v>
          </cell>
          <cell r="K363">
            <v>164</v>
          </cell>
          <cell r="L363">
            <v>0</v>
          </cell>
          <cell r="M363">
            <v>0</v>
          </cell>
          <cell r="N363">
            <v>0</v>
          </cell>
          <cell r="O363">
            <v>238</v>
          </cell>
          <cell r="P363">
            <v>1</v>
          </cell>
          <cell r="Q363">
            <v>46300</v>
          </cell>
          <cell r="R363">
            <v>9</v>
          </cell>
          <cell r="S363">
            <v>81324</v>
          </cell>
          <cell r="T363">
            <v>22</v>
          </cell>
          <cell r="U363">
            <v>49742</v>
          </cell>
          <cell r="V363">
            <v>52</v>
          </cell>
          <cell r="W363">
            <v>220740</v>
          </cell>
          <cell r="X363">
            <v>164</v>
          </cell>
          <cell r="Y363">
            <v>748824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1146930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10</v>
          </cell>
          <cell r="CM363">
            <v>8660</v>
          </cell>
          <cell r="CN363">
            <v>164</v>
          </cell>
          <cell r="CO363">
            <v>33948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</row>
        <row r="364">
          <cell r="E364">
            <v>2223808</v>
          </cell>
          <cell r="F364" t="str">
            <v>Детска градина №12 "Лилия"</v>
          </cell>
          <cell r="G364" t="str">
            <v>Общинско</v>
          </cell>
          <cell r="H364" t="str">
            <v>община</v>
          </cell>
          <cell r="I364" t="str">
            <v>детска градина</v>
          </cell>
          <cell r="J364">
            <v>1</v>
          </cell>
          <cell r="K364">
            <v>210</v>
          </cell>
          <cell r="L364">
            <v>0</v>
          </cell>
          <cell r="M364">
            <v>0</v>
          </cell>
          <cell r="N364">
            <v>0</v>
          </cell>
          <cell r="O364">
            <v>338</v>
          </cell>
          <cell r="P364">
            <v>1</v>
          </cell>
          <cell r="Q364">
            <v>46300</v>
          </cell>
          <cell r="R364">
            <v>13</v>
          </cell>
          <cell r="S364">
            <v>117468</v>
          </cell>
          <cell r="T364">
            <v>43</v>
          </cell>
          <cell r="U364">
            <v>97223</v>
          </cell>
          <cell r="V364">
            <v>85</v>
          </cell>
          <cell r="W364">
            <v>360825</v>
          </cell>
          <cell r="X364">
            <v>210</v>
          </cell>
          <cell r="Y364">
            <v>958860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1580676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11</v>
          </cell>
          <cell r="CK364">
            <v>70752</v>
          </cell>
          <cell r="CL364">
            <v>11</v>
          </cell>
          <cell r="CM364">
            <v>9526</v>
          </cell>
          <cell r="CN364">
            <v>210</v>
          </cell>
          <cell r="CO364">
            <v>43470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</row>
        <row r="365">
          <cell r="E365">
            <v>2223809</v>
          </cell>
          <cell r="F365" t="str">
            <v>ДЕТСКА ГРАДИНА №16 " ПРИКАЗЕН СВЯТ"</v>
          </cell>
          <cell r="G365" t="str">
            <v>Общинско</v>
          </cell>
          <cell r="H365" t="str">
            <v>община</v>
          </cell>
          <cell r="I365" t="str">
            <v>детска градина</v>
          </cell>
          <cell r="J365">
            <v>1</v>
          </cell>
          <cell r="K365">
            <v>259</v>
          </cell>
          <cell r="L365">
            <v>0</v>
          </cell>
          <cell r="M365">
            <v>0</v>
          </cell>
          <cell r="N365">
            <v>0</v>
          </cell>
          <cell r="O365">
            <v>353</v>
          </cell>
          <cell r="P365">
            <v>1</v>
          </cell>
          <cell r="Q365">
            <v>46300</v>
          </cell>
          <cell r="R365">
            <v>14</v>
          </cell>
          <cell r="S365">
            <v>126504</v>
          </cell>
          <cell r="T365">
            <v>0</v>
          </cell>
          <cell r="U365">
            <v>0</v>
          </cell>
          <cell r="V365">
            <v>94</v>
          </cell>
          <cell r="W365">
            <v>399030</v>
          </cell>
          <cell r="X365">
            <v>259</v>
          </cell>
          <cell r="Y365">
            <v>1182594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1754428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8</v>
          </cell>
          <cell r="CM365">
            <v>6928</v>
          </cell>
          <cell r="CN365">
            <v>259</v>
          </cell>
          <cell r="CO365">
            <v>53613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</row>
        <row r="366">
          <cell r="E366">
            <v>2223810</v>
          </cell>
          <cell r="F366" t="str">
            <v>ДЕТСКА ГРАДИНА №10 "ЧЕБУРАШКА"</v>
          </cell>
          <cell r="G366" t="str">
            <v>Общинско</v>
          </cell>
          <cell r="H366" t="str">
            <v>община</v>
          </cell>
          <cell r="I366" t="str">
            <v>детска градина</v>
          </cell>
          <cell r="J366">
            <v>1</v>
          </cell>
          <cell r="K366">
            <v>169</v>
          </cell>
          <cell r="L366">
            <v>0</v>
          </cell>
          <cell r="M366">
            <v>0</v>
          </cell>
          <cell r="N366">
            <v>0</v>
          </cell>
          <cell r="O366">
            <v>269</v>
          </cell>
          <cell r="P366">
            <v>1</v>
          </cell>
          <cell r="Q366">
            <v>46300</v>
          </cell>
          <cell r="R366">
            <v>10</v>
          </cell>
          <cell r="S366">
            <v>90360</v>
          </cell>
          <cell r="T366">
            <v>42</v>
          </cell>
          <cell r="U366">
            <v>94962</v>
          </cell>
          <cell r="V366">
            <v>58</v>
          </cell>
          <cell r="W366">
            <v>246210</v>
          </cell>
          <cell r="X366">
            <v>169</v>
          </cell>
          <cell r="Y366">
            <v>771654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1249486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5</v>
          </cell>
          <cell r="CK366">
            <v>32160</v>
          </cell>
          <cell r="CL366">
            <v>5</v>
          </cell>
          <cell r="CM366">
            <v>4330</v>
          </cell>
          <cell r="CN366">
            <v>169</v>
          </cell>
          <cell r="CO366">
            <v>34983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</row>
        <row r="367">
          <cell r="E367">
            <v>2223811</v>
          </cell>
          <cell r="F367" t="str">
            <v>Детска градина № 78 "Детски свят"</v>
          </cell>
          <cell r="G367" t="str">
            <v>Общинско</v>
          </cell>
          <cell r="H367" t="str">
            <v>община</v>
          </cell>
          <cell r="I367" t="str">
            <v>детска градина</v>
          </cell>
          <cell r="J367">
            <v>1</v>
          </cell>
          <cell r="K367">
            <v>127</v>
          </cell>
          <cell r="L367">
            <v>0</v>
          </cell>
          <cell r="M367">
            <v>0</v>
          </cell>
          <cell r="N367">
            <v>0</v>
          </cell>
          <cell r="O367">
            <v>205</v>
          </cell>
          <cell r="P367">
            <v>1</v>
          </cell>
          <cell r="Q367">
            <v>46300</v>
          </cell>
          <cell r="R367">
            <v>8</v>
          </cell>
          <cell r="S367">
            <v>72288</v>
          </cell>
          <cell r="T367">
            <v>20</v>
          </cell>
          <cell r="U367">
            <v>45220</v>
          </cell>
          <cell r="V367">
            <v>58</v>
          </cell>
          <cell r="W367">
            <v>246210</v>
          </cell>
          <cell r="X367">
            <v>127</v>
          </cell>
          <cell r="Y367">
            <v>579882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989900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10</v>
          </cell>
          <cell r="CM367">
            <v>8660</v>
          </cell>
          <cell r="CN367">
            <v>127</v>
          </cell>
          <cell r="CO367">
            <v>26289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</row>
        <row r="368">
          <cell r="E368">
            <v>2223812</v>
          </cell>
          <cell r="F368" t="str">
            <v>Детска градина №79 "Слънчице"</v>
          </cell>
          <cell r="G368" t="str">
            <v>Общинско</v>
          </cell>
          <cell r="H368" t="str">
            <v>община</v>
          </cell>
          <cell r="I368" t="str">
            <v>детска градина</v>
          </cell>
          <cell r="J368">
            <v>1</v>
          </cell>
          <cell r="K368">
            <v>222</v>
          </cell>
          <cell r="L368">
            <v>0</v>
          </cell>
          <cell r="M368">
            <v>0</v>
          </cell>
          <cell r="N368">
            <v>0</v>
          </cell>
          <cell r="O368">
            <v>345</v>
          </cell>
          <cell r="P368">
            <v>1</v>
          </cell>
          <cell r="Q368">
            <v>46300</v>
          </cell>
          <cell r="R368">
            <v>13</v>
          </cell>
          <cell r="S368">
            <v>117468</v>
          </cell>
          <cell r="T368">
            <v>46</v>
          </cell>
          <cell r="U368">
            <v>104006</v>
          </cell>
          <cell r="V368">
            <v>77</v>
          </cell>
          <cell r="W368">
            <v>326865</v>
          </cell>
          <cell r="X368">
            <v>222</v>
          </cell>
          <cell r="Y368">
            <v>1013652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1608291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15</v>
          </cell>
          <cell r="CK368">
            <v>96480</v>
          </cell>
          <cell r="CL368">
            <v>15</v>
          </cell>
          <cell r="CM368">
            <v>12990</v>
          </cell>
          <cell r="CN368">
            <v>222</v>
          </cell>
          <cell r="CO368">
            <v>45954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</row>
        <row r="369">
          <cell r="E369">
            <v>2224020</v>
          </cell>
          <cell r="F369" t="str">
            <v>20.ОУ "Тодор Минков" с ранно чуждоезиково обучение по френски и немски език</v>
          </cell>
          <cell r="G369" t="str">
            <v>Общинско</v>
          </cell>
          <cell r="H369" t="str">
            <v>община</v>
          </cell>
          <cell r="I369" t="str">
            <v>основно</v>
          </cell>
          <cell r="J369">
            <v>1</v>
          </cell>
          <cell r="K369">
            <v>411</v>
          </cell>
          <cell r="L369">
            <v>693</v>
          </cell>
          <cell r="M369">
            <v>1</v>
          </cell>
          <cell r="N369">
            <v>693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1</v>
          </cell>
          <cell r="AJ369">
            <v>73900</v>
          </cell>
          <cell r="AK369">
            <v>28</v>
          </cell>
          <cell r="AL369">
            <v>438704</v>
          </cell>
          <cell r="AM369">
            <v>693</v>
          </cell>
          <cell r="AN369">
            <v>2139291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2651895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27</v>
          </cell>
          <cell r="CK369">
            <v>173664</v>
          </cell>
          <cell r="CL369">
            <v>27</v>
          </cell>
          <cell r="CM369">
            <v>23382</v>
          </cell>
          <cell r="CN369">
            <v>411</v>
          </cell>
          <cell r="CO369">
            <v>85077</v>
          </cell>
          <cell r="CP369">
            <v>693</v>
          </cell>
          <cell r="CQ369">
            <v>24255</v>
          </cell>
          <cell r="CR369">
            <v>0</v>
          </cell>
          <cell r="CS369">
            <v>0</v>
          </cell>
          <cell r="CT369">
            <v>14</v>
          </cell>
          <cell r="CU369">
            <v>49112</v>
          </cell>
          <cell r="CV369">
            <v>355</v>
          </cell>
          <cell r="CW369">
            <v>501970</v>
          </cell>
          <cell r="CX369">
            <v>0</v>
          </cell>
          <cell r="CY369">
            <v>551082</v>
          </cell>
          <cell r="CZ369">
            <v>0</v>
          </cell>
          <cell r="DA369">
            <v>0</v>
          </cell>
          <cell r="DB369">
            <v>0</v>
          </cell>
          <cell r="DC369">
            <v>2662</v>
          </cell>
          <cell r="DD369">
            <v>29106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</row>
        <row r="370">
          <cell r="E370">
            <v>2224022</v>
          </cell>
          <cell r="F370" t="str">
            <v>22 Средно езиково училище "Георги Стойков Раковски"</v>
          </cell>
          <cell r="G370" t="str">
            <v>Общинско</v>
          </cell>
          <cell r="H370" t="str">
            <v>община</v>
          </cell>
          <cell r="I370" t="str">
            <v>средно</v>
          </cell>
          <cell r="J370">
            <v>1</v>
          </cell>
          <cell r="K370">
            <v>431</v>
          </cell>
          <cell r="L370">
            <v>1571</v>
          </cell>
          <cell r="M370">
            <v>1</v>
          </cell>
          <cell r="N370">
            <v>1571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1</v>
          </cell>
          <cell r="AJ370">
            <v>73900</v>
          </cell>
          <cell r="AK370">
            <v>60</v>
          </cell>
          <cell r="AL370">
            <v>940080</v>
          </cell>
          <cell r="AM370">
            <v>1571</v>
          </cell>
          <cell r="AN370">
            <v>4849677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5863657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1</v>
          </cell>
          <cell r="BW370">
            <v>8821</v>
          </cell>
          <cell r="BX370">
            <v>1</v>
          </cell>
          <cell r="BY370">
            <v>1066</v>
          </cell>
          <cell r="BZ370">
            <v>9887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10</v>
          </cell>
          <cell r="CM370">
            <v>8660</v>
          </cell>
          <cell r="CN370">
            <v>431</v>
          </cell>
          <cell r="CO370">
            <v>89217</v>
          </cell>
          <cell r="CP370">
            <v>1571</v>
          </cell>
          <cell r="CQ370">
            <v>54985</v>
          </cell>
          <cell r="CR370">
            <v>1</v>
          </cell>
          <cell r="CS370">
            <v>2520</v>
          </cell>
          <cell r="CT370">
            <v>18</v>
          </cell>
          <cell r="CU370">
            <v>63144</v>
          </cell>
          <cell r="CV370">
            <v>412</v>
          </cell>
          <cell r="CW370">
            <v>582568</v>
          </cell>
          <cell r="CX370">
            <v>0</v>
          </cell>
          <cell r="CY370">
            <v>645712</v>
          </cell>
          <cell r="CZ370">
            <v>0</v>
          </cell>
          <cell r="DA370">
            <v>0</v>
          </cell>
          <cell r="DB370">
            <v>0</v>
          </cell>
          <cell r="DC370">
            <v>2662</v>
          </cell>
          <cell r="DD370">
            <v>65982</v>
          </cell>
          <cell r="DE370">
            <v>0</v>
          </cell>
          <cell r="DF370">
            <v>764</v>
          </cell>
          <cell r="DG370">
            <v>0</v>
          </cell>
          <cell r="DH370">
            <v>76400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76400</v>
          </cell>
          <cell r="DN370">
            <v>0</v>
          </cell>
          <cell r="DO370">
            <v>0</v>
          </cell>
          <cell r="DP370">
            <v>765</v>
          </cell>
        </row>
        <row r="371">
          <cell r="E371">
            <v>2224041</v>
          </cell>
          <cell r="F371" t="str">
            <v>41 основно училище "Св. Патриарх Евтимий"</v>
          </cell>
          <cell r="G371" t="str">
            <v>Общинско</v>
          </cell>
          <cell r="H371" t="str">
            <v>община</v>
          </cell>
          <cell r="I371" t="str">
            <v>основно</v>
          </cell>
          <cell r="J371">
            <v>1</v>
          </cell>
          <cell r="K371">
            <v>338</v>
          </cell>
          <cell r="L371">
            <v>528</v>
          </cell>
          <cell r="M371">
            <v>1</v>
          </cell>
          <cell r="N371">
            <v>528</v>
          </cell>
          <cell r="O371">
            <v>40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2</v>
          </cell>
          <cell r="AA371">
            <v>7438</v>
          </cell>
          <cell r="AB371">
            <v>40</v>
          </cell>
          <cell r="AC371">
            <v>110920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118358</v>
          </cell>
          <cell r="AI371">
            <v>1</v>
          </cell>
          <cell r="AJ371">
            <v>73900</v>
          </cell>
          <cell r="AK371">
            <v>25</v>
          </cell>
          <cell r="AL371">
            <v>391700</v>
          </cell>
          <cell r="AM371">
            <v>528</v>
          </cell>
          <cell r="AN371">
            <v>1629936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2095536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1</v>
          </cell>
          <cell r="BY371">
            <v>1066</v>
          </cell>
          <cell r="BZ371">
            <v>1066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338</v>
          </cell>
          <cell r="CO371">
            <v>69966</v>
          </cell>
          <cell r="CP371">
            <v>528</v>
          </cell>
          <cell r="CQ371">
            <v>18480</v>
          </cell>
          <cell r="CR371">
            <v>0</v>
          </cell>
          <cell r="CS371">
            <v>0</v>
          </cell>
          <cell r="CT371">
            <v>6</v>
          </cell>
          <cell r="CU371">
            <v>21048</v>
          </cell>
          <cell r="CV371">
            <v>174</v>
          </cell>
          <cell r="CW371">
            <v>246036</v>
          </cell>
          <cell r="CX371">
            <v>0</v>
          </cell>
          <cell r="CY371">
            <v>267084</v>
          </cell>
          <cell r="CZ371">
            <v>0</v>
          </cell>
          <cell r="DA371">
            <v>0</v>
          </cell>
          <cell r="DB371">
            <v>0</v>
          </cell>
          <cell r="DC371">
            <v>2662</v>
          </cell>
          <cell r="DD371">
            <v>22176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</row>
        <row r="372">
          <cell r="E372">
            <v>2224047</v>
          </cell>
          <cell r="F372" t="str">
            <v>47 Средно училище "Христо Груев Данов"</v>
          </cell>
          <cell r="G372" t="str">
            <v>Общинско</v>
          </cell>
          <cell r="H372" t="str">
            <v>община</v>
          </cell>
          <cell r="I372" t="str">
            <v>средно</v>
          </cell>
          <cell r="J372">
            <v>1</v>
          </cell>
          <cell r="K372">
            <v>197</v>
          </cell>
          <cell r="L372">
            <v>512</v>
          </cell>
          <cell r="M372">
            <v>1</v>
          </cell>
          <cell r="N372">
            <v>512</v>
          </cell>
          <cell r="O372">
            <v>45</v>
          </cell>
          <cell r="P372">
            <v>0</v>
          </cell>
          <cell r="Q372">
            <v>0</v>
          </cell>
          <cell r="R372">
            <v>2</v>
          </cell>
          <cell r="S372">
            <v>18072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45</v>
          </cell>
          <cell r="Y372">
            <v>205470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223542</v>
          </cell>
          <cell r="AI372">
            <v>1</v>
          </cell>
          <cell r="AJ372">
            <v>73900</v>
          </cell>
          <cell r="AK372">
            <v>23</v>
          </cell>
          <cell r="AL372">
            <v>360364</v>
          </cell>
          <cell r="AM372">
            <v>512</v>
          </cell>
          <cell r="AN372">
            <v>1580544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2014808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7</v>
          </cell>
          <cell r="CM372">
            <v>6062</v>
          </cell>
          <cell r="CN372">
            <v>197</v>
          </cell>
          <cell r="CO372">
            <v>40779</v>
          </cell>
          <cell r="CP372">
            <v>512</v>
          </cell>
          <cell r="CQ372">
            <v>17920</v>
          </cell>
          <cell r="CR372">
            <v>0</v>
          </cell>
          <cell r="CS372">
            <v>0</v>
          </cell>
          <cell r="CT372">
            <v>9</v>
          </cell>
          <cell r="CU372">
            <v>31572</v>
          </cell>
          <cell r="CV372">
            <v>182</v>
          </cell>
          <cell r="CW372">
            <v>257348</v>
          </cell>
          <cell r="CX372">
            <v>0</v>
          </cell>
          <cell r="CY372">
            <v>288920</v>
          </cell>
          <cell r="CZ372">
            <v>0</v>
          </cell>
          <cell r="DA372">
            <v>0</v>
          </cell>
          <cell r="DB372">
            <v>0</v>
          </cell>
          <cell r="DC372">
            <v>2662</v>
          </cell>
          <cell r="DD372">
            <v>21504</v>
          </cell>
          <cell r="DE372">
            <v>0</v>
          </cell>
          <cell r="DF372">
            <v>234</v>
          </cell>
          <cell r="DG372">
            <v>0</v>
          </cell>
          <cell r="DH372">
            <v>23400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23400</v>
          </cell>
          <cell r="DN372">
            <v>0</v>
          </cell>
          <cell r="DO372">
            <v>0</v>
          </cell>
          <cell r="DP372">
            <v>234</v>
          </cell>
        </row>
        <row r="373">
          <cell r="E373">
            <v>2224073</v>
          </cell>
          <cell r="F373" t="str">
            <v>73.СУ с преподаване на чужди езици "Владислав Граматик"</v>
          </cell>
          <cell r="G373" t="str">
            <v>Общинско</v>
          </cell>
          <cell r="H373" t="str">
            <v>община</v>
          </cell>
          <cell r="I373" t="str">
            <v>средно</v>
          </cell>
          <cell r="J373">
            <v>1</v>
          </cell>
          <cell r="K373">
            <v>406</v>
          </cell>
          <cell r="L373">
            <v>1296</v>
          </cell>
          <cell r="M373">
            <v>1</v>
          </cell>
          <cell r="N373">
            <v>1296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1</v>
          </cell>
          <cell r="AJ373">
            <v>73900</v>
          </cell>
          <cell r="AK373">
            <v>48</v>
          </cell>
          <cell r="AL373">
            <v>752064</v>
          </cell>
          <cell r="AM373">
            <v>1296</v>
          </cell>
          <cell r="AN373">
            <v>4000752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4826716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1</v>
          </cell>
          <cell r="BW373">
            <v>8821</v>
          </cell>
          <cell r="BX373">
            <v>1</v>
          </cell>
          <cell r="BY373">
            <v>1066</v>
          </cell>
          <cell r="BZ373">
            <v>9887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8</v>
          </cell>
          <cell r="CK373">
            <v>51456</v>
          </cell>
          <cell r="CL373">
            <v>20</v>
          </cell>
          <cell r="CM373">
            <v>17320</v>
          </cell>
          <cell r="CN373">
            <v>406</v>
          </cell>
          <cell r="CO373">
            <v>84042</v>
          </cell>
          <cell r="CP373">
            <v>1296</v>
          </cell>
          <cell r="CQ373">
            <v>45360</v>
          </cell>
          <cell r="CR373">
            <v>0</v>
          </cell>
          <cell r="CS373">
            <v>0</v>
          </cell>
          <cell r="CT373">
            <v>15</v>
          </cell>
          <cell r="CU373">
            <v>52620</v>
          </cell>
          <cell r="CV373">
            <v>362</v>
          </cell>
          <cell r="CW373">
            <v>511868</v>
          </cell>
          <cell r="CX373">
            <v>0</v>
          </cell>
          <cell r="CY373">
            <v>564488</v>
          </cell>
          <cell r="CZ373">
            <v>0</v>
          </cell>
          <cell r="DA373">
            <v>0</v>
          </cell>
          <cell r="DB373">
            <v>0</v>
          </cell>
          <cell r="DC373">
            <v>2662</v>
          </cell>
          <cell r="DD373">
            <v>54432</v>
          </cell>
          <cell r="DE373">
            <v>0</v>
          </cell>
          <cell r="DF373">
            <v>541</v>
          </cell>
          <cell r="DG373">
            <v>0</v>
          </cell>
          <cell r="DH373">
            <v>54100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54100</v>
          </cell>
          <cell r="DN373">
            <v>0</v>
          </cell>
          <cell r="DO373">
            <v>0</v>
          </cell>
          <cell r="DP373">
            <v>541</v>
          </cell>
        </row>
        <row r="374">
          <cell r="E374">
            <v>2224104</v>
          </cell>
          <cell r="F374" t="str">
            <v>104 основно училище "Захари Стоянов"</v>
          </cell>
          <cell r="G374" t="str">
            <v>Общинско</v>
          </cell>
          <cell r="H374" t="str">
            <v>община</v>
          </cell>
          <cell r="I374" t="str">
            <v>основно</v>
          </cell>
          <cell r="J374">
            <v>1</v>
          </cell>
          <cell r="K374">
            <v>449</v>
          </cell>
          <cell r="L374">
            <v>781</v>
          </cell>
          <cell r="M374">
            <v>1</v>
          </cell>
          <cell r="N374">
            <v>781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1</v>
          </cell>
          <cell r="AJ374">
            <v>73900</v>
          </cell>
          <cell r="AK374">
            <v>28</v>
          </cell>
          <cell r="AL374">
            <v>438704</v>
          </cell>
          <cell r="AM374">
            <v>781</v>
          </cell>
          <cell r="AN374">
            <v>2410947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2923551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4</v>
          </cell>
          <cell r="BW374">
            <v>35284</v>
          </cell>
          <cell r="BX374">
            <v>0</v>
          </cell>
          <cell r="BY374">
            <v>0</v>
          </cell>
          <cell r="BZ374">
            <v>35284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21</v>
          </cell>
          <cell r="CK374">
            <v>135072</v>
          </cell>
          <cell r="CL374">
            <v>21</v>
          </cell>
          <cell r="CM374">
            <v>18186</v>
          </cell>
          <cell r="CN374">
            <v>449</v>
          </cell>
          <cell r="CO374">
            <v>92943</v>
          </cell>
          <cell r="CP374">
            <v>781</v>
          </cell>
          <cell r="CQ374">
            <v>27335</v>
          </cell>
          <cell r="CR374">
            <v>0</v>
          </cell>
          <cell r="CS374">
            <v>0</v>
          </cell>
          <cell r="CT374">
            <v>11</v>
          </cell>
          <cell r="CU374">
            <v>38588</v>
          </cell>
          <cell r="CV374">
            <v>304</v>
          </cell>
          <cell r="CW374">
            <v>429856</v>
          </cell>
          <cell r="CX374">
            <v>0</v>
          </cell>
          <cell r="CY374">
            <v>468444</v>
          </cell>
          <cell r="CZ374">
            <v>0</v>
          </cell>
          <cell r="DA374">
            <v>0</v>
          </cell>
          <cell r="DB374">
            <v>0</v>
          </cell>
          <cell r="DC374">
            <v>2662</v>
          </cell>
          <cell r="DD374">
            <v>32802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</row>
        <row r="375">
          <cell r="E375">
            <v>2224121</v>
          </cell>
          <cell r="F375" t="str">
            <v>121 СРЕДНО УЧИЛИЩЕ "ГЕОРГИ ИЗМИРЛИЕВ"</v>
          </cell>
          <cell r="G375" t="str">
            <v>Общинско</v>
          </cell>
          <cell r="H375" t="str">
            <v>община</v>
          </cell>
          <cell r="I375" t="str">
            <v>средно</v>
          </cell>
          <cell r="J375">
            <v>1</v>
          </cell>
          <cell r="K375">
            <v>532</v>
          </cell>
          <cell r="L375">
            <v>1049</v>
          </cell>
          <cell r="M375">
            <v>1</v>
          </cell>
          <cell r="N375">
            <v>1049</v>
          </cell>
          <cell r="O375">
            <v>75</v>
          </cell>
          <cell r="P375">
            <v>0</v>
          </cell>
          <cell r="Q375">
            <v>0</v>
          </cell>
          <cell r="R375">
            <v>2</v>
          </cell>
          <cell r="S375">
            <v>18072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50</v>
          </cell>
          <cell r="Y375">
            <v>228300</v>
          </cell>
          <cell r="Z375">
            <v>1</v>
          </cell>
          <cell r="AA375">
            <v>3719</v>
          </cell>
          <cell r="AB375">
            <v>25</v>
          </cell>
          <cell r="AC375">
            <v>69325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319416</v>
          </cell>
          <cell r="AI375">
            <v>1</v>
          </cell>
          <cell r="AJ375">
            <v>73900</v>
          </cell>
          <cell r="AK375">
            <v>43</v>
          </cell>
          <cell r="AL375">
            <v>673724</v>
          </cell>
          <cell r="AM375">
            <v>1049</v>
          </cell>
          <cell r="AN375">
            <v>3238263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3985887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1</v>
          </cell>
          <cell r="BY375">
            <v>1066</v>
          </cell>
          <cell r="BZ375">
            <v>1066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24</v>
          </cell>
          <cell r="CK375">
            <v>154368</v>
          </cell>
          <cell r="CL375">
            <v>24</v>
          </cell>
          <cell r="CM375">
            <v>20784</v>
          </cell>
          <cell r="CN375">
            <v>532</v>
          </cell>
          <cell r="CO375">
            <v>110124</v>
          </cell>
          <cell r="CP375">
            <v>1049</v>
          </cell>
          <cell r="CQ375">
            <v>36715</v>
          </cell>
          <cell r="CR375">
            <v>0</v>
          </cell>
          <cell r="CS375">
            <v>0</v>
          </cell>
          <cell r="CT375">
            <v>23</v>
          </cell>
          <cell r="CU375">
            <v>80684</v>
          </cell>
          <cell r="CV375">
            <v>587</v>
          </cell>
          <cell r="CW375">
            <v>830018</v>
          </cell>
          <cell r="CX375">
            <v>0</v>
          </cell>
          <cell r="CY375">
            <v>910702</v>
          </cell>
          <cell r="CZ375">
            <v>0</v>
          </cell>
          <cell r="DA375">
            <v>0</v>
          </cell>
          <cell r="DB375">
            <v>0</v>
          </cell>
          <cell r="DC375">
            <v>2662</v>
          </cell>
          <cell r="DD375">
            <v>44058</v>
          </cell>
          <cell r="DE375">
            <v>0</v>
          </cell>
          <cell r="DF375">
            <v>402</v>
          </cell>
          <cell r="DG375">
            <v>0</v>
          </cell>
          <cell r="DH375">
            <v>40200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40200</v>
          </cell>
          <cell r="DN375">
            <v>0</v>
          </cell>
          <cell r="DO375">
            <v>0</v>
          </cell>
          <cell r="DP375">
            <v>402</v>
          </cell>
        </row>
        <row r="376">
          <cell r="E376">
            <v>2224126</v>
          </cell>
          <cell r="F376" t="str">
            <v>126 ОСНОВНО УЧИЛИЩЕ "Петко Юрданов Тодоров"</v>
          </cell>
          <cell r="G376" t="str">
            <v>Общинско</v>
          </cell>
          <cell r="H376" t="str">
            <v>община</v>
          </cell>
          <cell r="I376" t="str">
            <v>основно</v>
          </cell>
          <cell r="J376">
            <v>1</v>
          </cell>
          <cell r="K376">
            <v>406</v>
          </cell>
          <cell r="L376">
            <v>657</v>
          </cell>
          <cell r="M376">
            <v>1</v>
          </cell>
          <cell r="N376">
            <v>657</v>
          </cell>
          <cell r="O376">
            <v>26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1</v>
          </cell>
          <cell r="AA376">
            <v>3719</v>
          </cell>
          <cell r="AB376">
            <v>26</v>
          </cell>
          <cell r="AC376">
            <v>72098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75817</v>
          </cell>
          <cell r="AI376">
            <v>1</v>
          </cell>
          <cell r="AJ376">
            <v>73900</v>
          </cell>
          <cell r="AK376">
            <v>28</v>
          </cell>
          <cell r="AL376">
            <v>438704</v>
          </cell>
          <cell r="AM376">
            <v>657</v>
          </cell>
          <cell r="AN376">
            <v>2028159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2540763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3</v>
          </cell>
          <cell r="BW376">
            <v>26463</v>
          </cell>
          <cell r="BX376">
            <v>0</v>
          </cell>
          <cell r="BY376">
            <v>0</v>
          </cell>
          <cell r="BZ376">
            <v>26463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45</v>
          </cell>
          <cell r="CK376">
            <v>289440</v>
          </cell>
          <cell r="CL376">
            <v>46</v>
          </cell>
          <cell r="CM376">
            <v>39836</v>
          </cell>
          <cell r="CN376">
            <v>406</v>
          </cell>
          <cell r="CO376">
            <v>84042</v>
          </cell>
          <cell r="CP376">
            <v>657</v>
          </cell>
          <cell r="CQ376">
            <v>22995</v>
          </cell>
          <cell r="CR376">
            <v>5</v>
          </cell>
          <cell r="CS376">
            <v>12600</v>
          </cell>
          <cell r="CT376">
            <v>16</v>
          </cell>
          <cell r="CU376">
            <v>56128</v>
          </cell>
          <cell r="CV376">
            <v>365</v>
          </cell>
          <cell r="CW376">
            <v>516110</v>
          </cell>
          <cell r="CX376">
            <v>0</v>
          </cell>
          <cell r="CY376">
            <v>572238</v>
          </cell>
          <cell r="CZ376">
            <v>0</v>
          </cell>
          <cell r="DA376">
            <v>0</v>
          </cell>
          <cell r="DB376">
            <v>0</v>
          </cell>
          <cell r="DC376">
            <v>2662</v>
          </cell>
          <cell r="DD376">
            <v>27594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</row>
        <row r="377">
          <cell r="E377">
            <v>2224707</v>
          </cell>
          <cell r="F377" t="str">
            <v>Център за подкрепа за личностно развитие - Спортна Школа "София"</v>
          </cell>
          <cell r="G377" t="str">
            <v>Общинско</v>
          </cell>
          <cell r="H377" t="str">
            <v>община</v>
          </cell>
          <cell r="I377" t="str">
            <v>център за подкрепа за личностно развитие</v>
          </cell>
          <cell r="J377">
            <v>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</row>
        <row r="378">
          <cell r="E378">
            <v>2224916</v>
          </cell>
          <cell r="F378" t="str">
            <v>ДЕТСКА ГРАДИНА №2 "ЗВЪНЧЕ"</v>
          </cell>
          <cell r="G378" t="str">
            <v>Общинско</v>
          </cell>
          <cell r="H378" t="str">
            <v>община</v>
          </cell>
          <cell r="I378" t="str">
            <v>детска градина</v>
          </cell>
          <cell r="J378">
            <v>1</v>
          </cell>
          <cell r="K378">
            <v>218</v>
          </cell>
          <cell r="L378">
            <v>0</v>
          </cell>
          <cell r="M378">
            <v>0</v>
          </cell>
          <cell r="N378">
            <v>0</v>
          </cell>
          <cell r="O378">
            <v>291</v>
          </cell>
          <cell r="P378">
            <v>1</v>
          </cell>
          <cell r="Q378">
            <v>46300</v>
          </cell>
          <cell r="R378">
            <v>11</v>
          </cell>
          <cell r="S378">
            <v>99396</v>
          </cell>
          <cell r="T378">
            <v>21</v>
          </cell>
          <cell r="U378">
            <v>47481</v>
          </cell>
          <cell r="V378">
            <v>52</v>
          </cell>
          <cell r="W378">
            <v>220740</v>
          </cell>
          <cell r="X378">
            <v>218</v>
          </cell>
          <cell r="Y378">
            <v>995388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1409305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15</v>
          </cell>
          <cell r="CK378">
            <v>96480</v>
          </cell>
          <cell r="CL378">
            <v>15</v>
          </cell>
          <cell r="CM378">
            <v>12990</v>
          </cell>
          <cell r="CN378">
            <v>218</v>
          </cell>
          <cell r="CO378">
            <v>45126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</row>
        <row r="379">
          <cell r="E379">
            <v>2224917</v>
          </cell>
          <cell r="F379" t="str">
            <v>Детска градина №129 "Приказен свят"</v>
          </cell>
          <cell r="G379" t="str">
            <v>Общинско</v>
          </cell>
          <cell r="H379" t="str">
            <v>община</v>
          </cell>
          <cell r="I379" t="str">
            <v>детска градина</v>
          </cell>
          <cell r="J379">
            <v>1</v>
          </cell>
          <cell r="K379">
            <v>105</v>
          </cell>
          <cell r="L379">
            <v>0</v>
          </cell>
          <cell r="M379">
            <v>0</v>
          </cell>
          <cell r="N379">
            <v>0</v>
          </cell>
          <cell r="O379">
            <v>154</v>
          </cell>
          <cell r="P379">
            <v>1</v>
          </cell>
          <cell r="Q379">
            <v>46300</v>
          </cell>
          <cell r="R379">
            <v>6</v>
          </cell>
          <cell r="S379">
            <v>54216</v>
          </cell>
          <cell r="T379">
            <v>0</v>
          </cell>
          <cell r="U379">
            <v>0</v>
          </cell>
          <cell r="V379">
            <v>49</v>
          </cell>
          <cell r="W379">
            <v>208005</v>
          </cell>
          <cell r="X379">
            <v>105</v>
          </cell>
          <cell r="Y379">
            <v>479430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787951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4</v>
          </cell>
          <cell r="CM379">
            <v>3464</v>
          </cell>
          <cell r="CN379">
            <v>105</v>
          </cell>
          <cell r="CO379">
            <v>21735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</row>
        <row r="380">
          <cell r="E380">
            <v>2224918</v>
          </cell>
          <cell r="F380" t="str">
            <v>ДЕТСКА ГРАДИНА № 43 " ТАЛАНТ"</v>
          </cell>
          <cell r="G380" t="str">
            <v>Общинско</v>
          </cell>
          <cell r="H380" t="str">
            <v>община</v>
          </cell>
          <cell r="I380" t="str">
            <v>детска градина</v>
          </cell>
          <cell r="J380">
            <v>1</v>
          </cell>
          <cell r="K380">
            <v>166</v>
          </cell>
          <cell r="L380">
            <v>0</v>
          </cell>
          <cell r="M380">
            <v>0</v>
          </cell>
          <cell r="N380">
            <v>0</v>
          </cell>
          <cell r="O380">
            <v>242</v>
          </cell>
          <cell r="P380">
            <v>1</v>
          </cell>
          <cell r="Q380">
            <v>46300</v>
          </cell>
          <cell r="R380">
            <v>9</v>
          </cell>
          <cell r="S380">
            <v>81324</v>
          </cell>
          <cell r="T380">
            <v>25</v>
          </cell>
          <cell r="U380">
            <v>56525</v>
          </cell>
          <cell r="V380">
            <v>51</v>
          </cell>
          <cell r="W380">
            <v>216495</v>
          </cell>
          <cell r="X380">
            <v>166</v>
          </cell>
          <cell r="Y380">
            <v>757956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1158600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8</v>
          </cell>
          <cell r="CM380">
            <v>6928</v>
          </cell>
          <cell r="CN380">
            <v>166</v>
          </cell>
          <cell r="CO380">
            <v>34362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</row>
        <row r="381">
          <cell r="E381">
            <v>2224919</v>
          </cell>
          <cell r="F381" t="str">
            <v>ДЕТСКА ГРАДИНА № 127 "Слънце"</v>
          </cell>
          <cell r="G381" t="str">
            <v>Общинско</v>
          </cell>
          <cell r="H381" t="str">
            <v>община</v>
          </cell>
          <cell r="I381" t="str">
            <v>детска градина</v>
          </cell>
          <cell r="J381">
            <v>1</v>
          </cell>
          <cell r="K381">
            <v>196</v>
          </cell>
          <cell r="L381">
            <v>0</v>
          </cell>
          <cell r="M381">
            <v>0</v>
          </cell>
          <cell r="N381">
            <v>0</v>
          </cell>
          <cell r="O381">
            <v>293</v>
          </cell>
          <cell r="P381">
            <v>1</v>
          </cell>
          <cell r="Q381">
            <v>46300</v>
          </cell>
          <cell r="R381">
            <v>12</v>
          </cell>
          <cell r="S381">
            <v>108432</v>
          </cell>
          <cell r="T381">
            <v>24</v>
          </cell>
          <cell r="U381">
            <v>54264</v>
          </cell>
          <cell r="V381">
            <v>73</v>
          </cell>
          <cell r="W381">
            <v>309885</v>
          </cell>
          <cell r="X381">
            <v>196</v>
          </cell>
          <cell r="Y381">
            <v>894936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1413817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10</v>
          </cell>
          <cell r="CM381">
            <v>8660</v>
          </cell>
          <cell r="CN381">
            <v>196</v>
          </cell>
          <cell r="CO381">
            <v>40572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</row>
        <row r="382">
          <cell r="E382">
            <v>2224920</v>
          </cell>
          <cell r="F382" t="str">
            <v>ДЕТСКА ГРАДИНА №167"МАЛКИЯТ ПРИНЦ"</v>
          </cell>
          <cell r="G382" t="str">
            <v>Общинско</v>
          </cell>
          <cell r="H382" t="str">
            <v>община</v>
          </cell>
          <cell r="I382" t="str">
            <v>детска градина</v>
          </cell>
          <cell r="J382">
            <v>1</v>
          </cell>
          <cell r="K382">
            <v>179</v>
          </cell>
          <cell r="L382">
            <v>0</v>
          </cell>
          <cell r="M382">
            <v>0</v>
          </cell>
          <cell r="N382">
            <v>0</v>
          </cell>
          <cell r="O382">
            <v>231</v>
          </cell>
          <cell r="P382">
            <v>1</v>
          </cell>
          <cell r="Q382">
            <v>46300</v>
          </cell>
          <cell r="R382">
            <v>9</v>
          </cell>
          <cell r="S382">
            <v>81324</v>
          </cell>
          <cell r="T382">
            <v>0</v>
          </cell>
          <cell r="U382">
            <v>0</v>
          </cell>
          <cell r="V382">
            <v>52</v>
          </cell>
          <cell r="W382">
            <v>220740</v>
          </cell>
          <cell r="X382">
            <v>179</v>
          </cell>
          <cell r="Y382">
            <v>817314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1165678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9</v>
          </cell>
          <cell r="CM382">
            <v>7794</v>
          </cell>
          <cell r="CN382">
            <v>179</v>
          </cell>
          <cell r="CO382">
            <v>37053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</row>
        <row r="383">
          <cell r="E383">
            <v>2224921</v>
          </cell>
          <cell r="F383" t="str">
            <v>ДЕТСКА ГРАДИНА № 7 "ДЕТЕЛИНА"</v>
          </cell>
          <cell r="G383" t="str">
            <v>Общинско</v>
          </cell>
          <cell r="H383" t="str">
            <v>община</v>
          </cell>
          <cell r="I383" t="str">
            <v>детска градина</v>
          </cell>
          <cell r="J383">
            <v>1</v>
          </cell>
          <cell r="K383">
            <v>248</v>
          </cell>
          <cell r="L383">
            <v>0</v>
          </cell>
          <cell r="M383">
            <v>0</v>
          </cell>
          <cell r="N383">
            <v>0</v>
          </cell>
          <cell r="O383">
            <v>371</v>
          </cell>
          <cell r="P383">
            <v>1</v>
          </cell>
          <cell r="Q383">
            <v>46300</v>
          </cell>
          <cell r="R383">
            <v>14</v>
          </cell>
          <cell r="S383">
            <v>126504</v>
          </cell>
          <cell r="T383">
            <v>21</v>
          </cell>
          <cell r="U383">
            <v>47481</v>
          </cell>
          <cell r="V383">
            <v>102</v>
          </cell>
          <cell r="W383">
            <v>432990</v>
          </cell>
          <cell r="X383">
            <v>248</v>
          </cell>
          <cell r="Y383">
            <v>1132368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1785643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7</v>
          </cell>
          <cell r="CK383">
            <v>45024</v>
          </cell>
          <cell r="CL383">
            <v>8</v>
          </cell>
          <cell r="CM383">
            <v>6928</v>
          </cell>
          <cell r="CN383">
            <v>248</v>
          </cell>
          <cell r="CO383">
            <v>51336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</row>
        <row r="384">
          <cell r="E384">
            <v>2224922</v>
          </cell>
          <cell r="F384" t="str">
            <v>Детска градина №40 "Професор Георги Ангушев"</v>
          </cell>
          <cell r="G384" t="str">
            <v>Общинско</v>
          </cell>
          <cell r="H384" t="str">
            <v>община</v>
          </cell>
          <cell r="I384" t="str">
            <v>детска градина</v>
          </cell>
          <cell r="J384">
            <v>1</v>
          </cell>
          <cell r="K384">
            <v>81</v>
          </cell>
          <cell r="L384">
            <v>0</v>
          </cell>
          <cell r="M384">
            <v>0</v>
          </cell>
          <cell r="N384">
            <v>0</v>
          </cell>
          <cell r="O384">
            <v>149</v>
          </cell>
          <cell r="P384">
            <v>1</v>
          </cell>
          <cell r="Q384">
            <v>46300</v>
          </cell>
          <cell r="R384">
            <v>6</v>
          </cell>
          <cell r="S384">
            <v>54216</v>
          </cell>
          <cell r="T384">
            <v>44</v>
          </cell>
          <cell r="U384">
            <v>99484</v>
          </cell>
          <cell r="V384">
            <v>24</v>
          </cell>
          <cell r="W384">
            <v>101880</v>
          </cell>
          <cell r="X384">
            <v>81</v>
          </cell>
          <cell r="Y384">
            <v>369846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671726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6</v>
          </cell>
          <cell r="CM384">
            <v>5196</v>
          </cell>
          <cell r="CN384">
            <v>81</v>
          </cell>
          <cell r="CO384">
            <v>16767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</row>
        <row r="385">
          <cell r="E385">
            <v>2224923</v>
          </cell>
          <cell r="F385" t="str">
            <v>Детска Градина № 87 "БУКАТА"</v>
          </cell>
          <cell r="G385" t="str">
            <v>Общинско</v>
          </cell>
          <cell r="H385" t="str">
            <v>община</v>
          </cell>
          <cell r="I385" t="str">
            <v>детска градина</v>
          </cell>
          <cell r="J385">
            <v>1</v>
          </cell>
          <cell r="K385">
            <v>137</v>
          </cell>
          <cell r="L385">
            <v>0</v>
          </cell>
          <cell r="M385">
            <v>0</v>
          </cell>
          <cell r="N385">
            <v>0</v>
          </cell>
          <cell r="O385">
            <v>184</v>
          </cell>
          <cell r="P385">
            <v>1</v>
          </cell>
          <cell r="Q385">
            <v>46300</v>
          </cell>
          <cell r="R385">
            <v>7</v>
          </cell>
          <cell r="S385">
            <v>63252</v>
          </cell>
          <cell r="T385">
            <v>0</v>
          </cell>
          <cell r="U385">
            <v>0</v>
          </cell>
          <cell r="V385">
            <v>47</v>
          </cell>
          <cell r="W385">
            <v>199515</v>
          </cell>
          <cell r="X385">
            <v>137</v>
          </cell>
          <cell r="Y385">
            <v>625542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934609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5</v>
          </cell>
          <cell r="CM385">
            <v>4330</v>
          </cell>
          <cell r="CN385">
            <v>137</v>
          </cell>
          <cell r="CO385">
            <v>28359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</row>
        <row r="386">
          <cell r="E386">
            <v>2215160</v>
          </cell>
          <cell r="F386" t="str">
            <v>160 Основно училище  " Кирил и Методий"</v>
          </cell>
          <cell r="G386" t="str">
            <v>Общинско</v>
          </cell>
          <cell r="H386" t="str">
            <v>община</v>
          </cell>
          <cell r="I386" t="str">
            <v>основно</v>
          </cell>
          <cell r="J386">
            <v>1</v>
          </cell>
          <cell r="K386">
            <v>55</v>
          </cell>
          <cell r="L386">
            <v>94</v>
          </cell>
          <cell r="M386">
            <v>1</v>
          </cell>
          <cell r="N386">
            <v>94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1</v>
          </cell>
          <cell r="AJ386">
            <v>73900</v>
          </cell>
          <cell r="AK386">
            <v>7</v>
          </cell>
          <cell r="AL386">
            <v>109676</v>
          </cell>
          <cell r="AM386">
            <v>94</v>
          </cell>
          <cell r="AN386">
            <v>290178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473754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1</v>
          </cell>
          <cell r="BW386">
            <v>8821</v>
          </cell>
          <cell r="BX386">
            <v>0</v>
          </cell>
          <cell r="BY386">
            <v>0</v>
          </cell>
          <cell r="BZ386">
            <v>8821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</v>
          </cell>
          <cell r="CM386">
            <v>866</v>
          </cell>
          <cell r="CN386">
            <v>55</v>
          </cell>
          <cell r="CO386">
            <v>11385</v>
          </cell>
          <cell r="CP386">
            <v>94</v>
          </cell>
          <cell r="CQ386">
            <v>3290</v>
          </cell>
          <cell r="CR386">
            <v>0</v>
          </cell>
          <cell r="CS386">
            <v>0</v>
          </cell>
          <cell r="CT386">
            <v>4</v>
          </cell>
          <cell r="CU386">
            <v>14032</v>
          </cell>
          <cell r="CV386">
            <v>79</v>
          </cell>
          <cell r="CW386">
            <v>111706</v>
          </cell>
          <cell r="CX386">
            <v>0</v>
          </cell>
          <cell r="CY386">
            <v>125738</v>
          </cell>
          <cell r="CZ386">
            <v>0</v>
          </cell>
          <cell r="DA386">
            <v>0</v>
          </cell>
          <cell r="DB386">
            <v>0</v>
          </cell>
          <cell r="DC386">
            <v>2662</v>
          </cell>
          <cell r="DD386">
            <v>3948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</row>
        <row r="387">
          <cell r="E387">
            <v>2215804</v>
          </cell>
          <cell r="F387" t="str">
            <v>ДЕТСКА ГРАДИНА № 132 "СВЕТЛИНА"</v>
          </cell>
          <cell r="G387" t="str">
            <v>Общинско</v>
          </cell>
          <cell r="H387" t="str">
            <v>община</v>
          </cell>
          <cell r="I387" t="str">
            <v>детска градина</v>
          </cell>
          <cell r="J387">
            <v>1</v>
          </cell>
          <cell r="K387">
            <v>107</v>
          </cell>
          <cell r="L387">
            <v>0</v>
          </cell>
          <cell r="M387">
            <v>0</v>
          </cell>
          <cell r="N387">
            <v>0</v>
          </cell>
          <cell r="O387">
            <v>185</v>
          </cell>
          <cell r="P387">
            <v>1</v>
          </cell>
          <cell r="Q387">
            <v>46300</v>
          </cell>
          <cell r="R387">
            <v>7</v>
          </cell>
          <cell r="S387">
            <v>63252</v>
          </cell>
          <cell r="T387">
            <v>0</v>
          </cell>
          <cell r="U387">
            <v>0</v>
          </cell>
          <cell r="V387">
            <v>78</v>
          </cell>
          <cell r="W387">
            <v>331110</v>
          </cell>
          <cell r="X387">
            <v>107</v>
          </cell>
          <cell r="Y387">
            <v>488562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929224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32</v>
          </cell>
          <cell r="CK387">
            <v>205824</v>
          </cell>
          <cell r="CL387">
            <v>32</v>
          </cell>
          <cell r="CM387">
            <v>27712</v>
          </cell>
          <cell r="CN387">
            <v>107</v>
          </cell>
          <cell r="CO387">
            <v>22149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</row>
        <row r="388">
          <cell r="E388">
            <v>2210116</v>
          </cell>
          <cell r="F388" t="str">
            <v>116 Основно училище "Паисий Хилендарски"</v>
          </cell>
          <cell r="G388" t="str">
            <v>Общинско</v>
          </cell>
          <cell r="H388" t="str">
            <v>община</v>
          </cell>
          <cell r="I388" t="str">
            <v>основно</v>
          </cell>
          <cell r="J388">
            <v>1</v>
          </cell>
          <cell r="K388">
            <v>25</v>
          </cell>
          <cell r="L388">
            <v>46</v>
          </cell>
          <cell r="M388">
            <v>1</v>
          </cell>
          <cell r="N388">
            <v>46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1</v>
          </cell>
          <cell r="AJ388">
            <v>73900</v>
          </cell>
          <cell r="AK388">
            <v>7</v>
          </cell>
          <cell r="AL388">
            <v>109676</v>
          </cell>
          <cell r="AM388">
            <v>46</v>
          </cell>
          <cell r="AN388">
            <v>142002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325578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1</v>
          </cell>
          <cell r="BY388">
            <v>1066</v>
          </cell>
          <cell r="BZ388">
            <v>1066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2</v>
          </cell>
          <cell r="CM388">
            <v>1732</v>
          </cell>
          <cell r="CN388">
            <v>25</v>
          </cell>
          <cell r="CO388">
            <v>5175</v>
          </cell>
          <cell r="CP388">
            <v>46</v>
          </cell>
          <cell r="CQ388">
            <v>1610</v>
          </cell>
          <cell r="CR388">
            <v>0</v>
          </cell>
          <cell r="CS388">
            <v>0</v>
          </cell>
          <cell r="CT388">
            <v>1</v>
          </cell>
          <cell r="CU388">
            <v>3508</v>
          </cell>
          <cell r="CV388">
            <v>18</v>
          </cell>
          <cell r="CW388">
            <v>25452</v>
          </cell>
          <cell r="CX388">
            <v>0</v>
          </cell>
          <cell r="CY388">
            <v>28960</v>
          </cell>
          <cell r="CZ388">
            <v>0</v>
          </cell>
          <cell r="DA388">
            <v>0</v>
          </cell>
          <cell r="DB388">
            <v>0</v>
          </cell>
          <cell r="DC388">
            <v>2662</v>
          </cell>
          <cell r="DD388">
            <v>1932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частни"/>
    </sheetNames>
    <sheetDataSet>
      <sheetData sheetId="0">
        <row r="15">
          <cell r="E15">
            <v>2201078</v>
          </cell>
          <cell r="F15" t="str">
            <v>78. Средно училище "Христо Смирненски"</v>
          </cell>
          <cell r="G15" t="str">
            <v>Общинско</v>
          </cell>
          <cell r="H15" t="str">
            <v>община</v>
          </cell>
          <cell r="I15" t="str">
            <v>средно</v>
          </cell>
          <cell r="J15">
            <v>1</v>
          </cell>
          <cell r="K15">
            <v>434</v>
          </cell>
          <cell r="L15">
            <v>849</v>
          </cell>
          <cell r="M15">
            <v>1</v>
          </cell>
          <cell r="N15">
            <v>849</v>
          </cell>
          <cell r="O15">
            <v>56</v>
          </cell>
          <cell r="P15">
            <v>0</v>
          </cell>
          <cell r="Q15">
            <v>0</v>
          </cell>
          <cell r="R15">
            <v>3</v>
          </cell>
          <cell r="S15">
            <v>27108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56</v>
          </cell>
          <cell r="Y15">
            <v>255696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282804</v>
          </cell>
          <cell r="AI15">
            <v>1</v>
          </cell>
          <cell r="AJ15">
            <v>73900</v>
          </cell>
          <cell r="AK15">
            <v>33</v>
          </cell>
          <cell r="AL15">
            <v>517044</v>
          </cell>
          <cell r="AM15">
            <v>755</v>
          </cell>
          <cell r="AN15">
            <v>2330685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2921629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</v>
          </cell>
          <cell r="BD15">
            <v>83688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94</v>
          </cell>
          <cell r="BJ15">
            <v>386340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470028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3</v>
          </cell>
          <cell r="BW15">
            <v>26463</v>
          </cell>
          <cell r="BX15">
            <v>6</v>
          </cell>
          <cell r="BY15">
            <v>6396</v>
          </cell>
          <cell r="BZ15">
            <v>32859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38</v>
          </cell>
          <cell r="CK15">
            <v>244416</v>
          </cell>
          <cell r="CL15">
            <v>38</v>
          </cell>
          <cell r="CM15">
            <v>32908</v>
          </cell>
          <cell r="CN15">
            <v>434</v>
          </cell>
        </row>
        <row r="16">
          <cell r="E16">
            <v>2201995</v>
          </cell>
          <cell r="F16" t="str">
            <v>ДЕТСКА ГРАДИНА № 25 "ИЗВОРЧЕ"</v>
          </cell>
          <cell r="G16" t="str">
            <v>Общинско</v>
          </cell>
          <cell r="H16" t="str">
            <v>община</v>
          </cell>
          <cell r="I16" t="str">
            <v>детска градина</v>
          </cell>
          <cell r="J16">
            <v>1</v>
          </cell>
          <cell r="K16">
            <v>257</v>
          </cell>
          <cell r="L16">
            <v>0</v>
          </cell>
          <cell r="M16">
            <v>0</v>
          </cell>
          <cell r="N16">
            <v>0</v>
          </cell>
          <cell r="O16">
            <v>419</v>
          </cell>
          <cell r="P16">
            <v>1</v>
          </cell>
          <cell r="Q16">
            <v>46300</v>
          </cell>
          <cell r="R16">
            <v>17</v>
          </cell>
          <cell r="S16">
            <v>153612</v>
          </cell>
          <cell r="T16">
            <v>88</v>
          </cell>
          <cell r="U16">
            <v>198968</v>
          </cell>
          <cell r="V16">
            <v>74</v>
          </cell>
          <cell r="W16">
            <v>314130</v>
          </cell>
          <cell r="X16">
            <v>257</v>
          </cell>
          <cell r="Y16">
            <v>1173462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1886472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10</v>
          </cell>
          <cell r="CK16">
            <v>64320</v>
          </cell>
          <cell r="CL16">
            <v>10</v>
          </cell>
          <cell r="CM16">
            <v>8660</v>
          </cell>
          <cell r="CN16">
            <v>257</v>
          </cell>
        </row>
        <row r="17">
          <cell r="E17">
            <v>2218192</v>
          </cell>
          <cell r="F17" t="str">
            <v>192. СРЕДНО УЧИЛИЩЕ "ХРИСТО БОТЕВ"</v>
          </cell>
          <cell r="G17" t="str">
            <v>Общинско</v>
          </cell>
          <cell r="H17" t="str">
            <v>община</v>
          </cell>
          <cell r="I17" t="str">
            <v>средно</v>
          </cell>
          <cell r="J17">
            <v>1</v>
          </cell>
          <cell r="K17">
            <v>112</v>
          </cell>
          <cell r="L17">
            <v>296</v>
          </cell>
          <cell r="M17">
            <v>1</v>
          </cell>
          <cell r="N17">
            <v>296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</v>
          </cell>
          <cell r="AJ17">
            <v>73900</v>
          </cell>
          <cell r="AK17">
            <v>9</v>
          </cell>
          <cell r="AL17">
            <v>141012</v>
          </cell>
          <cell r="AM17">
            <v>177</v>
          </cell>
          <cell r="AN17">
            <v>546399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761311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5</v>
          </cell>
          <cell r="BD17">
            <v>104610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119</v>
          </cell>
          <cell r="BL17">
            <v>445893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550503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13</v>
          </cell>
          <cell r="BY17">
            <v>13858</v>
          </cell>
          <cell r="BZ17">
            <v>13858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12</v>
          </cell>
          <cell r="CK17">
            <v>77184</v>
          </cell>
          <cell r="CL17">
            <v>12</v>
          </cell>
          <cell r="CM17">
            <v>10392</v>
          </cell>
          <cell r="CN17">
            <v>112</v>
          </cell>
        </row>
        <row r="18">
          <cell r="E18">
            <v>2218837</v>
          </cell>
          <cell r="F18" t="str">
            <v>Детска градина № 143 "Щурче"</v>
          </cell>
          <cell r="G18" t="str">
            <v>Общинско</v>
          </cell>
          <cell r="H18" t="str">
            <v>община</v>
          </cell>
          <cell r="I18" t="str">
            <v>детска градина</v>
          </cell>
          <cell r="J18">
            <v>1</v>
          </cell>
          <cell r="K18">
            <v>148</v>
          </cell>
          <cell r="L18">
            <v>0</v>
          </cell>
          <cell r="M18">
            <v>0</v>
          </cell>
          <cell r="N18">
            <v>0</v>
          </cell>
          <cell r="O18">
            <v>226</v>
          </cell>
          <cell r="P18">
            <v>1</v>
          </cell>
          <cell r="Q18">
            <v>46300</v>
          </cell>
          <cell r="R18">
            <v>9</v>
          </cell>
          <cell r="S18">
            <v>81324</v>
          </cell>
          <cell r="T18">
            <v>0</v>
          </cell>
          <cell r="U18">
            <v>0</v>
          </cell>
          <cell r="V18">
            <v>78</v>
          </cell>
          <cell r="W18">
            <v>331110</v>
          </cell>
          <cell r="X18">
            <v>148</v>
          </cell>
          <cell r="Y18">
            <v>675768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1134502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2</v>
          </cell>
          <cell r="CM18">
            <v>1732</v>
          </cell>
          <cell r="CN18">
            <v>148</v>
          </cell>
        </row>
        <row r="19">
          <cell r="E19">
            <v>2200001</v>
          </cell>
          <cell r="F19" t="str">
            <v>Детска градина №21 "Ежко Бежко" с. Бусманци</v>
          </cell>
          <cell r="G19" t="str">
            <v>Общинско</v>
          </cell>
          <cell r="H19" t="str">
            <v>община</v>
          </cell>
          <cell r="I19" t="str">
            <v>детска градина</v>
          </cell>
          <cell r="J19">
            <v>1</v>
          </cell>
          <cell r="K19">
            <v>268</v>
          </cell>
          <cell r="L19">
            <v>0</v>
          </cell>
          <cell r="M19">
            <v>0</v>
          </cell>
          <cell r="N19">
            <v>0</v>
          </cell>
          <cell r="O19">
            <v>457</v>
          </cell>
          <cell r="P19">
            <v>1</v>
          </cell>
          <cell r="Q19">
            <v>46300</v>
          </cell>
          <cell r="R19">
            <v>18</v>
          </cell>
          <cell r="S19">
            <v>162648</v>
          </cell>
          <cell r="T19">
            <v>67</v>
          </cell>
          <cell r="U19">
            <v>151487</v>
          </cell>
          <cell r="V19">
            <v>122</v>
          </cell>
          <cell r="W19">
            <v>517890</v>
          </cell>
          <cell r="X19">
            <v>268</v>
          </cell>
          <cell r="Y19">
            <v>1223688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2102013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42</v>
          </cell>
          <cell r="CK19">
            <v>270144</v>
          </cell>
          <cell r="CL19">
            <v>42</v>
          </cell>
          <cell r="CM19">
            <v>36372</v>
          </cell>
          <cell r="CN19">
            <v>268</v>
          </cell>
        </row>
        <row r="20">
          <cell r="E20">
            <v>2207065</v>
          </cell>
          <cell r="F20" t="str">
            <v>65 основно училище "Св. Св. Кирил и Методий"</v>
          </cell>
          <cell r="G20" t="str">
            <v>Общинско</v>
          </cell>
          <cell r="H20" t="str">
            <v>община</v>
          </cell>
          <cell r="I20" t="str">
            <v>основно</v>
          </cell>
          <cell r="J20">
            <v>1</v>
          </cell>
          <cell r="K20">
            <v>57</v>
          </cell>
          <cell r="L20">
            <v>84</v>
          </cell>
          <cell r="M20">
            <v>1</v>
          </cell>
          <cell r="N20">
            <v>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1</v>
          </cell>
          <cell r="AJ20">
            <v>73900</v>
          </cell>
          <cell r="AK20">
            <v>6</v>
          </cell>
          <cell r="AL20">
            <v>94008</v>
          </cell>
          <cell r="AM20">
            <v>84</v>
          </cell>
          <cell r="AN20">
            <v>259308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427216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3</v>
          </cell>
          <cell r="BW20">
            <v>26463</v>
          </cell>
          <cell r="BX20">
            <v>2</v>
          </cell>
          <cell r="BY20">
            <v>2132</v>
          </cell>
          <cell r="BZ20">
            <v>28595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12</v>
          </cell>
          <cell r="CK20">
            <v>77184</v>
          </cell>
          <cell r="CL20">
            <v>12</v>
          </cell>
          <cell r="CM20">
            <v>10392</v>
          </cell>
          <cell r="CN20">
            <v>57</v>
          </cell>
        </row>
        <row r="21">
          <cell r="E21">
            <v>2210117</v>
          </cell>
          <cell r="F21" t="str">
            <v>117. Средно училище "Свети свети Кирил и Методий"</v>
          </cell>
          <cell r="G21" t="str">
            <v>Общинско</v>
          </cell>
          <cell r="H21" t="str">
            <v>община</v>
          </cell>
          <cell r="I21" t="str">
            <v>средно</v>
          </cell>
          <cell r="J21">
            <v>1</v>
          </cell>
          <cell r="K21">
            <v>77</v>
          </cell>
          <cell r="L21">
            <v>318</v>
          </cell>
          <cell r="M21">
            <v>1</v>
          </cell>
          <cell r="N21">
            <v>318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73900</v>
          </cell>
          <cell r="AK21">
            <v>18</v>
          </cell>
          <cell r="AL21">
            <v>282024</v>
          </cell>
          <cell r="AM21">
            <v>318</v>
          </cell>
          <cell r="AN21">
            <v>981666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1337590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10</v>
          </cell>
          <cell r="CK21">
            <v>64320</v>
          </cell>
          <cell r="CL21">
            <v>10</v>
          </cell>
          <cell r="CM21">
            <v>8660</v>
          </cell>
          <cell r="CN21">
            <v>77</v>
          </cell>
        </row>
        <row r="22">
          <cell r="E22">
            <v>2210905</v>
          </cell>
          <cell r="F22" t="str">
            <v>Детска градина №94 "Детски свят"</v>
          </cell>
          <cell r="G22" t="str">
            <v>Общинско</v>
          </cell>
          <cell r="H22" t="str">
            <v>община</v>
          </cell>
          <cell r="I22" t="str">
            <v>детска градина</v>
          </cell>
          <cell r="J22">
            <v>1</v>
          </cell>
          <cell r="K22">
            <v>59</v>
          </cell>
          <cell r="L22">
            <v>0</v>
          </cell>
          <cell r="M22">
            <v>0</v>
          </cell>
          <cell r="N22">
            <v>0</v>
          </cell>
          <cell r="O22">
            <v>104</v>
          </cell>
          <cell r="P22">
            <v>1</v>
          </cell>
          <cell r="Q22">
            <v>46300</v>
          </cell>
          <cell r="R22">
            <v>5</v>
          </cell>
          <cell r="S22">
            <v>45180</v>
          </cell>
          <cell r="T22">
            <v>22</v>
          </cell>
          <cell r="U22">
            <v>49742</v>
          </cell>
          <cell r="V22">
            <v>23</v>
          </cell>
          <cell r="W22">
            <v>97635</v>
          </cell>
          <cell r="X22">
            <v>59</v>
          </cell>
          <cell r="Y22">
            <v>269394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508251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1</v>
          </cell>
          <cell r="CM22">
            <v>866</v>
          </cell>
          <cell r="CN22">
            <v>59</v>
          </cell>
        </row>
        <row r="23">
          <cell r="E23">
            <v>2202086</v>
          </cell>
          <cell r="F23" t="str">
            <v>86 Основно училище "Св. Климент Охридски"</v>
          </cell>
          <cell r="G23" t="str">
            <v>Общинско</v>
          </cell>
          <cell r="H23" t="str">
            <v>община</v>
          </cell>
          <cell r="I23" t="str">
            <v>основно</v>
          </cell>
          <cell r="J23">
            <v>1</v>
          </cell>
          <cell r="K23">
            <v>109</v>
          </cell>
          <cell r="L23">
            <v>111</v>
          </cell>
          <cell r="M23">
            <v>1</v>
          </cell>
          <cell r="N23">
            <v>111</v>
          </cell>
          <cell r="O23">
            <v>20</v>
          </cell>
          <cell r="P23">
            <v>0</v>
          </cell>
          <cell r="Q23">
            <v>0</v>
          </cell>
          <cell r="R23">
            <v>1</v>
          </cell>
          <cell r="S23">
            <v>9036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20</v>
          </cell>
          <cell r="Y23">
            <v>91320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100356</v>
          </cell>
          <cell r="AI23">
            <v>1</v>
          </cell>
          <cell r="AJ23">
            <v>73900</v>
          </cell>
          <cell r="AK23">
            <v>7</v>
          </cell>
          <cell r="AL23">
            <v>109676</v>
          </cell>
          <cell r="AM23">
            <v>111</v>
          </cell>
          <cell r="AN23">
            <v>342657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526233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3</v>
          </cell>
          <cell r="BW23">
            <v>26463</v>
          </cell>
          <cell r="BX23">
            <v>3</v>
          </cell>
          <cell r="BY23">
            <v>3198</v>
          </cell>
          <cell r="BZ23">
            <v>29661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17</v>
          </cell>
          <cell r="CK23">
            <v>109344</v>
          </cell>
          <cell r="CL23">
            <v>17</v>
          </cell>
          <cell r="CM23">
            <v>14722</v>
          </cell>
          <cell r="CN23">
            <v>109</v>
          </cell>
        </row>
        <row r="24">
          <cell r="E24">
            <v>2202829</v>
          </cell>
          <cell r="F24" t="str">
            <v>ДЕТСКА ГРАДИНА № 4 "СЛЪНЧО"</v>
          </cell>
          <cell r="G24" t="str">
            <v>Общинско</v>
          </cell>
          <cell r="H24" t="str">
            <v>община</v>
          </cell>
          <cell r="I24" t="str">
            <v>детска градина</v>
          </cell>
          <cell r="J24">
            <v>1</v>
          </cell>
          <cell r="K24">
            <v>106</v>
          </cell>
          <cell r="L24">
            <v>0</v>
          </cell>
          <cell r="M24">
            <v>0</v>
          </cell>
          <cell r="N24">
            <v>0</v>
          </cell>
          <cell r="O24">
            <v>152</v>
          </cell>
          <cell r="P24">
            <v>1</v>
          </cell>
          <cell r="Q24">
            <v>46300</v>
          </cell>
          <cell r="R24">
            <v>6</v>
          </cell>
          <cell r="S24">
            <v>54216</v>
          </cell>
          <cell r="T24">
            <v>21</v>
          </cell>
          <cell r="U24">
            <v>47481</v>
          </cell>
          <cell r="V24">
            <v>25</v>
          </cell>
          <cell r="W24">
            <v>106125</v>
          </cell>
          <cell r="X24">
            <v>106</v>
          </cell>
          <cell r="Y24">
            <v>483996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738118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6</v>
          </cell>
          <cell r="CK24">
            <v>38592</v>
          </cell>
          <cell r="CL24">
            <v>6</v>
          </cell>
          <cell r="CM24">
            <v>5196</v>
          </cell>
          <cell r="CN24">
            <v>106</v>
          </cell>
        </row>
        <row r="25">
          <cell r="E25">
            <v>2203146</v>
          </cell>
          <cell r="F25" t="str">
            <v>146 Основно училище "Патриарх Евтимий"</v>
          </cell>
          <cell r="G25" t="str">
            <v>Общинско</v>
          </cell>
          <cell r="H25" t="str">
            <v>община</v>
          </cell>
          <cell r="I25" t="str">
            <v>основно</v>
          </cell>
          <cell r="J25">
            <v>1</v>
          </cell>
          <cell r="K25">
            <v>109</v>
          </cell>
          <cell r="L25">
            <v>143</v>
          </cell>
          <cell r="M25">
            <v>1</v>
          </cell>
          <cell r="N25">
            <v>143</v>
          </cell>
          <cell r="O25">
            <v>24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</v>
          </cell>
          <cell r="AA25">
            <v>3719</v>
          </cell>
          <cell r="AB25">
            <v>24</v>
          </cell>
          <cell r="AC25">
            <v>66552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70271</v>
          </cell>
          <cell r="AI25">
            <v>1</v>
          </cell>
          <cell r="AJ25">
            <v>73900</v>
          </cell>
          <cell r="AK25">
            <v>7</v>
          </cell>
          <cell r="AL25">
            <v>109676</v>
          </cell>
          <cell r="AM25">
            <v>143</v>
          </cell>
          <cell r="AN25">
            <v>441441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625017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109</v>
          </cell>
        </row>
        <row r="26">
          <cell r="E26">
            <v>2218084</v>
          </cell>
          <cell r="F26" t="str">
            <v>84 ОСНОВНО УЧИЛИЩЕ "ВАСИЛ ЛЕВСКИ"</v>
          </cell>
          <cell r="G26" t="str">
            <v>Общинско</v>
          </cell>
          <cell r="H26" t="str">
            <v>община</v>
          </cell>
          <cell r="I26" t="str">
            <v>основно</v>
          </cell>
          <cell r="J26">
            <v>1</v>
          </cell>
          <cell r="K26">
            <v>210</v>
          </cell>
          <cell r="L26">
            <v>256</v>
          </cell>
          <cell r="M26">
            <v>1</v>
          </cell>
          <cell r="N26">
            <v>256</v>
          </cell>
          <cell r="O26">
            <v>30</v>
          </cell>
          <cell r="P26">
            <v>0</v>
          </cell>
          <cell r="Q26">
            <v>0</v>
          </cell>
          <cell r="R26">
            <v>1</v>
          </cell>
          <cell r="S26">
            <v>9036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30</v>
          </cell>
          <cell r="Y26">
            <v>136980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146016</v>
          </cell>
          <cell r="AI26">
            <v>1</v>
          </cell>
          <cell r="AJ26">
            <v>73900</v>
          </cell>
          <cell r="AK26">
            <v>11</v>
          </cell>
          <cell r="AL26">
            <v>172348</v>
          </cell>
          <cell r="AM26">
            <v>256</v>
          </cell>
          <cell r="AN26">
            <v>790272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1036520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2</v>
          </cell>
          <cell r="BW26">
            <v>17642</v>
          </cell>
          <cell r="BX26">
            <v>0</v>
          </cell>
          <cell r="BY26">
            <v>0</v>
          </cell>
          <cell r="BZ26">
            <v>17642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35</v>
          </cell>
          <cell r="CK26">
            <v>225120</v>
          </cell>
          <cell r="CL26">
            <v>35</v>
          </cell>
          <cell r="CM26">
            <v>30310</v>
          </cell>
          <cell r="CN26">
            <v>210</v>
          </cell>
        </row>
        <row r="27">
          <cell r="E27">
            <v>2218839</v>
          </cell>
          <cell r="F27" t="str">
            <v>Детска градина № 180 "Зайченцето бяло"</v>
          </cell>
          <cell r="G27" t="str">
            <v>Общинско</v>
          </cell>
          <cell r="H27" t="str">
            <v>община</v>
          </cell>
          <cell r="I27" t="str">
            <v>детска градина</v>
          </cell>
          <cell r="J27">
            <v>1</v>
          </cell>
          <cell r="K27">
            <v>81</v>
          </cell>
          <cell r="L27">
            <v>0</v>
          </cell>
          <cell r="M27">
            <v>0</v>
          </cell>
          <cell r="N27">
            <v>0</v>
          </cell>
          <cell r="O27">
            <v>127</v>
          </cell>
          <cell r="P27">
            <v>1</v>
          </cell>
          <cell r="Q27">
            <v>46300</v>
          </cell>
          <cell r="R27">
            <v>5</v>
          </cell>
          <cell r="S27">
            <v>45180</v>
          </cell>
          <cell r="T27">
            <v>0</v>
          </cell>
          <cell r="U27">
            <v>0</v>
          </cell>
          <cell r="V27">
            <v>46</v>
          </cell>
          <cell r="W27">
            <v>195270</v>
          </cell>
          <cell r="X27">
            <v>81</v>
          </cell>
          <cell r="Y27">
            <v>369846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656596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5</v>
          </cell>
          <cell r="CK27">
            <v>32160</v>
          </cell>
          <cell r="CL27">
            <v>5</v>
          </cell>
          <cell r="CM27">
            <v>4330</v>
          </cell>
          <cell r="CN27">
            <v>81</v>
          </cell>
        </row>
        <row r="28">
          <cell r="E28">
            <v>2210115</v>
          </cell>
          <cell r="F28" t="str">
            <v>115. ОУ "Св. св. Кирил и Методий"</v>
          </cell>
          <cell r="G28" t="str">
            <v>Общинско</v>
          </cell>
          <cell r="H28" t="str">
            <v>община</v>
          </cell>
          <cell r="I28" t="str">
            <v>основно</v>
          </cell>
          <cell r="J28">
            <v>1</v>
          </cell>
          <cell r="K28">
            <v>69</v>
          </cell>
          <cell r="L28">
            <v>119</v>
          </cell>
          <cell r="M28">
            <v>1</v>
          </cell>
          <cell r="N28">
            <v>119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73900</v>
          </cell>
          <cell r="AK28">
            <v>7</v>
          </cell>
          <cell r="AL28">
            <v>109676</v>
          </cell>
          <cell r="AM28">
            <v>119</v>
          </cell>
          <cell r="AN28">
            <v>367353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550929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9</v>
          </cell>
          <cell r="CM28">
            <v>7794</v>
          </cell>
          <cell r="CN28">
            <v>69</v>
          </cell>
        </row>
        <row r="29">
          <cell r="E29">
            <v>2210907</v>
          </cell>
          <cell r="F29" t="str">
            <v>Детска градина № 147 "Славейче"</v>
          </cell>
          <cell r="G29" t="str">
            <v>Общинско</v>
          </cell>
          <cell r="H29" t="str">
            <v>община</v>
          </cell>
          <cell r="I29" t="str">
            <v>детска градина</v>
          </cell>
          <cell r="J29">
            <v>1</v>
          </cell>
          <cell r="K29">
            <v>67</v>
          </cell>
          <cell r="L29">
            <v>0</v>
          </cell>
          <cell r="M29">
            <v>0</v>
          </cell>
          <cell r="N29">
            <v>0</v>
          </cell>
          <cell r="O29">
            <v>107</v>
          </cell>
          <cell r="P29">
            <v>1</v>
          </cell>
          <cell r="Q29">
            <v>46300</v>
          </cell>
          <cell r="R29">
            <v>4</v>
          </cell>
          <cell r="S29">
            <v>36144</v>
          </cell>
          <cell r="T29">
            <v>0</v>
          </cell>
          <cell r="U29">
            <v>0</v>
          </cell>
          <cell r="V29">
            <v>40</v>
          </cell>
          <cell r="W29">
            <v>169800</v>
          </cell>
          <cell r="X29">
            <v>67</v>
          </cell>
          <cell r="Y29">
            <v>305922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558166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67</v>
          </cell>
        </row>
        <row r="30">
          <cell r="E30">
            <v>2215179</v>
          </cell>
          <cell r="F30" t="str">
            <v>179 Основно училище "Васил Левски"</v>
          </cell>
          <cell r="G30" t="str">
            <v>Общинско</v>
          </cell>
          <cell r="H30" t="str">
            <v>община</v>
          </cell>
          <cell r="I30" t="str">
            <v>основно</v>
          </cell>
          <cell r="J30">
            <v>1</v>
          </cell>
          <cell r="K30">
            <v>39</v>
          </cell>
          <cell r="L30">
            <v>72</v>
          </cell>
          <cell r="M30">
            <v>1</v>
          </cell>
          <cell r="N30">
            <v>72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1</v>
          </cell>
          <cell r="AJ30">
            <v>73900</v>
          </cell>
          <cell r="AK30">
            <v>7</v>
          </cell>
          <cell r="AL30">
            <v>109676</v>
          </cell>
          <cell r="AM30">
            <v>72</v>
          </cell>
          <cell r="AN30">
            <v>222264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405840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2</v>
          </cell>
          <cell r="BY30">
            <v>2132</v>
          </cell>
          <cell r="BZ30">
            <v>2132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10</v>
          </cell>
          <cell r="CK30">
            <v>64320</v>
          </cell>
          <cell r="CL30">
            <v>10</v>
          </cell>
          <cell r="CM30">
            <v>8660</v>
          </cell>
          <cell r="CN30">
            <v>39</v>
          </cell>
        </row>
        <row r="31">
          <cell r="E31">
            <v>2210673</v>
          </cell>
          <cell r="F31" t="str">
            <v>Детска градина №140 "Зорница"</v>
          </cell>
          <cell r="G31" t="str">
            <v>Общинско</v>
          </cell>
          <cell r="H31" t="str">
            <v>община</v>
          </cell>
          <cell r="I31" t="str">
            <v>детска градина</v>
          </cell>
          <cell r="J31">
            <v>1</v>
          </cell>
          <cell r="K31">
            <v>63</v>
          </cell>
          <cell r="L31">
            <v>0</v>
          </cell>
          <cell r="M31">
            <v>0</v>
          </cell>
          <cell r="N31">
            <v>0</v>
          </cell>
          <cell r="O31">
            <v>107</v>
          </cell>
          <cell r="P31">
            <v>1</v>
          </cell>
          <cell r="Q31">
            <v>46300</v>
          </cell>
          <cell r="R31">
            <v>4</v>
          </cell>
          <cell r="S31">
            <v>36144</v>
          </cell>
          <cell r="T31">
            <v>21</v>
          </cell>
          <cell r="U31">
            <v>47481</v>
          </cell>
          <cell r="V31">
            <v>23</v>
          </cell>
          <cell r="W31">
            <v>97635</v>
          </cell>
          <cell r="X31">
            <v>63</v>
          </cell>
          <cell r="Y31">
            <v>287658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515218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</v>
          </cell>
          <cell r="CM31">
            <v>1732</v>
          </cell>
          <cell r="CN31">
            <v>63</v>
          </cell>
        </row>
        <row r="32">
          <cell r="E32">
            <v>2218202</v>
          </cell>
          <cell r="F32" t="str">
            <v>202 ОСНОВНО УЧИЛИЩЕ "ХРИСТО БОТЕВ"</v>
          </cell>
          <cell r="G32" t="str">
            <v>Общинско</v>
          </cell>
          <cell r="H32" t="str">
            <v>община</v>
          </cell>
          <cell r="I32" t="str">
            <v>основно</v>
          </cell>
          <cell r="J32">
            <v>1</v>
          </cell>
          <cell r="K32">
            <v>32</v>
          </cell>
          <cell r="L32">
            <v>47</v>
          </cell>
          <cell r="M32">
            <v>1</v>
          </cell>
          <cell r="N32">
            <v>47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1</v>
          </cell>
          <cell r="AJ32">
            <v>73900</v>
          </cell>
          <cell r="AK32">
            <v>7</v>
          </cell>
          <cell r="AL32">
            <v>109676</v>
          </cell>
          <cell r="AM32">
            <v>47</v>
          </cell>
          <cell r="AN32">
            <v>145089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328665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4</v>
          </cell>
          <cell r="CM32">
            <v>3464</v>
          </cell>
          <cell r="CN32">
            <v>32</v>
          </cell>
        </row>
        <row r="33">
          <cell r="E33">
            <v>2218996</v>
          </cell>
          <cell r="F33" t="str">
            <v>Детска градина №182 "Пчелица"</v>
          </cell>
          <cell r="G33" t="str">
            <v>Общинско</v>
          </cell>
          <cell r="H33" t="str">
            <v>община</v>
          </cell>
          <cell r="I33" t="str">
            <v>детска градина</v>
          </cell>
          <cell r="J33">
            <v>1</v>
          </cell>
          <cell r="K33">
            <v>33</v>
          </cell>
          <cell r="L33">
            <v>0</v>
          </cell>
          <cell r="M33">
            <v>0</v>
          </cell>
          <cell r="N33">
            <v>0</v>
          </cell>
          <cell r="O33">
            <v>52</v>
          </cell>
          <cell r="P33">
            <v>1</v>
          </cell>
          <cell r="Q33">
            <v>46300</v>
          </cell>
          <cell r="R33">
            <v>2</v>
          </cell>
          <cell r="S33">
            <v>18072</v>
          </cell>
          <cell r="T33">
            <v>0</v>
          </cell>
          <cell r="U33">
            <v>0</v>
          </cell>
          <cell r="V33">
            <v>19</v>
          </cell>
          <cell r="W33">
            <v>80655</v>
          </cell>
          <cell r="X33">
            <v>33</v>
          </cell>
          <cell r="Y33">
            <v>150678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295705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33</v>
          </cell>
        </row>
        <row r="34">
          <cell r="E34">
            <v>2218191</v>
          </cell>
          <cell r="F34" t="str">
            <v>191 ОСНОВНО УЧИЛИЩЕ "ОТЕЦ ПАИСИЙ"</v>
          </cell>
          <cell r="G34" t="str">
            <v>Общинско</v>
          </cell>
          <cell r="H34" t="str">
            <v>община</v>
          </cell>
          <cell r="I34" t="str">
            <v>основно</v>
          </cell>
          <cell r="J34">
            <v>1</v>
          </cell>
          <cell r="K34">
            <v>65</v>
          </cell>
          <cell r="L34">
            <v>102</v>
          </cell>
          <cell r="M34">
            <v>1</v>
          </cell>
          <cell r="N34">
            <v>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1</v>
          </cell>
          <cell r="AJ34">
            <v>73900</v>
          </cell>
          <cell r="AK34">
            <v>8</v>
          </cell>
          <cell r="AL34">
            <v>125344</v>
          </cell>
          <cell r="AM34">
            <v>102</v>
          </cell>
          <cell r="AN34">
            <v>314874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514118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7</v>
          </cell>
          <cell r="CM34">
            <v>6062</v>
          </cell>
          <cell r="CN34">
            <v>65</v>
          </cell>
        </row>
        <row r="35">
          <cell r="E35">
            <v>2218840</v>
          </cell>
          <cell r="F35" t="str">
            <v>Детска градина №181"Радост"</v>
          </cell>
          <cell r="G35" t="str">
            <v>Общинско</v>
          </cell>
          <cell r="H35" t="str">
            <v>община</v>
          </cell>
          <cell r="I35" t="str">
            <v>детска градина</v>
          </cell>
          <cell r="J35">
            <v>1</v>
          </cell>
          <cell r="K35">
            <v>34</v>
          </cell>
          <cell r="L35">
            <v>0</v>
          </cell>
          <cell r="M35">
            <v>0</v>
          </cell>
          <cell r="N35">
            <v>0</v>
          </cell>
          <cell r="O35">
            <v>50</v>
          </cell>
          <cell r="P35">
            <v>1</v>
          </cell>
          <cell r="Q35">
            <v>46300</v>
          </cell>
          <cell r="R35">
            <v>2</v>
          </cell>
          <cell r="S35">
            <v>18072</v>
          </cell>
          <cell r="T35">
            <v>0</v>
          </cell>
          <cell r="U35">
            <v>0</v>
          </cell>
          <cell r="V35">
            <v>16</v>
          </cell>
          <cell r="W35">
            <v>67920</v>
          </cell>
          <cell r="X35">
            <v>34</v>
          </cell>
          <cell r="Y35">
            <v>155244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287536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34</v>
          </cell>
        </row>
        <row r="36">
          <cell r="E36">
            <v>2218071</v>
          </cell>
          <cell r="F36" t="str">
            <v>71 Средно училище "Пейо Яворов"</v>
          </cell>
          <cell r="G36" t="str">
            <v>Общинско</v>
          </cell>
          <cell r="H36" t="str">
            <v>община</v>
          </cell>
          <cell r="I36" t="str">
            <v>средно</v>
          </cell>
          <cell r="J36">
            <v>1</v>
          </cell>
          <cell r="K36">
            <v>156</v>
          </cell>
          <cell r="L36">
            <v>366</v>
          </cell>
          <cell r="M36">
            <v>1</v>
          </cell>
          <cell r="N36">
            <v>366</v>
          </cell>
          <cell r="O36">
            <v>11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1</v>
          </cell>
          <cell r="AA36">
            <v>3719</v>
          </cell>
          <cell r="AB36">
            <v>11</v>
          </cell>
          <cell r="AC36">
            <v>30503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34222</v>
          </cell>
          <cell r="AI36">
            <v>1</v>
          </cell>
          <cell r="AJ36">
            <v>73900</v>
          </cell>
          <cell r="AK36">
            <v>19</v>
          </cell>
          <cell r="AL36">
            <v>297692</v>
          </cell>
          <cell r="AM36">
            <v>366</v>
          </cell>
          <cell r="AN36">
            <v>1129842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1501434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8</v>
          </cell>
          <cell r="BW36">
            <v>70568</v>
          </cell>
          <cell r="BX36">
            <v>5</v>
          </cell>
          <cell r="BY36">
            <v>5330</v>
          </cell>
          <cell r="BZ36">
            <v>75898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20</v>
          </cell>
          <cell r="CK36">
            <v>128640</v>
          </cell>
          <cell r="CL36">
            <v>20</v>
          </cell>
          <cell r="CM36">
            <v>17320</v>
          </cell>
          <cell r="CN36">
            <v>156</v>
          </cell>
        </row>
        <row r="37">
          <cell r="E37">
            <v>2218836</v>
          </cell>
          <cell r="F37" t="str">
            <v>ДЕТСКА ГРАДИНА №3 "ДЕТЕЛИНА" с.КАЗИЧЕНЕ</v>
          </cell>
          <cell r="G37" t="str">
            <v>Общинско</v>
          </cell>
          <cell r="H37" t="str">
            <v>община</v>
          </cell>
          <cell r="I37" t="str">
            <v>детска градина</v>
          </cell>
          <cell r="J37">
            <v>1</v>
          </cell>
          <cell r="K37">
            <v>109</v>
          </cell>
          <cell r="L37">
            <v>0</v>
          </cell>
          <cell r="M37">
            <v>0</v>
          </cell>
          <cell r="N37">
            <v>0</v>
          </cell>
          <cell r="O37">
            <v>202</v>
          </cell>
          <cell r="P37">
            <v>1</v>
          </cell>
          <cell r="Q37">
            <v>46300</v>
          </cell>
          <cell r="R37">
            <v>8</v>
          </cell>
          <cell r="S37">
            <v>72288</v>
          </cell>
          <cell r="T37">
            <v>21</v>
          </cell>
          <cell r="U37">
            <v>47481</v>
          </cell>
          <cell r="V37">
            <v>72</v>
          </cell>
          <cell r="W37">
            <v>305640</v>
          </cell>
          <cell r="X37">
            <v>109</v>
          </cell>
          <cell r="Y37">
            <v>497694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969403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1</v>
          </cell>
          <cell r="CM37">
            <v>866</v>
          </cell>
          <cell r="CN37">
            <v>109</v>
          </cell>
        </row>
        <row r="38">
          <cell r="E38">
            <v>2218200</v>
          </cell>
          <cell r="F38" t="str">
            <v>200 Основно училище "Отец Паисий"</v>
          </cell>
          <cell r="G38" t="str">
            <v>Общинско</v>
          </cell>
          <cell r="H38" t="str">
            <v>община</v>
          </cell>
          <cell r="I38" t="str">
            <v>основно</v>
          </cell>
          <cell r="J38">
            <v>1</v>
          </cell>
          <cell r="K38">
            <v>72</v>
          </cell>
          <cell r="L38">
            <v>120</v>
          </cell>
          <cell r="M38">
            <v>1</v>
          </cell>
          <cell r="N38">
            <v>120</v>
          </cell>
          <cell r="O38">
            <v>10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1</v>
          </cell>
          <cell r="AA38">
            <v>3719</v>
          </cell>
          <cell r="AB38">
            <v>10</v>
          </cell>
          <cell r="AC38">
            <v>27730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31449</v>
          </cell>
          <cell r="AI38">
            <v>1</v>
          </cell>
          <cell r="AJ38">
            <v>73900</v>
          </cell>
          <cell r="AK38">
            <v>7</v>
          </cell>
          <cell r="AL38">
            <v>109676</v>
          </cell>
          <cell r="AM38">
            <v>120</v>
          </cell>
          <cell r="AN38">
            <v>370440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554016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7</v>
          </cell>
          <cell r="BW38">
            <v>61747</v>
          </cell>
          <cell r="BX38">
            <v>0</v>
          </cell>
          <cell r="BY38">
            <v>0</v>
          </cell>
          <cell r="BZ38">
            <v>61747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72</v>
          </cell>
        </row>
        <row r="39">
          <cell r="E39">
            <v>2218201</v>
          </cell>
          <cell r="F39" t="str">
            <v>201 ОСНОВНО УЧИЛИЩЕ "СВ.СВ. КИРИЛ И МЕТОДИЙ"</v>
          </cell>
          <cell r="G39" t="str">
            <v>Общинско</v>
          </cell>
          <cell r="H39" t="str">
            <v>община</v>
          </cell>
          <cell r="I39" t="str">
            <v>основно</v>
          </cell>
          <cell r="J39">
            <v>1</v>
          </cell>
          <cell r="K39">
            <v>127</v>
          </cell>
          <cell r="L39">
            <v>216</v>
          </cell>
          <cell r="M39">
            <v>1</v>
          </cell>
          <cell r="N39">
            <v>216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73900</v>
          </cell>
          <cell r="AK39">
            <v>10</v>
          </cell>
          <cell r="AL39">
            <v>156680</v>
          </cell>
          <cell r="AM39">
            <v>216</v>
          </cell>
          <cell r="AN39">
            <v>666792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897372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6</v>
          </cell>
          <cell r="CM39">
            <v>5196</v>
          </cell>
          <cell r="CN39">
            <v>127</v>
          </cell>
        </row>
        <row r="40">
          <cell r="E40">
            <v>2218838</v>
          </cell>
          <cell r="F40" t="str">
            <v>Детска градина №97 " Изгрев"</v>
          </cell>
          <cell r="G40" t="str">
            <v>Общинско</v>
          </cell>
          <cell r="H40" t="str">
            <v>община</v>
          </cell>
          <cell r="I40" t="str">
            <v>детска градина</v>
          </cell>
          <cell r="J40">
            <v>1</v>
          </cell>
          <cell r="K40">
            <v>119</v>
          </cell>
          <cell r="L40">
            <v>0</v>
          </cell>
          <cell r="M40">
            <v>0</v>
          </cell>
          <cell r="N40">
            <v>0</v>
          </cell>
          <cell r="O40">
            <v>203</v>
          </cell>
          <cell r="P40">
            <v>1</v>
          </cell>
          <cell r="Q40">
            <v>46300</v>
          </cell>
          <cell r="R40">
            <v>9</v>
          </cell>
          <cell r="S40">
            <v>81324</v>
          </cell>
          <cell r="T40">
            <v>34</v>
          </cell>
          <cell r="U40">
            <v>76874</v>
          </cell>
          <cell r="V40">
            <v>50</v>
          </cell>
          <cell r="W40">
            <v>212250</v>
          </cell>
          <cell r="X40">
            <v>119</v>
          </cell>
          <cell r="Y40">
            <v>543354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960102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2</v>
          </cell>
          <cell r="CM40">
            <v>1732</v>
          </cell>
          <cell r="CN40">
            <v>119</v>
          </cell>
        </row>
        <row r="41">
          <cell r="E41">
            <v>2203175</v>
          </cell>
          <cell r="F41" t="str">
            <v>175 основно училище "Васил Левски"</v>
          </cell>
          <cell r="G41" t="str">
            <v>Общинско</v>
          </cell>
          <cell r="H41" t="str">
            <v>община</v>
          </cell>
          <cell r="I41" t="str">
            <v>основно</v>
          </cell>
          <cell r="J41">
            <v>1</v>
          </cell>
          <cell r="K41">
            <v>81</v>
          </cell>
          <cell r="L41">
            <v>150</v>
          </cell>
          <cell r="M41">
            <v>1</v>
          </cell>
          <cell r="N41">
            <v>150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1</v>
          </cell>
          <cell r="AJ41">
            <v>73900</v>
          </cell>
          <cell r="AK41">
            <v>7</v>
          </cell>
          <cell r="AL41">
            <v>109676</v>
          </cell>
          <cell r="AM41">
            <v>150</v>
          </cell>
          <cell r="AN41">
            <v>463050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646626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3</v>
          </cell>
          <cell r="CM41">
            <v>2598</v>
          </cell>
          <cell r="CN41">
            <v>81</v>
          </cell>
        </row>
        <row r="42">
          <cell r="E42">
            <v>2203963</v>
          </cell>
          <cell r="F42" t="str">
            <v>Детска градина №176 "Зорница"</v>
          </cell>
          <cell r="G42" t="str">
            <v>Общинско</v>
          </cell>
          <cell r="H42" t="str">
            <v>община</v>
          </cell>
          <cell r="I42" t="str">
            <v>детска градина</v>
          </cell>
          <cell r="J42">
            <v>1</v>
          </cell>
          <cell r="K42">
            <v>122</v>
          </cell>
          <cell r="L42">
            <v>0</v>
          </cell>
          <cell r="M42">
            <v>0</v>
          </cell>
          <cell r="N42">
            <v>0</v>
          </cell>
          <cell r="O42">
            <v>229</v>
          </cell>
          <cell r="P42">
            <v>1</v>
          </cell>
          <cell r="Q42">
            <v>46300</v>
          </cell>
          <cell r="R42">
            <v>9</v>
          </cell>
          <cell r="S42">
            <v>81324</v>
          </cell>
          <cell r="T42">
            <v>56</v>
          </cell>
          <cell r="U42">
            <v>126616</v>
          </cell>
          <cell r="V42">
            <v>51</v>
          </cell>
          <cell r="W42">
            <v>216495</v>
          </cell>
          <cell r="X42">
            <v>122</v>
          </cell>
          <cell r="Y42">
            <v>557052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1027787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5</v>
          </cell>
          <cell r="CM42">
            <v>4330</v>
          </cell>
          <cell r="CN42">
            <v>122</v>
          </cell>
        </row>
        <row r="43">
          <cell r="E43">
            <v>2202152</v>
          </cell>
          <cell r="F43" t="str">
            <v>152 ОСНОВНО УЧИЛИЩЕ "СВ.СВ. КИРИЛ И МЕТОДИЙ"</v>
          </cell>
          <cell r="G43" t="str">
            <v>Общинско</v>
          </cell>
          <cell r="H43" t="str">
            <v>община</v>
          </cell>
          <cell r="I43" t="str">
            <v>основно</v>
          </cell>
          <cell r="J43">
            <v>1</v>
          </cell>
          <cell r="K43">
            <v>37</v>
          </cell>
          <cell r="L43">
            <v>55</v>
          </cell>
          <cell r="M43">
            <v>1</v>
          </cell>
          <cell r="N43">
            <v>55</v>
          </cell>
          <cell r="O43">
            <v>9</v>
          </cell>
          <cell r="P43">
            <v>0</v>
          </cell>
          <cell r="Q43">
            <v>0</v>
          </cell>
          <cell r="R43">
            <v>1</v>
          </cell>
          <cell r="S43">
            <v>9036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9</v>
          </cell>
          <cell r="Y43">
            <v>41094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50130</v>
          </cell>
          <cell r="AI43">
            <v>1</v>
          </cell>
          <cell r="AJ43">
            <v>73900</v>
          </cell>
          <cell r="AK43">
            <v>7</v>
          </cell>
          <cell r="AL43">
            <v>109676</v>
          </cell>
          <cell r="AM43">
            <v>55</v>
          </cell>
          <cell r="AN43">
            <v>169785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353361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37</v>
          </cell>
        </row>
        <row r="44">
          <cell r="E44">
            <v>2202786</v>
          </cell>
          <cell r="F44" t="str">
            <v>ДЕТСКА ГРАДИНА № 41 "Приятели"</v>
          </cell>
          <cell r="G44" t="str">
            <v>Общинско</v>
          </cell>
          <cell r="H44" t="str">
            <v>община</v>
          </cell>
          <cell r="I44" t="str">
            <v>детска градина</v>
          </cell>
          <cell r="J44">
            <v>1</v>
          </cell>
          <cell r="K44">
            <v>35</v>
          </cell>
          <cell r="L44">
            <v>0</v>
          </cell>
          <cell r="M44">
            <v>0</v>
          </cell>
          <cell r="N44">
            <v>0</v>
          </cell>
          <cell r="O44">
            <v>44</v>
          </cell>
          <cell r="P44">
            <v>1</v>
          </cell>
          <cell r="Q44">
            <v>46300</v>
          </cell>
          <cell r="R44">
            <v>2</v>
          </cell>
          <cell r="S44">
            <v>18072</v>
          </cell>
          <cell r="T44">
            <v>0</v>
          </cell>
          <cell r="U44">
            <v>0</v>
          </cell>
          <cell r="V44">
            <v>9</v>
          </cell>
          <cell r="W44">
            <v>38205</v>
          </cell>
          <cell r="X44">
            <v>35</v>
          </cell>
          <cell r="Y44">
            <v>159810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262387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35</v>
          </cell>
        </row>
        <row r="45">
          <cell r="E45">
            <v>2215176</v>
          </cell>
          <cell r="F45" t="str">
            <v>176 Обединено училище "Св. Св. Кирил и Методий"</v>
          </cell>
          <cell r="G45" t="str">
            <v>Общинско</v>
          </cell>
          <cell r="H45" t="str">
            <v>община</v>
          </cell>
          <cell r="I45" t="str">
            <v>обединено</v>
          </cell>
          <cell r="J45">
            <v>1</v>
          </cell>
          <cell r="K45">
            <v>122</v>
          </cell>
          <cell r="L45">
            <v>169</v>
          </cell>
          <cell r="M45">
            <v>1</v>
          </cell>
          <cell r="N45">
            <v>169</v>
          </cell>
          <cell r="O45">
            <v>15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</v>
          </cell>
          <cell r="AA45">
            <v>3719</v>
          </cell>
          <cell r="AB45">
            <v>15</v>
          </cell>
          <cell r="AC45">
            <v>41595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45314</v>
          </cell>
          <cell r="AI45">
            <v>1</v>
          </cell>
          <cell r="AJ45">
            <v>73900</v>
          </cell>
          <cell r="AK45">
            <v>8</v>
          </cell>
          <cell r="AL45">
            <v>125344</v>
          </cell>
          <cell r="AM45">
            <v>169</v>
          </cell>
          <cell r="AN45">
            <v>521703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720947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</v>
          </cell>
          <cell r="BW45">
            <v>8821</v>
          </cell>
          <cell r="BX45">
            <v>8</v>
          </cell>
          <cell r="BY45">
            <v>8528</v>
          </cell>
          <cell r="BZ45">
            <v>17349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12</v>
          </cell>
          <cell r="CK45">
            <v>77184</v>
          </cell>
          <cell r="CL45">
            <v>13</v>
          </cell>
          <cell r="CM45">
            <v>11258</v>
          </cell>
          <cell r="CN45">
            <v>122</v>
          </cell>
        </row>
        <row r="46">
          <cell r="E46">
            <v>2215170</v>
          </cell>
          <cell r="F46" t="str">
            <v>170 Средно училище "Васил Левски"</v>
          </cell>
          <cell r="G46" t="str">
            <v>Общинско</v>
          </cell>
          <cell r="H46" t="str">
            <v>община</v>
          </cell>
          <cell r="I46" t="str">
            <v>средно</v>
          </cell>
          <cell r="J46">
            <v>1</v>
          </cell>
          <cell r="K46">
            <v>317</v>
          </cell>
          <cell r="L46">
            <v>825</v>
          </cell>
          <cell r="M46">
            <v>1</v>
          </cell>
          <cell r="N46">
            <v>825</v>
          </cell>
          <cell r="O46">
            <v>26</v>
          </cell>
          <cell r="P46">
            <v>0</v>
          </cell>
          <cell r="Q46">
            <v>0</v>
          </cell>
          <cell r="R46">
            <v>1</v>
          </cell>
          <cell r="S46">
            <v>9036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26</v>
          </cell>
          <cell r="Y46">
            <v>118716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127752</v>
          </cell>
          <cell r="AI46">
            <v>1</v>
          </cell>
          <cell r="AJ46">
            <v>73900</v>
          </cell>
          <cell r="AK46">
            <v>26</v>
          </cell>
          <cell r="AL46">
            <v>407368</v>
          </cell>
          <cell r="AM46">
            <v>593</v>
          </cell>
          <cell r="AN46">
            <v>1830591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2311859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9</v>
          </cell>
          <cell r="BD46">
            <v>188298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77</v>
          </cell>
          <cell r="BJ46">
            <v>316470</v>
          </cell>
          <cell r="BK46">
            <v>100</v>
          </cell>
          <cell r="BL46">
            <v>374700</v>
          </cell>
          <cell r="BM46">
            <v>0</v>
          </cell>
          <cell r="BN46">
            <v>0</v>
          </cell>
          <cell r="BO46">
            <v>55</v>
          </cell>
          <cell r="BP46">
            <v>302830</v>
          </cell>
          <cell r="BQ46">
            <v>1182298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7</v>
          </cell>
          <cell r="BW46">
            <v>61747</v>
          </cell>
          <cell r="BX46">
            <v>5</v>
          </cell>
          <cell r="BY46">
            <v>5330</v>
          </cell>
          <cell r="BZ46">
            <v>67077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63</v>
          </cell>
          <cell r="CK46">
            <v>405216</v>
          </cell>
          <cell r="CL46">
            <v>63</v>
          </cell>
          <cell r="CM46">
            <v>54558</v>
          </cell>
          <cell r="CN46">
            <v>317</v>
          </cell>
        </row>
        <row r="47">
          <cell r="E47">
            <v>2215171</v>
          </cell>
          <cell r="F47" t="str">
            <v>171 ОСНОВНО УЧИЛИЩЕ "СТОИЛ ПОПОВ"</v>
          </cell>
          <cell r="G47" t="str">
            <v>Общинско</v>
          </cell>
          <cell r="H47" t="str">
            <v>община</v>
          </cell>
          <cell r="I47" t="str">
            <v>основно</v>
          </cell>
          <cell r="J47">
            <v>1</v>
          </cell>
          <cell r="K47">
            <v>193</v>
          </cell>
          <cell r="L47">
            <v>312</v>
          </cell>
          <cell r="M47">
            <v>1</v>
          </cell>
          <cell r="N47">
            <v>312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1</v>
          </cell>
          <cell r="AJ47">
            <v>73900</v>
          </cell>
          <cell r="AK47">
            <v>13</v>
          </cell>
          <cell r="AL47">
            <v>203684</v>
          </cell>
          <cell r="AM47">
            <v>312</v>
          </cell>
          <cell r="AN47">
            <v>963144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1240728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19</v>
          </cell>
          <cell r="CK47">
            <v>122208</v>
          </cell>
          <cell r="CL47">
            <v>19</v>
          </cell>
          <cell r="CM47">
            <v>16454</v>
          </cell>
          <cell r="CN47">
            <v>193</v>
          </cell>
        </row>
        <row r="48">
          <cell r="E48">
            <v>2215172</v>
          </cell>
          <cell r="F48" t="str">
            <v>172 Обединено училище "Христо Ботев"</v>
          </cell>
          <cell r="G48" t="str">
            <v>Общинско</v>
          </cell>
          <cell r="H48" t="str">
            <v>община</v>
          </cell>
          <cell r="I48" t="str">
            <v>обединено</v>
          </cell>
          <cell r="J48">
            <v>1</v>
          </cell>
          <cell r="K48">
            <v>27</v>
          </cell>
          <cell r="L48">
            <v>118</v>
          </cell>
          <cell r="M48">
            <v>1</v>
          </cell>
          <cell r="N48">
            <v>118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73900</v>
          </cell>
          <cell r="AK48">
            <v>7</v>
          </cell>
          <cell r="AL48">
            <v>109676</v>
          </cell>
          <cell r="AM48">
            <v>61</v>
          </cell>
          <cell r="AN48">
            <v>188307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371883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</v>
          </cell>
          <cell r="BD48">
            <v>62766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57</v>
          </cell>
          <cell r="BJ48">
            <v>234270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297036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18</v>
          </cell>
          <cell r="CK48">
            <v>115776</v>
          </cell>
          <cell r="CL48">
            <v>18</v>
          </cell>
          <cell r="CM48">
            <v>15588</v>
          </cell>
          <cell r="CN48">
            <v>27</v>
          </cell>
        </row>
        <row r="49">
          <cell r="E49">
            <v>2215801</v>
          </cell>
          <cell r="F49" t="str">
            <v>Детска градина №135 "Мое детство"</v>
          </cell>
          <cell r="G49" t="str">
            <v>Общинско</v>
          </cell>
          <cell r="H49" t="str">
            <v>община</v>
          </cell>
          <cell r="I49" t="str">
            <v>детска градина</v>
          </cell>
          <cell r="J49">
            <v>1</v>
          </cell>
          <cell r="K49">
            <v>107</v>
          </cell>
          <cell r="L49">
            <v>0</v>
          </cell>
          <cell r="M49">
            <v>0</v>
          </cell>
          <cell r="N49">
            <v>0</v>
          </cell>
          <cell r="O49">
            <v>154</v>
          </cell>
          <cell r="P49">
            <v>1</v>
          </cell>
          <cell r="Q49">
            <v>46300</v>
          </cell>
          <cell r="R49">
            <v>6</v>
          </cell>
          <cell r="S49">
            <v>54216</v>
          </cell>
          <cell r="T49">
            <v>20</v>
          </cell>
          <cell r="U49">
            <v>45220</v>
          </cell>
          <cell r="V49">
            <v>27</v>
          </cell>
          <cell r="W49">
            <v>114615</v>
          </cell>
          <cell r="X49">
            <v>107</v>
          </cell>
          <cell r="Y49">
            <v>488562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748913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14</v>
          </cell>
          <cell r="CM49">
            <v>12124</v>
          </cell>
          <cell r="CN49">
            <v>107</v>
          </cell>
        </row>
        <row r="50">
          <cell r="E50">
            <v>2215802</v>
          </cell>
          <cell r="F50" t="str">
            <v>Детска Градина №102 "Кременица"</v>
          </cell>
          <cell r="G50" t="str">
            <v>Общинско</v>
          </cell>
          <cell r="H50" t="str">
            <v>община</v>
          </cell>
          <cell r="I50" t="str">
            <v>детска градина</v>
          </cell>
          <cell r="J50">
            <v>1</v>
          </cell>
          <cell r="K50">
            <v>93</v>
          </cell>
          <cell r="L50">
            <v>0</v>
          </cell>
          <cell r="M50">
            <v>0</v>
          </cell>
          <cell r="N50">
            <v>0</v>
          </cell>
          <cell r="O50">
            <v>152</v>
          </cell>
          <cell r="P50">
            <v>1</v>
          </cell>
          <cell r="Q50">
            <v>46300</v>
          </cell>
          <cell r="R50">
            <v>6</v>
          </cell>
          <cell r="S50">
            <v>54216</v>
          </cell>
          <cell r="T50">
            <v>0</v>
          </cell>
          <cell r="U50">
            <v>0</v>
          </cell>
          <cell r="V50">
            <v>59</v>
          </cell>
          <cell r="W50">
            <v>250455</v>
          </cell>
          <cell r="X50">
            <v>93</v>
          </cell>
          <cell r="Y50">
            <v>424638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775609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25</v>
          </cell>
          <cell r="CK50">
            <v>160800</v>
          </cell>
          <cell r="CL50">
            <v>25</v>
          </cell>
          <cell r="CM50">
            <v>21650</v>
          </cell>
          <cell r="CN50">
            <v>93</v>
          </cell>
        </row>
        <row r="51">
          <cell r="E51">
            <v>2215806</v>
          </cell>
          <cell r="F51" t="str">
            <v>Детска градина № 121</v>
          </cell>
          <cell r="G51" t="str">
            <v>Общинско</v>
          </cell>
          <cell r="H51" t="str">
            <v>община</v>
          </cell>
          <cell r="I51" t="str">
            <v>детска градина</v>
          </cell>
          <cell r="J51">
            <v>1</v>
          </cell>
          <cell r="K51">
            <v>112</v>
          </cell>
          <cell r="L51">
            <v>0</v>
          </cell>
          <cell r="M51">
            <v>0</v>
          </cell>
          <cell r="N51">
            <v>0</v>
          </cell>
          <cell r="O51">
            <v>191</v>
          </cell>
          <cell r="P51">
            <v>1</v>
          </cell>
          <cell r="Q51">
            <v>46300</v>
          </cell>
          <cell r="R51">
            <v>8</v>
          </cell>
          <cell r="S51">
            <v>72288</v>
          </cell>
          <cell r="T51">
            <v>21</v>
          </cell>
          <cell r="U51">
            <v>47481</v>
          </cell>
          <cell r="V51">
            <v>58</v>
          </cell>
          <cell r="W51">
            <v>246210</v>
          </cell>
          <cell r="X51">
            <v>112</v>
          </cell>
          <cell r="Y51">
            <v>511392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923671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6</v>
          </cell>
          <cell r="CM51">
            <v>5196</v>
          </cell>
          <cell r="CN51">
            <v>112</v>
          </cell>
        </row>
        <row r="52">
          <cell r="E52">
            <v>2215807</v>
          </cell>
          <cell r="F52" t="str">
            <v>Детска градина 157 " Детска стряха"</v>
          </cell>
          <cell r="G52" t="str">
            <v>Общинско</v>
          </cell>
          <cell r="H52" t="str">
            <v>община</v>
          </cell>
          <cell r="I52" t="str">
            <v>детска градина</v>
          </cell>
          <cell r="J52">
            <v>1</v>
          </cell>
          <cell r="K52">
            <v>85</v>
          </cell>
          <cell r="L52">
            <v>0</v>
          </cell>
          <cell r="M52">
            <v>0</v>
          </cell>
          <cell r="N52">
            <v>0</v>
          </cell>
          <cell r="O52">
            <v>171</v>
          </cell>
          <cell r="P52">
            <v>1</v>
          </cell>
          <cell r="Q52">
            <v>46300</v>
          </cell>
          <cell r="R52">
            <v>7</v>
          </cell>
          <cell r="S52">
            <v>63252</v>
          </cell>
          <cell r="T52">
            <v>23</v>
          </cell>
          <cell r="U52">
            <v>52003</v>
          </cell>
          <cell r="V52">
            <v>63</v>
          </cell>
          <cell r="W52">
            <v>267435</v>
          </cell>
          <cell r="X52">
            <v>85</v>
          </cell>
          <cell r="Y52">
            <v>388110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817100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18</v>
          </cell>
          <cell r="CK52">
            <v>115776</v>
          </cell>
          <cell r="CL52">
            <v>18</v>
          </cell>
          <cell r="CM52">
            <v>15588</v>
          </cell>
          <cell r="CN52">
            <v>85</v>
          </cell>
        </row>
        <row r="53">
          <cell r="E53">
            <v>2218841</v>
          </cell>
          <cell r="F53" t="str">
            <v>ДЕТСКА ГРАДИНА №66 "ЕЛИЦА"</v>
          </cell>
          <cell r="G53" t="str">
            <v>Общинско</v>
          </cell>
          <cell r="H53" t="str">
            <v>община</v>
          </cell>
          <cell r="I53" t="str">
            <v>детска градина</v>
          </cell>
          <cell r="J53">
            <v>1</v>
          </cell>
          <cell r="K53">
            <v>140</v>
          </cell>
          <cell r="L53">
            <v>0</v>
          </cell>
          <cell r="M53">
            <v>0</v>
          </cell>
          <cell r="N53">
            <v>0</v>
          </cell>
          <cell r="O53">
            <v>189</v>
          </cell>
          <cell r="P53">
            <v>1</v>
          </cell>
          <cell r="Q53">
            <v>46300</v>
          </cell>
          <cell r="R53">
            <v>7</v>
          </cell>
          <cell r="S53">
            <v>63252</v>
          </cell>
          <cell r="T53">
            <v>21</v>
          </cell>
          <cell r="U53">
            <v>47481</v>
          </cell>
          <cell r="V53">
            <v>28</v>
          </cell>
          <cell r="W53">
            <v>118860</v>
          </cell>
          <cell r="X53">
            <v>140</v>
          </cell>
          <cell r="Y53">
            <v>639240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915133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11</v>
          </cell>
          <cell r="CK53">
            <v>70752</v>
          </cell>
          <cell r="CL53">
            <v>11</v>
          </cell>
          <cell r="CM53">
            <v>9526</v>
          </cell>
          <cell r="CN53">
            <v>140</v>
          </cell>
        </row>
        <row r="54">
          <cell r="E54">
            <v>2215177</v>
          </cell>
          <cell r="F54" t="str">
            <v>177 Основно училище " Св.Св.Кирил и Методий"</v>
          </cell>
          <cell r="G54" t="str">
            <v>Общинско</v>
          </cell>
          <cell r="H54" t="str">
            <v>община</v>
          </cell>
          <cell r="I54" t="str">
            <v>основно</v>
          </cell>
          <cell r="J54">
            <v>1</v>
          </cell>
          <cell r="K54">
            <v>44</v>
          </cell>
          <cell r="L54">
            <v>67</v>
          </cell>
          <cell r="M54">
            <v>1</v>
          </cell>
          <cell r="N54">
            <v>67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</v>
          </cell>
          <cell r="AJ54">
            <v>73900</v>
          </cell>
          <cell r="AK54">
            <v>7</v>
          </cell>
          <cell r="AL54">
            <v>109676</v>
          </cell>
          <cell r="AM54">
            <v>67</v>
          </cell>
          <cell r="AN54">
            <v>206829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390405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7</v>
          </cell>
          <cell r="CM54">
            <v>6062</v>
          </cell>
          <cell r="CN54">
            <v>44</v>
          </cell>
        </row>
        <row r="55">
          <cell r="E55">
            <v>2215803</v>
          </cell>
          <cell r="F55" t="str">
            <v>Детска градина №114 "Светулка"</v>
          </cell>
          <cell r="G55" t="str">
            <v>Общинско</v>
          </cell>
          <cell r="H55" t="str">
            <v>община</v>
          </cell>
          <cell r="I55" t="str">
            <v>детска градина</v>
          </cell>
          <cell r="J55">
            <v>1</v>
          </cell>
          <cell r="K55">
            <v>73</v>
          </cell>
          <cell r="L55">
            <v>0</v>
          </cell>
          <cell r="M55">
            <v>0</v>
          </cell>
          <cell r="N55">
            <v>0</v>
          </cell>
          <cell r="O55">
            <v>119</v>
          </cell>
          <cell r="P55">
            <v>1</v>
          </cell>
          <cell r="Q55">
            <v>46300</v>
          </cell>
          <cell r="R55">
            <v>4</v>
          </cell>
          <cell r="S55">
            <v>36144</v>
          </cell>
          <cell r="T55">
            <v>22</v>
          </cell>
          <cell r="U55">
            <v>49742</v>
          </cell>
          <cell r="V55">
            <v>24</v>
          </cell>
          <cell r="W55">
            <v>101880</v>
          </cell>
          <cell r="X55">
            <v>73</v>
          </cell>
          <cell r="Y55">
            <v>333318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567384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6</v>
          </cell>
          <cell r="CM55">
            <v>5196</v>
          </cell>
          <cell r="CN55">
            <v>73</v>
          </cell>
        </row>
        <row r="56">
          <cell r="E56">
            <v>2200000</v>
          </cell>
          <cell r="F56" t="str">
            <v>Детска градина № 131</v>
          </cell>
          <cell r="G56" t="str">
            <v>Общинско</v>
          </cell>
          <cell r="H56" t="str">
            <v>община</v>
          </cell>
          <cell r="I56" t="str">
            <v>детска градина</v>
          </cell>
          <cell r="J56">
            <v>1</v>
          </cell>
          <cell r="K56">
            <v>134</v>
          </cell>
          <cell r="L56">
            <v>0</v>
          </cell>
          <cell r="M56">
            <v>0</v>
          </cell>
          <cell r="N56">
            <v>0</v>
          </cell>
          <cell r="O56">
            <v>202</v>
          </cell>
          <cell r="P56">
            <v>1</v>
          </cell>
          <cell r="Q56">
            <v>46300</v>
          </cell>
          <cell r="R56">
            <v>8</v>
          </cell>
          <cell r="S56">
            <v>72288</v>
          </cell>
          <cell r="T56">
            <v>44</v>
          </cell>
          <cell r="U56">
            <v>99484</v>
          </cell>
          <cell r="V56">
            <v>24</v>
          </cell>
          <cell r="W56">
            <v>101880</v>
          </cell>
          <cell r="X56">
            <v>134</v>
          </cell>
          <cell r="Y56">
            <v>611844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931796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2</v>
          </cell>
          <cell r="CK56">
            <v>12864</v>
          </cell>
          <cell r="CL56">
            <v>4</v>
          </cell>
          <cell r="CM56">
            <v>3464</v>
          </cell>
          <cell r="CN56">
            <v>134</v>
          </cell>
        </row>
        <row r="57">
          <cell r="E57">
            <v>2200002</v>
          </cell>
          <cell r="F57" t="str">
            <v>Детска градина № 104"Моят свят"</v>
          </cell>
          <cell r="G57" t="str">
            <v>Общинско</v>
          </cell>
          <cell r="H57" t="str">
            <v>община</v>
          </cell>
          <cell r="I57" t="str">
            <v>детска градина</v>
          </cell>
          <cell r="J57">
            <v>1</v>
          </cell>
          <cell r="K57">
            <v>208</v>
          </cell>
          <cell r="L57">
            <v>0</v>
          </cell>
          <cell r="M57">
            <v>0</v>
          </cell>
          <cell r="N57">
            <v>0</v>
          </cell>
          <cell r="O57">
            <v>283</v>
          </cell>
          <cell r="P57">
            <v>1</v>
          </cell>
          <cell r="Q57">
            <v>46300</v>
          </cell>
          <cell r="R57">
            <v>11</v>
          </cell>
          <cell r="S57">
            <v>99396</v>
          </cell>
          <cell r="T57">
            <v>0</v>
          </cell>
          <cell r="U57">
            <v>0</v>
          </cell>
          <cell r="V57">
            <v>75</v>
          </cell>
          <cell r="W57">
            <v>318375</v>
          </cell>
          <cell r="X57">
            <v>208</v>
          </cell>
          <cell r="Y57">
            <v>949728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1413799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19</v>
          </cell>
          <cell r="CM57">
            <v>16454</v>
          </cell>
          <cell r="CN57">
            <v>208</v>
          </cell>
        </row>
        <row r="58">
          <cell r="E58">
            <v>2200004</v>
          </cell>
          <cell r="F58" t="str">
            <v>Детска градина №149 "Зорница"</v>
          </cell>
          <cell r="G58" t="str">
            <v>Общинско</v>
          </cell>
          <cell r="H58" t="str">
            <v>община</v>
          </cell>
          <cell r="I58" t="str">
            <v>детска градина</v>
          </cell>
          <cell r="J58">
            <v>1</v>
          </cell>
          <cell r="K58">
            <v>200</v>
          </cell>
          <cell r="L58">
            <v>0</v>
          </cell>
          <cell r="M58">
            <v>0</v>
          </cell>
          <cell r="N58">
            <v>0</v>
          </cell>
          <cell r="O58">
            <v>270</v>
          </cell>
          <cell r="P58">
            <v>1</v>
          </cell>
          <cell r="Q58">
            <v>46300</v>
          </cell>
          <cell r="R58">
            <v>11</v>
          </cell>
          <cell r="S58">
            <v>99396</v>
          </cell>
          <cell r="T58">
            <v>0</v>
          </cell>
          <cell r="U58">
            <v>0</v>
          </cell>
          <cell r="V58">
            <v>70</v>
          </cell>
          <cell r="W58">
            <v>297150</v>
          </cell>
          <cell r="X58">
            <v>200</v>
          </cell>
          <cell r="Y58">
            <v>913200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1356046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19</v>
          </cell>
          <cell r="CM58">
            <v>16454</v>
          </cell>
          <cell r="CN58">
            <v>200</v>
          </cell>
        </row>
        <row r="59">
          <cell r="E59">
            <v>2200047</v>
          </cell>
          <cell r="F59" t="str">
            <v>Детска градина № 122</v>
          </cell>
          <cell r="G59" t="str">
            <v>Общинско</v>
          </cell>
          <cell r="H59" t="str">
            <v>община</v>
          </cell>
          <cell r="I59" t="str">
            <v>детска градина</v>
          </cell>
          <cell r="J59">
            <v>1</v>
          </cell>
          <cell r="K59">
            <v>67</v>
          </cell>
          <cell r="L59">
            <v>0</v>
          </cell>
          <cell r="M59">
            <v>0</v>
          </cell>
          <cell r="N59">
            <v>0</v>
          </cell>
          <cell r="O59">
            <v>239</v>
          </cell>
          <cell r="P59">
            <v>1</v>
          </cell>
          <cell r="Q59">
            <v>46300</v>
          </cell>
          <cell r="R59">
            <v>10</v>
          </cell>
          <cell r="S59">
            <v>90360</v>
          </cell>
          <cell r="T59">
            <v>45</v>
          </cell>
          <cell r="U59">
            <v>101745</v>
          </cell>
          <cell r="V59">
            <v>127</v>
          </cell>
          <cell r="W59">
            <v>539115</v>
          </cell>
          <cell r="X59">
            <v>67</v>
          </cell>
          <cell r="Y59">
            <v>305922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1083442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1</v>
          </cell>
          <cell r="CM59">
            <v>866</v>
          </cell>
          <cell r="CN59">
            <v>67</v>
          </cell>
        </row>
        <row r="60">
          <cell r="E60">
            <v>2200051</v>
          </cell>
          <cell r="F60" t="str">
            <v>Детска градина № 150</v>
          </cell>
          <cell r="G60" t="str">
            <v>Общинско</v>
          </cell>
          <cell r="H60" t="str">
            <v>община</v>
          </cell>
          <cell r="I60" t="str">
            <v>детска градина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78</v>
          </cell>
          <cell r="P60">
            <v>1</v>
          </cell>
          <cell r="Q60">
            <v>46300</v>
          </cell>
          <cell r="R60">
            <v>4</v>
          </cell>
          <cell r="S60">
            <v>36144</v>
          </cell>
          <cell r="T60">
            <v>39</v>
          </cell>
          <cell r="U60">
            <v>88179</v>
          </cell>
          <cell r="V60">
            <v>39</v>
          </cell>
          <cell r="W60">
            <v>165555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336178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</row>
        <row r="61">
          <cell r="E61">
            <v>2202002</v>
          </cell>
          <cell r="F61" t="str">
            <v>2. Средно училище "Акад. Емилиян Станев"</v>
          </cell>
          <cell r="G61" t="str">
            <v>Общинско</v>
          </cell>
          <cell r="H61" t="str">
            <v>община</v>
          </cell>
          <cell r="I61" t="str">
            <v>средно</v>
          </cell>
          <cell r="J61">
            <v>1</v>
          </cell>
          <cell r="K61">
            <v>532</v>
          </cell>
          <cell r="L61">
            <v>1490</v>
          </cell>
          <cell r="M61">
            <v>1</v>
          </cell>
          <cell r="N61">
            <v>1490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1</v>
          </cell>
          <cell r="AJ61">
            <v>73900</v>
          </cell>
          <cell r="AK61">
            <v>55</v>
          </cell>
          <cell r="AL61">
            <v>861740</v>
          </cell>
          <cell r="AM61">
            <v>1490</v>
          </cell>
          <cell r="AN61">
            <v>4599630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5535270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25</v>
          </cell>
          <cell r="CK61">
            <v>160800</v>
          </cell>
          <cell r="CL61">
            <v>25</v>
          </cell>
          <cell r="CM61">
            <v>21650</v>
          </cell>
          <cell r="CN61">
            <v>532</v>
          </cell>
        </row>
        <row r="62">
          <cell r="E62">
            <v>2202005</v>
          </cell>
          <cell r="F62" t="str">
            <v>5 Основно училище "Иван Вазов"</v>
          </cell>
          <cell r="G62" t="str">
            <v>Общинско</v>
          </cell>
          <cell r="H62" t="str">
            <v>община</v>
          </cell>
          <cell r="I62" t="str">
            <v>основно</v>
          </cell>
          <cell r="J62">
            <v>1</v>
          </cell>
          <cell r="K62">
            <v>463</v>
          </cell>
          <cell r="L62">
            <v>707</v>
          </cell>
          <cell r="M62">
            <v>1</v>
          </cell>
          <cell r="N62">
            <v>707</v>
          </cell>
          <cell r="O62">
            <v>25</v>
          </cell>
          <cell r="P62">
            <v>0</v>
          </cell>
          <cell r="Q62">
            <v>0</v>
          </cell>
          <cell r="R62">
            <v>1</v>
          </cell>
          <cell r="S62">
            <v>9036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25</v>
          </cell>
          <cell r="Y62">
            <v>114150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123186</v>
          </cell>
          <cell r="AI62">
            <v>1</v>
          </cell>
          <cell r="AJ62">
            <v>73900</v>
          </cell>
          <cell r="AK62">
            <v>28</v>
          </cell>
          <cell r="AL62">
            <v>438704</v>
          </cell>
          <cell r="AM62">
            <v>707</v>
          </cell>
          <cell r="AN62">
            <v>2182509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2695113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13</v>
          </cell>
          <cell r="CK62">
            <v>83616</v>
          </cell>
          <cell r="CL62">
            <v>13</v>
          </cell>
          <cell r="CM62">
            <v>11258</v>
          </cell>
          <cell r="CN62">
            <v>463</v>
          </cell>
        </row>
        <row r="63">
          <cell r="E63">
            <v>2202026</v>
          </cell>
          <cell r="F63" t="str">
            <v>26 Средно училище "Йордан Йовков"</v>
          </cell>
          <cell r="G63" t="str">
            <v>Общинско</v>
          </cell>
          <cell r="H63" t="str">
            <v>община</v>
          </cell>
          <cell r="I63" t="str">
            <v>средно</v>
          </cell>
          <cell r="J63">
            <v>1</v>
          </cell>
          <cell r="K63">
            <v>298</v>
          </cell>
          <cell r="L63">
            <v>546</v>
          </cell>
          <cell r="M63">
            <v>1</v>
          </cell>
          <cell r="N63">
            <v>546</v>
          </cell>
          <cell r="O63">
            <v>25</v>
          </cell>
          <cell r="P63">
            <v>0</v>
          </cell>
          <cell r="Q63">
            <v>0</v>
          </cell>
          <cell r="R63">
            <v>1</v>
          </cell>
          <cell r="S63">
            <v>9036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114150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123186</v>
          </cell>
          <cell r="AI63">
            <v>1</v>
          </cell>
          <cell r="AJ63">
            <v>73900</v>
          </cell>
          <cell r="AK63">
            <v>24</v>
          </cell>
          <cell r="AL63">
            <v>376032</v>
          </cell>
          <cell r="AM63">
            <v>546</v>
          </cell>
          <cell r="AN63">
            <v>1685502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2135434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2</v>
          </cell>
          <cell r="BW63">
            <v>17642</v>
          </cell>
          <cell r="BX63">
            <v>0</v>
          </cell>
          <cell r="BY63">
            <v>0</v>
          </cell>
          <cell r="BZ63">
            <v>17642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14</v>
          </cell>
          <cell r="CK63">
            <v>90048</v>
          </cell>
          <cell r="CL63">
            <v>14</v>
          </cell>
          <cell r="CM63">
            <v>12124</v>
          </cell>
          <cell r="CN63">
            <v>298</v>
          </cell>
        </row>
        <row r="64">
          <cell r="E64">
            <v>2202050</v>
          </cell>
          <cell r="F64" t="str">
            <v>50. ОСНОВНО УЧИЛИЩЕ "ВАСИЛ ЛЕВСКИ"</v>
          </cell>
          <cell r="G64" t="str">
            <v>Общинско</v>
          </cell>
          <cell r="H64" t="str">
            <v>община</v>
          </cell>
          <cell r="I64" t="str">
            <v>основно</v>
          </cell>
          <cell r="J64">
            <v>1</v>
          </cell>
          <cell r="K64">
            <v>283</v>
          </cell>
          <cell r="L64">
            <v>465</v>
          </cell>
          <cell r="M64">
            <v>1</v>
          </cell>
          <cell r="N64">
            <v>465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1</v>
          </cell>
          <cell r="AJ64">
            <v>73900</v>
          </cell>
          <cell r="AK64">
            <v>20</v>
          </cell>
          <cell r="AL64">
            <v>313360</v>
          </cell>
          <cell r="AM64">
            <v>465</v>
          </cell>
          <cell r="AN64">
            <v>1435455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1822715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3</v>
          </cell>
          <cell r="BY64">
            <v>3198</v>
          </cell>
          <cell r="BZ64">
            <v>3198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26</v>
          </cell>
          <cell r="CK64">
            <v>167232</v>
          </cell>
          <cell r="CL64">
            <v>26</v>
          </cell>
          <cell r="CM64">
            <v>22516</v>
          </cell>
          <cell r="CN64">
            <v>283</v>
          </cell>
        </row>
        <row r="65">
          <cell r="E65">
            <v>2202052</v>
          </cell>
          <cell r="F65" t="str">
            <v>52. основно училище "Цанко Церковски"</v>
          </cell>
          <cell r="G65" t="str">
            <v>Общинско</v>
          </cell>
          <cell r="H65" t="str">
            <v>община</v>
          </cell>
          <cell r="I65" t="str">
            <v>основно</v>
          </cell>
          <cell r="J65">
            <v>1</v>
          </cell>
          <cell r="K65">
            <v>294</v>
          </cell>
          <cell r="L65">
            <v>497</v>
          </cell>
          <cell r="M65">
            <v>1</v>
          </cell>
          <cell r="N65">
            <v>497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1</v>
          </cell>
          <cell r="AJ65">
            <v>73900</v>
          </cell>
          <cell r="AK65">
            <v>20</v>
          </cell>
          <cell r="AL65">
            <v>313360</v>
          </cell>
          <cell r="AM65">
            <v>497</v>
          </cell>
          <cell r="AN65">
            <v>1534239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1921499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12</v>
          </cell>
          <cell r="CK65">
            <v>77184</v>
          </cell>
          <cell r="CL65">
            <v>12</v>
          </cell>
          <cell r="CM65">
            <v>10392</v>
          </cell>
          <cell r="CN65">
            <v>294</v>
          </cell>
        </row>
        <row r="66">
          <cell r="E66">
            <v>2202064</v>
          </cell>
          <cell r="F66" t="str">
            <v>64 основно училище " Цар Симеон Велики "</v>
          </cell>
          <cell r="G66" t="str">
            <v>Общинско</v>
          </cell>
          <cell r="H66" t="str">
            <v>община</v>
          </cell>
          <cell r="I66" t="str">
            <v>основно</v>
          </cell>
          <cell r="J66">
            <v>1</v>
          </cell>
          <cell r="K66">
            <v>239</v>
          </cell>
          <cell r="L66">
            <v>376</v>
          </cell>
          <cell r="M66">
            <v>1</v>
          </cell>
          <cell r="N66">
            <v>376</v>
          </cell>
          <cell r="O66">
            <v>17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</v>
          </cell>
          <cell r="AA66">
            <v>3719</v>
          </cell>
          <cell r="AB66">
            <v>17</v>
          </cell>
          <cell r="AC66">
            <v>47141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50860</v>
          </cell>
          <cell r="AI66">
            <v>1</v>
          </cell>
          <cell r="AJ66">
            <v>73900</v>
          </cell>
          <cell r="AK66">
            <v>16</v>
          </cell>
          <cell r="AL66">
            <v>250688</v>
          </cell>
          <cell r="AM66">
            <v>376</v>
          </cell>
          <cell r="AN66">
            <v>1160712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1485300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2</v>
          </cell>
          <cell r="BW66">
            <v>17642</v>
          </cell>
          <cell r="BX66">
            <v>3</v>
          </cell>
          <cell r="BY66">
            <v>3198</v>
          </cell>
          <cell r="BZ66">
            <v>20840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17</v>
          </cell>
          <cell r="CK66">
            <v>109344</v>
          </cell>
          <cell r="CL66">
            <v>17</v>
          </cell>
          <cell r="CM66">
            <v>14722</v>
          </cell>
          <cell r="CN66">
            <v>239</v>
          </cell>
        </row>
        <row r="67">
          <cell r="E67">
            <v>2202828</v>
          </cell>
          <cell r="F67" t="str">
            <v>Детска градина № 60 "Бор"</v>
          </cell>
          <cell r="G67" t="str">
            <v>Общинско</v>
          </cell>
          <cell r="H67" t="str">
            <v>община</v>
          </cell>
          <cell r="I67" t="str">
            <v>детска градина</v>
          </cell>
          <cell r="J67">
            <v>1</v>
          </cell>
          <cell r="K67">
            <v>86</v>
          </cell>
          <cell r="L67">
            <v>0</v>
          </cell>
          <cell r="M67">
            <v>0</v>
          </cell>
          <cell r="N67">
            <v>0</v>
          </cell>
          <cell r="O67">
            <v>158</v>
          </cell>
          <cell r="P67">
            <v>1</v>
          </cell>
          <cell r="Q67">
            <v>46300</v>
          </cell>
          <cell r="R67">
            <v>6</v>
          </cell>
          <cell r="S67">
            <v>54216</v>
          </cell>
          <cell r="T67">
            <v>22</v>
          </cell>
          <cell r="U67">
            <v>49742</v>
          </cell>
          <cell r="V67">
            <v>50</v>
          </cell>
          <cell r="W67">
            <v>212250</v>
          </cell>
          <cell r="X67">
            <v>86</v>
          </cell>
          <cell r="Y67">
            <v>392676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755184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11</v>
          </cell>
          <cell r="CK67">
            <v>70752</v>
          </cell>
          <cell r="CL67">
            <v>11</v>
          </cell>
          <cell r="CM67">
            <v>9526</v>
          </cell>
          <cell r="CN67">
            <v>86</v>
          </cell>
        </row>
        <row r="68">
          <cell r="E68">
            <v>2202830</v>
          </cell>
          <cell r="F68" t="str">
            <v>Детска градина №116"Мусала"</v>
          </cell>
          <cell r="G68" t="str">
            <v>Общинско</v>
          </cell>
          <cell r="H68" t="str">
            <v>община</v>
          </cell>
          <cell r="I68" t="str">
            <v>детска градина</v>
          </cell>
          <cell r="J68">
            <v>1</v>
          </cell>
          <cell r="K68">
            <v>209</v>
          </cell>
          <cell r="L68">
            <v>0</v>
          </cell>
          <cell r="M68">
            <v>0</v>
          </cell>
          <cell r="N68">
            <v>0</v>
          </cell>
          <cell r="O68">
            <v>302</v>
          </cell>
          <cell r="P68">
            <v>1</v>
          </cell>
          <cell r="Q68">
            <v>46300</v>
          </cell>
          <cell r="R68">
            <v>12</v>
          </cell>
          <cell r="S68">
            <v>108432</v>
          </cell>
          <cell r="T68">
            <v>43</v>
          </cell>
          <cell r="U68">
            <v>97223</v>
          </cell>
          <cell r="V68">
            <v>50</v>
          </cell>
          <cell r="W68">
            <v>212250</v>
          </cell>
          <cell r="X68">
            <v>209</v>
          </cell>
          <cell r="Y68">
            <v>954294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1418499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13</v>
          </cell>
          <cell r="CK68">
            <v>83616</v>
          </cell>
          <cell r="CL68">
            <v>13</v>
          </cell>
          <cell r="CM68">
            <v>11258</v>
          </cell>
          <cell r="CN68">
            <v>209</v>
          </cell>
        </row>
        <row r="69">
          <cell r="E69">
            <v>2202831</v>
          </cell>
          <cell r="F69" t="str">
            <v>ДЕТСКА ГРАДИНА № 112 "Детски свят"</v>
          </cell>
          <cell r="G69" t="str">
            <v>Общинско</v>
          </cell>
          <cell r="H69" t="str">
            <v>община</v>
          </cell>
          <cell r="I69" t="str">
            <v>детска градина</v>
          </cell>
          <cell r="J69">
            <v>1</v>
          </cell>
          <cell r="K69">
            <v>167</v>
          </cell>
          <cell r="L69">
            <v>0</v>
          </cell>
          <cell r="M69">
            <v>0</v>
          </cell>
          <cell r="N69">
            <v>0</v>
          </cell>
          <cell r="O69">
            <v>194</v>
          </cell>
          <cell r="P69">
            <v>1</v>
          </cell>
          <cell r="Q69">
            <v>46300</v>
          </cell>
          <cell r="R69">
            <v>7</v>
          </cell>
          <cell r="S69">
            <v>63252</v>
          </cell>
          <cell r="T69">
            <v>0</v>
          </cell>
          <cell r="U69">
            <v>0</v>
          </cell>
          <cell r="V69">
            <v>25</v>
          </cell>
          <cell r="W69">
            <v>106125</v>
          </cell>
          <cell r="X69">
            <v>159</v>
          </cell>
          <cell r="Y69">
            <v>725994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  <cell r="AE69">
            <v>15959</v>
          </cell>
          <cell r="AF69">
            <v>10</v>
          </cell>
          <cell r="AG69">
            <v>123520</v>
          </cell>
          <cell r="AH69">
            <v>1081150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16</v>
          </cell>
          <cell r="CK69">
            <v>102912</v>
          </cell>
          <cell r="CL69">
            <v>16</v>
          </cell>
          <cell r="CM69">
            <v>13856</v>
          </cell>
          <cell r="CN69">
            <v>167</v>
          </cell>
        </row>
        <row r="70">
          <cell r="E70">
            <v>2202832</v>
          </cell>
          <cell r="F70" t="str">
            <v>Детска градина № 160 "Драгалевци"</v>
          </cell>
          <cell r="G70" t="str">
            <v>Общинско</v>
          </cell>
          <cell r="H70" t="str">
            <v>община</v>
          </cell>
          <cell r="I70" t="str">
            <v>детска градина</v>
          </cell>
          <cell r="J70">
            <v>1</v>
          </cell>
          <cell r="K70">
            <v>187</v>
          </cell>
          <cell r="L70">
            <v>0</v>
          </cell>
          <cell r="M70">
            <v>0</v>
          </cell>
          <cell r="N70">
            <v>0</v>
          </cell>
          <cell r="O70">
            <v>259</v>
          </cell>
          <cell r="P70">
            <v>1</v>
          </cell>
          <cell r="Q70">
            <v>46300</v>
          </cell>
          <cell r="R70">
            <v>10</v>
          </cell>
          <cell r="S70">
            <v>90360</v>
          </cell>
          <cell r="T70">
            <v>22</v>
          </cell>
          <cell r="U70">
            <v>49742</v>
          </cell>
          <cell r="V70">
            <v>50</v>
          </cell>
          <cell r="W70">
            <v>212250</v>
          </cell>
          <cell r="X70">
            <v>187</v>
          </cell>
          <cell r="Y70">
            <v>853842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1252494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9</v>
          </cell>
          <cell r="CK70">
            <v>57888</v>
          </cell>
          <cell r="CL70">
            <v>9</v>
          </cell>
          <cell r="CM70">
            <v>7794</v>
          </cell>
          <cell r="CN70">
            <v>187</v>
          </cell>
        </row>
        <row r="71">
          <cell r="E71">
            <v>2202833</v>
          </cell>
          <cell r="F71" t="str">
            <v>ДЕТСКА ГРАДИНА № 37 "ВЪЛШЕБСТВО"</v>
          </cell>
          <cell r="G71" t="str">
            <v>Общинско</v>
          </cell>
          <cell r="H71" t="str">
            <v>община</v>
          </cell>
          <cell r="I71" t="str">
            <v>детска градина</v>
          </cell>
          <cell r="J71">
            <v>1</v>
          </cell>
          <cell r="K71">
            <v>220</v>
          </cell>
          <cell r="L71">
            <v>0</v>
          </cell>
          <cell r="M71">
            <v>0</v>
          </cell>
          <cell r="N71">
            <v>0</v>
          </cell>
          <cell r="O71">
            <v>296</v>
          </cell>
          <cell r="P71">
            <v>1</v>
          </cell>
          <cell r="Q71">
            <v>46300</v>
          </cell>
          <cell r="R71">
            <v>11</v>
          </cell>
          <cell r="S71">
            <v>99396</v>
          </cell>
          <cell r="T71">
            <v>22</v>
          </cell>
          <cell r="U71">
            <v>49742</v>
          </cell>
          <cell r="V71">
            <v>54</v>
          </cell>
          <cell r="W71">
            <v>229230</v>
          </cell>
          <cell r="X71">
            <v>220</v>
          </cell>
          <cell r="Y71">
            <v>1004520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1429188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21</v>
          </cell>
          <cell r="CK71">
            <v>135072</v>
          </cell>
          <cell r="CL71">
            <v>21</v>
          </cell>
          <cell r="CM71">
            <v>18186</v>
          </cell>
          <cell r="CN71">
            <v>220</v>
          </cell>
        </row>
        <row r="72">
          <cell r="E72">
            <v>2202834</v>
          </cell>
          <cell r="F72" t="str">
            <v>Детска градина № 46 "Жива вода"</v>
          </cell>
          <cell r="G72" t="str">
            <v>Общинско</v>
          </cell>
          <cell r="H72" t="str">
            <v>община</v>
          </cell>
          <cell r="I72" t="str">
            <v>детска градина</v>
          </cell>
          <cell r="J72">
            <v>1</v>
          </cell>
          <cell r="K72">
            <v>165</v>
          </cell>
          <cell r="L72">
            <v>0</v>
          </cell>
          <cell r="M72">
            <v>0</v>
          </cell>
          <cell r="N72">
            <v>0</v>
          </cell>
          <cell r="O72">
            <v>212</v>
          </cell>
          <cell r="P72">
            <v>1</v>
          </cell>
          <cell r="Q72">
            <v>46300</v>
          </cell>
          <cell r="R72">
            <v>8</v>
          </cell>
          <cell r="S72">
            <v>72288</v>
          </cell>
          <cell r="T72">
            <v>22</v>
          </cell>
          <cell r="U72">
            <v>49742</v>
          </cell>
          <cell r="V72">
            <v>25</v>
          </cell>
          <cell r="W72">
            <v>106125</v>
          </cell>
          <cell r="X72">
            <v>165</v>
          </cell>
          <cell r="Y72">
            <v>753390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1027845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7</v>
          </cell>
          <cell r="CK72">
            <v>45024</v>
          </cell>
          <cell r="CL72">
            <v>7</v>
          </cell>
          <cell r="CM72">
            <v>6062</v>
          </cell>
          <cell r="CN72">
            <v>165</v>
          </cell>
        </row>
        <row r="73">
          <cell r="E73">
            <v>2203061</v>
          </cell>
          <cell r="F73" t="str">
            <v>61-во основно училище "Свети Свети Кирил и Методий"</v>
          </cell>
          <cell r="G73" t="str">
            <v>Общинско</v>
          </cell>
          <cell r="H73" t="str">
            <v>община</v>
          </cell>
          <cell r="I73" t="str">
            <v>основно</v>
          </cell>
          <cell r="J73">
            <v>1</v>
          </cell>
          <cell r="K73">
            <v>330</v>
          </cell>
          <cell r="L73">
            <v>610</v>
          </cell>
          <cell r="M73">
            <v>1</v>
          </cell>
          <cell r="N73">
            <v>610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1</v>
          </cell>
          <cell r="AJ73">
            <v>73900</v>
          </cell>
          <cell r="AK73">
            <v>23</v>
          </cell>
          <cell r="AL73">
            <v>360364</v>
          </cell>
          <cell r="AM73">
            <v>610</v>
          </cell>
          <cell r="AN73">
            <v>1883070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2317334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4</v>
          </cell>
          <cell r="CK73">
            <v>25728</v>
          </cell>
          <cell r="CL73">
            <v>4</v>
          </cell>
          <cell r="CM73">
            <v>3464</v>
          </cell>
          <cell r="CN73">
            <v>330</v>
          </cell>
        </row>
        <row r="74">
          <cell r="E74">
            <v>2203062</v>
          </cell>
          <cell r="F74" t="str">
            <v>62. Основно училище "Христо Ботев"</v>
          </cell>
          <cell r="G74" t="str">
            <v>Общинско</v>
          </cell>
          <cell r="H74" t="str">
            <v>община</v>
          </cell>
          <cell r="I74" t="str">
            <v>основно</v>
          </cell>
          <cell r="J74">
            <v>1</v>
          </cell>
          <cell r="K74">
            <v>164</v>
          </cell>
          <cell r="L74">
            <v>250</v>
          </cell>
          <cell r="M74">
            <v>1</v>
          </cell>
          <cell r="N74">
            <v>250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1</v>
          </cell>
          <cell r="AJ74">
            <v>73900</v>
          </cell>
          <cell r="AK74">
            <v>11</v>
          </cell>
          <cell r="AL74">
            <v>172348</v>
          </cell>
          <cell r="AM74">
            <v>250</v>
          </cell>
          <cell r="AN74">
            <v>771750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1017998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8</v>
          </cell>
          <cell r="CM74">
            <v>6928</v>
          </cell>
          <cell r="CN74">
            <v>164</v>
          </cell>
        </row>
        <row r="75">
          <cell r="E75">
            <v>2203070</v>
          </cell>
          <cell r="F75" t="str">
            <v>70-о основно училище "Свети Климент Охридски"</v>
          </cell>
          <cell r="G75" t="str">
            <v>Общинско</v>
          </cell>
          <cell r="H75" t="str">
            <v>община</v>
          </cell>
          <cell r="I75" t="str">
            <v>основно</v>
          </cell>
          <cell r="J75">
            <v>1</v>
          </cell>
          <cell r="K75">
            <v>111</v>
          </cell>
          <cell r="L75">
            <v>150</v>
          </cell>
          <cell r="M75">
            <v>1</v>
          </cell>
          <cell r="N75">
            <v>150</v>
          </cell>
          <cell r="O75">
            <v>28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2</v>
          </cell>
          <cell r="AA75">
            <v>7438</v>
          </cell>
          <cell r="AB75">
            <v>28</v>
          </cell>
          <cell r="AC75">
            <v>77644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85082</v>
          </cell>
          <cell r="AI75">
            <v>1</v>
          </cell>
          <cell r="AJ75">
            <v>73900</v>
          </cell>
          <cell r="AK75">
            <v>7</v>
          </cell>
          <cell r="AL75">
            <v>109676</v>
          </cell>
          <cell r="AM75">
            <v>150</v>
          </cell>
          <cell r="AN75">
            <v>463050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646626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4</v>
          </cell>
          <cell r="CM75">
            <v>3464</v>
          </cell>
          <cell r="CN75">
            <v>111</v>
          </cell>
        </row>
        <row r="76">
          <cell r="E76">
            <v>2203074</v>
          </cell>
          <cell r="F76" t="str">
            <v>74 СУ "ГОЦЕ ДЕЛЧЕВ"</v>
          </cell>
          <cell r="G76" t="str">
            <v>Общинско</v>
          </cell>
          <cell r="H76" t="str">
            <v>община</v>
          </cell>
          <cell r="I76" t="str">
            <v>средно</v>
          </cell>
          <cell r="J76">
            <v>1</v>
          </cell>
          <cell r="K76">
            <v>226</v>
          </cell>
          <cell r="L76">
            <v>647</v>
          </cell>
          <cell r="M76">
            <v>1</v>
          </cell>
          <cell r="N76">
            <v>647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1</v>
          </cell>
          <cell r="AJ76">
            <v>73900</v>
          </cell>
          <cell r="AK76">
            <v>31</v>
          </cell>
          <cell r="AL76">
            <v>485708</v>
          </cell>
          <cell r="AM76">
            <v>647</v>
          </cell>
          <cell r="AN76">
            <v>1997289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2556897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8</v>
          </cell>
          <cell r="BW76">
            <v>70568</v>
          </cell>
          <cell r="BX76">
            <v>15</v>
          </cell>
          <cell r="BY76">
            <v>15990</v>
          </cell>
          <cell r="BZ76">
            <v>86558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57</v>
          </cell>
          <cell r="CK76">
            <v>366624</v>
          </cell>
          <cell r="CL76">
            <v>57</v>
          </cell>
          <cell r="CM76">
            <v>49362</v>
          </cell>
          <cell r="CN76">
            <v>226</v>
          </cell>
        </row>
        <row r="77">
          <cell r="E77">
            <v>2203140</v>
          </cell>
          <cell r="F77" t="str">
            <v>140. СРЕДНО УЧИЛИЩЕ "ИВАН БОГОРОВ"</v>
          </cell>
          <cell r="G77" t="str">
            <v>Общинско</v>
          </cell>
          <cell r="H77" t="str">
            <v>община</v>
          </cell>
          <cell r="I77" t="str">
            <v>средно</v>
          </cell>
          <cell r="J77">
            <v>1</v>
          </cell>
          <cell r="K77">
            <v>378</v>
          </cell>
          <cell r="L77">
            <v>805</v>
          </cell>
          <cell r="M77">
            <v>1</v>
          </cell>
          <cell r="N77">
            <v>805</v>
          </cell>
          <cell r="O77">
            <v>56</v>
          </cell>
          <cell r="P77">
            <v>0</v>
          </cell>
          <cell r="Q77">
            <v>0</v>
          </cell>
          <cell r="R77">
            <v>1</v>
          </cell>
          <cell r="S77">
            <v>9036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14</v>
          </cell>
          <cell r="Y77">
            <v>63924</v>
          </cell>
          <cell r="Z77">
            <v>2</v>
          </cell>
          <cell r="AA77">
            <v>7438</v>
          </cell>
          <cell r="AB77">
            <v>42</v>
          </cell>
          <cell r="AC77">
            <v>116466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196864</v>
          </cell>
          <cell r="AI77">
            <v>1</v>
          </cell>
          <cell r="AJ77">
            <v>73900</v>
          </cell>
          <cell r="AK77">
            <v>24</v>
          </cell>
          <cell r="AL77">
            <v>376032</v>
          </cell>
          <cell r="AM77">
            <v>519</v>
          </cell>
          <cell r="AN77">
            <v>1602153</v>
          </cell>
          <cell r="AO77">
            <v>1</v>
          </cell>
          <cell r="AP77">
            <v>15668</v>
          </cell>
          <cell r="AQ77">
            <v>17</v>
          </cell>
          <cell r="AR77">
            <v>102000</v>
          </cell>
          <cell r="AS77">
            <v>2169753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12</v>
          </cell>
          <cell r="BD77">
            <v>251064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269</v>
          </cell>
          <cell r="BP77">
            <v>1481114</v>
          </cell>
          <cell r="BQ77">
            <v>1732178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23</v>
          </cell>
          <cell r="BW77">
            <v>202883</v>
          </cell>
          <cell r="BX77">
            <v>6</v>
          </cell>
          <cell r="BY77">
            <v>6396</v>
          </cell>
          <cell r="BZ77">
            <v>209279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103</v>
          </cell>
          <cell r="CK77">
            <v>662496</v>
          </cell>
          <cell r="CL77">
            <v>103</v>
          </cell>
          <cell r="CM77">
            <v>89198</v>
          </cell>
          <cell r="CN77">
            <v>378</v>
          </cell>
        </row>
        <row r="78">
          <cell r="E78">
            <v>2203355</v>
          </cell>
          <cell r="F78" t="str">
            <v>Детска градина №198 " Косе Босе"</v>
          </cell>
          <cell r="G78" t="str">
            <v>Общинско</v>
          </cell>
          <cell r="H78" t="str">
            <v>община</v>
          </cell>
          <cell r="I78" t="str">
            <v>детска градина</v>
          </cell>
          <cell r="J78">
            <v>1</v>
          </cell>
          <cell r="K78">
            <v>81</v>
          </cell>
          <cell r="L78">
            <v>0</v>
          </cell>
          <cell r="M78">
            <v>0</v>
          </cell>
          <cell r="N78">
            <v>0</v>
          </cell>
          <cell r="O78">
            <v>152</v>
          </cell>
          <cell r="P78">
            <v>1</v>
          </cell>
          <cell r="Q78">
            <v>46300</v>
          </cell>
          <cell r="R78">
            <v>6</v>
          </cell>
          <cell r="S78">
            <v>54216</v>
          </cell>
          <cell r="T78">
            <v>44</v>
          </cell>
          <cell r="U78">
            <v>99484</v>
          </cell>
          <cell r="V78">
            <v>27</v>
          </cell>
          <cell r="W78">
            <v>114615</v>
          </cell>
          <cell r="X78">
            <v>81</v>
          </cell>
          <cell r="Y78">
            <v>369846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684461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27</v>
          </cell>
          <cell r="CK78">
            <v>173664</v>
          </cell>
          <cell r="CL78">
            <v>27</v>
          </cell>
          <cell r="CM78">
            <v>23382</v>
          </cell>
          <cell r="CN78">
            <v>81</v>
          </cell>
        </row>
        <row r="79">
          <cell r="E79">
            <v>2203962</v>
          </cell>
          <cell r="F79" t="str">
            <v>ДЕТСКА ГРАДИНА № 82 " ДЖАНИ РОДАРИ "</v>
          </cell>
          <cell r="G79" t="str">
            <v>Общинско</v>
          </cell>
          <cell r="H79" t="str">
            <v>община</v>
          </cell>
          <cell r="I79" t="str">
            <v>детска градина</v>
          </cell>
          <cell r="J79">
            <v>1</v>
          </cell>
          <cell r="K79">
            <v>149</v>
          </cell>
          <cell r="L79">
            <v>0</v>
          </cell>
          <cell r="M79">
            <v>0</v>
          </cell>
          <cell r="N79">
            <v>0</v>
          </cell>
          <cell r="O79">
            <v>250</v>
          </cell>
          <cell r="P79">
            <v>1</v>
          </cell>
          <cell r="Q79">
            <v>46300</v>
          </cell>
          <cell r="R79">
            <v>10</v>
          </cell>
          <cell r="S79">
            <v>90360</v>
          </cell>
          <cell r="T79">
            <v>21</v>
          </cell>
          <cell r="U79">
            <v>47481</v>
          </cell>
          <cell r="V79">
            <v>80</v>
          </cell>
          <cell r="W79">
            <v>339600</v>
          </cell>
          <cell r="X79">
            <v>149</v>
          </cell>
          <cell r="Y79">
            <v>680334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1204075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13</v>
          </cell>
          <cell r="CK79">
            <v>83616</v>
          </cell>
          <cell r="CL79">
            <v>13</v>
          </cell>
          <cell r="CM79">
            <v>11258</v>
          </cell>
          <cell r="CN79">
            <v>149</v>
          </cell>
        </row>
        <row r="80">
          <cell r="E80">
            <v>2203964</v>
          </cell>
          <cell r="F80" t="str">
            <v>Детска градина №138 "Приятели"</v>
          </cell>
          <cell r="G80" t="str">
            <v>Общинско</v>
          </cell>
          <cell r="H80" t="str">
            <v>община</v>
          </cell>
          <cell r="I80" t="str">
            <v>детска градина</v>
          </cell>
          <cell r="J80">
            <v>1</v>
          </cell>
          <cell r="K80">
            <v>147</v>
          </cell>
          <cell r="L80">
            <v>0</v>
          </cell>
          <cell r="M80">
            <v>0</v>
          </cell>
          <cell r="N80">
            <v>0</v>
          </cell>
          <cell r="O80">
            <v>220</v>
          </cell>
          <cell r="P80">
            <v>1</v>
          </cell>
          <cell r="Q80">
            <v>46300</v>
          </cell>
          <cell r="R80">
            <v>9</v>
          </cell>
          <cell r="S80">
            <v>81324</v>
          </cell>
          <cell r="T80">
            <v>24</v>
          </cell>
          <cell r="U80">
            <v>54264</v>
          </cell>
          <cell r="V80">
            <v>49</v>
          </cell>
          <cell r="W80">
            <v>208005</v>
          </cell>
          <cell r="X80">
            <v>147</v>
          </cell>
          <cell r="Y80">
            <v>671202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1061095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18</v>
          </cell>
          <cell r="CK80">
            <v>115776</v>
          </cell>
          <cell r="CL80">
            <v>18</v>
          </cell>
          <cell r="CM80">
            <v>15588</v>
          </cell>
          <cell r="CN80">
            <v>147</v>
          </cell>
        </row>
        <row r="81">
          <cell r="E81">
            <v>2203966</v>
          </cell>
          <cell r="F81" t="str">
            <v>ДЕТСКА ГРАДИНА № 42 "ЧАЙКА"</v>
          </cell>
          <cell r="G81" t="str">
            <v>Общинско</v>
          </cell>
          <cell r="H81" t="str">
            <v>община</v>
          </cell>
          <cell r="I81" t="str">
            <v>детска градина</v>
          </cell>
          <cell r="J81">
            <v>1</v>
          </cell>
          <cell r="K81">
            <v>174</v>
          </cell>
          <cell r="L81">
            <v>0</v>
          </cell>
          <cell r="M81">
            <v>0</v>
          </cell>
          <cell r="N81">
            <v>0</v>
          </cell>
          <cell r="O81">
            <v>245</v>
          </cell>
          <cell r="P81">
            <v>1</v>
          </cell>
          <cell r="Q81">
            <v>46300</v>
          </cell>
          <cell r="R81">
            <v>10</v>
          </cell>
          <cell r="S81">
            <v>90360</v>
          </cell>
          <cell r="T81">
            <v>23</v>
          </cell>
          <cell r="U81">
            <v>52003</v>
          </cell>
          <cell r="V81">
            <v>48</v>
          </cell>
          <cell r="W81">
            <v>203760</v>
          </cell>
          <cell r="X81">
            <v>174</v>
          </cell>
          <cell r="Y81">
            <v>794484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1186907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14</v>
          </cell>
          <cell r="CK81">
            <v>90048</v>
          </cell>
          <cell r="CL81">
            <v>14</v>
          </cell>
          <cell r="CM81">
            <v>12124</v>
          </cell>
          <cell r="CN81">
            <v>174</v>
          </cell>
        </row>
        <row r="82">
          <cell r="E82">
            <v>2203967</v>
          </cell>
          <cell r="F82" t="str">
            <v>Детска градина N 5" Надежда"</v>
          </cell>
          <cell r="G82" t="str">
            <v>Общинско</v>
          </cell>
          <cell r="H82" t="str">
            <v>община</v>
          </cell>
          <cell r="I82" t="str">
            <v>детска градина</v>
          </cell>
          <cell r="J82">
            <v>1</v>
          </cell>
          <cell r="K82">
            <v>135</v>
          </cell>
          <cell r="L82">
            <v>0</v>
          </cell>
          <cell r="M82">
            <v>0</v>
          </cell>
          <cell r="N82">
            <v>0</v>
          </cell>
          <cell r="O82">
            <v>208</v>
          </cell>
          <cell r="P82">
            <v>1</v>
          </cell>
          <cell r="Q82">
            <v>46300</v>
          </cell>
          <cell r="R82">
            <v>10</v>
          </cell>
          <cell r="S82">
            <v>90360</v>
          </cell>
          <cell r="T82">
            <v>0</v>
          </cell>
          <cell r="U82">
            <v>0</v>
          </cell>
          <cell r="V82">
            <v>73</v>
          </cell>
          <cell r="W82">
            <v>309885</v>
          </cell>
          <cell r="X82">
            <v>135</v>
          </cell>
          <cell r="Y82">
            <v>616410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1062955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</v>
          </cell>
          <cell r="CM82">
            <v>866</v>
          </cell>
          <cell r="CN82">
            <v>135</v>
          </cell>
        </row>
        <row r="83">
          <cell r="E83">
            <v>2204018</v>
          </cell>
          <cell r="F83" t="str">
            <v>18 Средно училище "Уилям Гладстон"</v>
          </cell>
          <cell r="G83" t="str">
            <v>Общинско</v>
          </cell>
          <cell r="H83" t="str">
            <v>община</v>
          </cell>
          <cell r="I83" t="str">
            <v>средно</v>
          </cell>
          <cell r="J83">
            <v>1</v>
          </cell>
          <cell r="K83">
            <v>712</v>
          </cell>
          <cell r="L83">
            <v>2313</v>
          </cell>
          <cell r="M83">
            <v>1</v>
          </cell>
          <cell r="N83">
            <v>2313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1</v>
          </cell>
          <cell r="AJ83">
            <v>73900</v>
          </cell>
          <cell r="AK83">
            <v>87</v>
          </cell>
          <cell r="AL83">
            <v>1363116</v>
          </cell>
          <cell r="AM83">
            <v>2313</v>
          </cell>
          <cell r="AN83">
            <v>7140231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8577247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2</v>
          </cell>
          <cell r="BY83">
            <v>2132</v>
          </cell>
          <cell r="BZ83">
            <v>2132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12</v>
          </cell>
          <cell r="CK83">
            <v>77184</v>
          </cell>
          <cell r="CL83">
            <v>15</v>
          </cell>
          <cell r="CM83">
            <v>12990</v>
          </cell>
          <cell r="CN83">
            <v>712</v>
          </cell>
        </row>
        <row r="84">
          <cell r="E84">
            <v>2204030</v>
          </cell>
          <cell r="F84" t="str">
            <v>30 СРЕДНО УЧИЛИЩЕ "БРАТЯ МИЛАДИНОВИ"</v>
          </cell>
          <cell r="G84" t="str">
            <v>Общинско</v>
          </cell>
          <cell r="H84" t="str">
            <v>община</v>
          </cell>
          <cell r="I84" t="str">
            <v>средно</v>
          </cell>
          <cell r="J84">
            <v>1</v>
          </cell>
          <cell r="K84">
            <v>377</v>
          </cell>
          <cell r="L84">
            <v>1026</v>
          </cell>
          <cell r="M84">
            <v>1</v>
          </cell>
          <cell r="N84">
            <v>1026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1</v>
          </cell>
          <cell r="AJ84">
            <v>73900</v>
          </cell>
          <cell r="AK84">
            <v>42</v>
          </cell>
          <cell r="AL84">
            <v>658056</v>
          </cell>
          <cell r="AM84">
            <v>1026</v>
          </cell>
          <cell r="AN84">
            <v>3167262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3899218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1</v>
          </cell>
          <cell r="BY84">
            <v>1066</v>
          </cell>
          <cell r="BZ84">
            <v>1066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22</v>
          </cell>
          <cell r="CK84">
            <v>141504</v>
          </cell>
          <cell r="CL84">
            <v>22</v>
          </cell>
          <cell r="CM84">
            <v>19052</v>
          </cell>
          <cell r="CN84">
            <v>377</v>
          </cell>
        </row>
        <row r="85">
          <cell r="E85">
            <v>2204032</v>
          </cell>
          <cell r="F85" t="str">
            <v>32. СРЕДНО УЧИЛИЩЕ С ИЗУЧАВАНЕ НА ЧУЖДИ ЕЗИЦИ "СВЕТИ КЛИМЕНТ ОХРИДСКИ"</v>
          </cell>
          <cell r="G85" t="str">
            <v>Общинско</v>
          </cell>
          <cell r="H85" t="str">
            <v>община</v>
          </cell>
          <cell r="I85" t="str">
            <v>средно</v>
          </cell>
          <cell r="J85">
            <v>1</v>
          </cell>
          <cell r="K85">
            <v>581</v>
          </cell>
          <cell r="L85">
            <v>1904</v>
          </cell>
          <cell r="M85">
            <v>1</v>
          </cell>
          <cell r="N85">
            <v>1904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1</v>
          </cell>
          <cell r="AJ85">
            <v>73900</v>
          </cell>
          <cell r="AK85">
            <v>72</v>
          </cell>
          <cell r="AL85">
            <v>1128096</v>
          </cell>
          <cell r="AM85">
            <v>1904</v>
          </cell>
          <cell r="AN85">
            <v>5877648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7079644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1</v>
          </cell>
          <cell r="BY85">
            <v>1066</v>
          </cell>
          <cell r="BZ85">
            <v>1066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9</v>
          </cell>
          <cell r="CM85">
            <v>7794</v>
          </cell>
          <cell r="CN85">
            <v>581</v>
          </cell>
        </row>
        <row r="86">
          <cell r="E86">
            <v>2204046</v>
          </cell>
          <cell r="F86" t="str">
            <v>46 Основно училище "Константин Фотинов" с разширено изучаване на хореография</v>
          </cell>
          <cell r="G86" t="str">
            <v>Общинско</v>
          </cell>
          <cell r="H86" t="str">
            <v>община</v>
          </cell>
          <cell r="I86" t="str">
            <v>основно</v>
          </cell>
          <cell r="J86">
            <v>1</v>
          </cell>
          <cell r="K86">
            <v>71</v>
          </cell>
          <cell r="L86">
            <v>126</v>
          </cell>
          <cell r="M86">
            <v>1</v>
          </cell>
          <cell r="N86">
            <v>126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1</v>
          </cell>
          <cell r="AJ86">
            <v>73900</v>
          </cell>
          <cell r="AK86">
            <v>7</v>
          </cell>
          <cell r="AL86">
            <v>109676</v>
          </cell>
          <cell r="AM86">
            <v>126</v>
          </cell>
          <cell r="AN86">
            <v>388962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572538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10</v>
          </cell>
          <cell r="CK86">
            <v>64320</v>
          </cell>
          <cell r="CL86">
            <v>10</v>
          </cell>
          <cell r="CM86">
            <v>8660</v>
          </cell>
          <cell r="CN86">
            <v>71</v>
          </cell>
        </row>
        <row r="87">
          <cell r="E87">
            <v>2204067</v>
          </cell>
          <cell r="F87" t="str">
            <v>67 ОСНОВНО УЧИЛИЩЕ "ВАСИЛ ДРУМЕВ"</v>
          </cell>
          <cell r="G87" t="str">
            <v>Общинско</v>
          </cell>
          <cell r="H87" t="str">
            <v>община</v>
          </cell>
          <cell r="I87" t="str">
            <v>основно</v>
          </cell>
          <cell r="J87">
            <v>1</v>
          </cell>
          <cell r="K87">
            <v>233</v>
          </cell>
          <cell r="L87">
            <v>311</v>
          </cell>
          <cell r="M87">
            <v>1</v>
          </cell>
          <cell r="N87">
            <v>311</v>
          </cell>
          <cell r="O87">
            <v>60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3</v>
          </cell>
          <cell r="AA87">
            <v>11157</v>
          </cell>
          <cell r="AB87">
            <v>60</v>
          </cell>
          <cell r="AC87">
            <v>166380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177537</v>
          </cell>
          <cell r="AI87">
            <v>1</v>
          </cell>
          <cell r="AJ87">
            <v>73900</v>
          </cell>
          <cell r="AK87">
            <v>14</v>
          </cell>
          <cell r="AL87">
            <v>219352</v>
          </cell>
          <cell r="AM87">
            <v>311</v>
          </cell>
          <cell r="AN87">
            <v>960057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1253309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92</v>
          </cell>
          <cell r="BY87">
            <v>98072</v>
          </cell>
          <cell r="BZ87">
            <v>98072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17</v>
          </cell>
          <cell r="CM87">
            <v>14722</v>
          </cell>
          <cell r="CN87">
            <v>233</v>
          </cell>
        </row>
        <row r="88">
          <cell r="E88">
            <v>2204076</v>
          </cell>
          <cell r="F88" t="str">
            <v>76. Основно училище "Уилям Сароян"</v>
          </cell>
          <cell r="G88" t="str">
            <v>Общинско</v>
          </cell>
          <cell r="H88" t="str">
            <v>община</v>
          </cell>
          <cell r="I88" t="str">
            <v>основно</v>
          </cell>
          <cell r="J88">
            <v>1</v>
          </cell>
          <cell r="K88">
            <v>47</v>
          </cell>
          <cell r="L88">
            <v>113</v>
          </cell>
          <cell r="M88">
            <v>1</v>
          </cell>
          <cell r="N88">
            <v>113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1</v>
          </cell>
          <cell r="AJ88">
            <v>73900</v>
          </cell>
          <cell r="AK88">
            <v>7</v>
          </cell>
          <cell r="AL88">
            <v>109676</v>
          </cell>
          <cell r="AM88">
            <v>113</v>
          </cell>
          <cell r="AN88">
            <v>348831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532407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2</v>
          </cell>
          <cell r="BY88">
            <v>2132</v>
          </cell>
          <cell r="BZ88">
            <v>2132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8</v>
          </cell>
          <cell r="CK88">
            <v>51456</v>
          </cell>
          <cell r="CL88">
            <v>8</v>
          </cell>
          <cell r="CM88">
            <v>6928</v>
          </cell>
          <cell r="CN88">
            <v>47</v>
          </cell>
        </row>
        <row r="89">
          <cell r="E89">
            <v>2204091</v>
          </cell>
          <cell r="F89" t="str">
            <v>91.НЕМСКА ЕЗИКОВА ГИМНАЗИЯ "Професор Константин Гълъбов"</v>
          </cell>
          <cell r="G89" t="str">
            <v>Общинско</v>
          </cell>
          <cell r="H89" t="str">
            <v>община</v>
          </cell>
          <cell r="I89" t="str">
            <v>профилирана гимназия</v>
          </cell>
          <cell r="J89">
            <v>1</v>
          </cell>
          <cell r="K89">
            <v>0</v>
          </cell>
          <cell r="L89">
            <v>933</v>
          </cell>
          <cell r="M89">
            <v>1</v>
          </cell>
          <cell r="N89">
            <v>933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1</v>
          </cell>
          <cell r="AJ89">
            <v>73900</v>
          </cell>
          <cell r="AK89">
            <v>35</v>
          </cell>
          <cell r="AL89">
            <v>548380</v>
          </cell>
          <cell r="AM89">
            <v>933</v>
          </cell>
          <cell r="AN89">
            <v>2880171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3502451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5</v>
          </cell>
          <cell r="BY89">
            <v>5330</v>
          </cell>
          <cell r="BZ89">
            <v>5330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1</v>
          </cell>
          <cell r="CM89">
            <v>866</v>
          </cell>
          <cell r="CN89">
            <v>0</v>
          </cell>
        </row>
        <row r="90">
          <cell r="E90">
            <v>2204136</v>
          </cell>
          <cell r="F90" t="str">
            <v>136 ОСНОВНО УЧИЛИЩЕ "ЛЮБЕН КАРАВЕЛОВ"</v>
          </cell>
          <cell r="G90" t="str">
            <v>Общинско</v>
          </cell>
          <cell r="H90" t="str">
            <v>община</v>
          </cell>
          <cell r="I90" t="str">
            <v>основно</v>
          </cell>
          <cell r="J90">
            <v>1</v>
          </cell>
          <cell r="K90">
            <v>223</v>
          </cell>
          <cell r="L90">
            <v>279</v>
          </cell>
          <cell r="M90">
            <v>1</v>
          </cell>
          <cell r="N90">
            <v>279</v>
          </cell>
          <cell r="O90">
            <v>71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</v>
          </cell>
          <cell r="AA90">
            <v>11157</v>
          </cell>
          <cell r="AB90">
            <v>71</v>
          </cell>
          <cell r="AC90">
            <v>196883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208040</v>
          </cell>
          <cell r="AI90">
            <v>1</v>
          </cell>
          <cell r="AJ90">
            <v>73900</v>
          </cell>
          <cell r="AK90">
            <v>14</v>
          </cell>
          <cell r="AL90">
            <v>219352</v>
          </cell>
          <cell r="AM90">
            <v>279</v>
          </cell>
          <cell r="AN90">
            <v>861273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1154525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30</v>
          </cell>
          <cell r="CK90">
            <v>192960</v>
          </cell>
          <cell r="CL90">
            <v>30</v>
          </cell>
          <cell r="CM90">
            <v>25980</v>
          </cell>
          <cell r="CN90">
            <v>223</v>
          </cell>
        </row>
        <row r="91">
          <cell r="E91">
            <v>2204310</v>
          </cell>
          <cell r="F91" t="str">
            <v>5. Вечерно средно училище "Пеньо Пенев"</v>
          </cell>
          <cell r="G91" t="str">
            <v>Общинско</v>
          </cell>
          <cell r="H91" t="str">
            <v>община</v>
          </cell>
          <cell r="I91" t="str">
            <v>средно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73900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73900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171</v>
          </cell>
          <cell r="BS91">
            <v>639198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64</v>
          </cell>
          <cell r="BY91">
            <v>68224</v>
          </cell>
          <cell r="BZ91">
            <v>707422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</row>
        <row r="92">
          <cell r="E92">
            <v>2204936</v>
          </cell>
          <cell r="F92" t="str">
            <v>Детска градина №1</v>
          </cell>
          <cell r="G92" t="str">
            <v>Общинско</v>
          </cell>
          <cell r="H92" t="str">
            <v>община</v>
          </cell>
          <cell r="I92" t="str">
            <v>детска градина</v>
          </cell>
          <cell r="J92">
            <v>1</v>
          </cell>
          <cell r="K92">
            <v>80</v>
          </cell>
          <cell r="L92">
            <v>0</v>
          </cell>
          <cell r="M92">
            <v>0</v>
          </cell>
          <cell r="N92">
            <v>0</v>
          </cell>
          <cell r="O92">
            <v>150</v>
          </cell>
          <cell r="P92">
            <v>1</v>
          </cell>
          <cell r="Q92">
            <v>46300</v>
          </cell>
          <cell r="R92">
            <v>6</v>
          </cell>
          <cell r="S92">
            <v>54216</v>
          </cell>
          <cell r="T92">
            <v>20</v>
          </cell>
          <cell r="U92">
            <v>45220</v>
          </cell>
          <cell r="V92">
            <v>50</v>
          </cell>
          <cell r="W92">
            <v>212250</v>
          </cell>
          <cell r="X92">
            <v>80</v>
          </cell>
          <cell r="Y92">
            <v>365280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723266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6</v>
          </cell>
          <cell r="CM92">
            <v>5196</v>
          </cell>
          <cell r="CN92">
            <v>80</v>
          </cell>
        </row>
        <row r="93">
          <cell r="E93">
            <v>2204938</v>
          </cell>
          <cell r="F93" t="str">
            <v>Детска градина №194"Милувка"</v>
          </cell>
          <cell r="G93" t="str">
            <v>Общинско</v>
          </cell>
          <cell r="H93" t="str">
            <v>община</v>
          </cell>
          <cell r="I93" t="str">
            <v>детска градина</v>
          </cell>
          <cell r="J93">
            <v>1</v>
          </cell>
          <cell r="K93">
            <v>107</v>
          </cell>
          <cell r="L93">
            <v>0</v>
          </cell>
          <cell r="M93">
            <v>0</v>
          </cell>
          <cell r="N93">
            <v>0</v>
          </cell>
          <cell r="O93">
            <v>151</v>
          </cell>
          <cell r="P93">
            <v>1</v>
          </cell>
          <cell r="Q93">
            <v>46300</v>
          </cell>
          <cell r="R93">
            <v>6</v>
          </cell>
          <cell r="S93">
            <v>54216</v>
          </cell>
          <cell r="T93">
            <v>0</v>
          </cell>
          <cell r="U93">
            <v>0</v>
          </cell>
          <cell r="V93">
            <v>44</v>
          </cell>
          <cell r="W93">
            <v>186780</v>
          </cell>
          <cell r="X93">
            <v>107</v>
          </cell>
          <cell r="Y93">
            <v>488562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775858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3</v>
          </cell>
          <cell r="CM93">
            <v>2598</v>
          </cell>
          <cell r="CN93">
            <v>107</v>
          </cell>
        </row>
        <row r="94">
          <cell r="E94">
            <v>2204939</v>
          </cell>
          <cell r="F94" t="str">
            <v>Детска градина №81 "Лилия"</v>
          </cell>
          <cell r="G94" t="str">
            <v>Общинско</v>
          </cell>
          <cell r="H94" t="str">
            <v>община</v>
          </cell>
          <cell r="I94" t="str">
            <v>детска градина</v>
          </cell>
          <cell r="J94">
            <v>1</v>
          </cell>
          <cell r="K94">
            <v>156</v>
          </cell>
          <cell r="L94">
            <v>0</v>
          </cell>
          <cell r="M94">
            <v>0</v>
          </cell>
          <cell r="N94">
            <v>0</v>
          </cell>
          <cell r="O94">
            <v>253</v>
          </cell>
          <cell r="P94">
            <v>1</v>
          </cell>
          <cell r="Q94">
            <v>46300</v>
          </cell>
          <cell r="R94">
            <v>10</v>
          </cell>
          <cell r="S94">
            <v>90360</v>
          </cell>
          <cell r="T94">
            <v>43</v>
          </cell>
          <cell r="U94">
            <v>97223</v>
          </cell>
          <cell r="V94">
            <v>54</v>
          </cell>
          <cell r="W94">
            <v>229230</v>
          </cell>
          <cell r="X94">
            <v>156</v>
          </cell>
          <cell r="Y94">
            <v>712296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1175409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11</v>
          </cell>
          <cell r="CK94">
            <v>70752</v>
          </cell>
          <cell r="CL94">
            <v>11</v>
          </cell>
          <cell r="CM94">
            <v>9526</v>
          </cell>
          <cell r="CN94">
            <v>156</v>
          </cell>
        </row>
        <row r="95">
          <cell r="E95">
            <v>2204940</v>
          </cell>
          <cell r="F95" t="str">
            <v>Детска градина № 120 "Детство под липите"</v>
          </cell>
          <cell r="G95" t="str">
            <v>Общинско</v>
          </cell>
          <cell r="H95" t="str">
            <v>община</v>
          </cell>
          <cell r="I95" t="str">
            <v>детска градина</v>
          </cell>
          <cell r="J95">
            <v>1</v>
          </cell>
          <cell r="K95">
            <v>80</v>
          </cell>
          <cell r="L95">
            <v>0</v>
          </cell>
          <cell r="M95">
            <v>0</v>
          </cell>
          <cell r="N95">
            <v>0</v>
          </cell>
          <cell r="O95">
            <v>180</v>
          </cell>
          <cell r="P95">
            <v>1</v>
          </cell>
          <cell r="Q95">
            <v>46300</v>
          </cell>
          <cell r="R95">
            <v>8</v>
          </cell>
          <cell r="S95">
            <v>72288</v>
          </cell>
          <cell r="T95">
            <v>46</v>
          </cell>
          <cell r="U95">
            <v>104006</v>
          </cell>
          <cell r="V95">
            <v>54</v>
          </cell>
          <cell r="W95">
            <v>229230</v>
          </cell>
          <cell r="X95">
            <v>80</v>
          </cell>
          <cell r="Y95">
            <v>365280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817104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80</v>
          </cell>
        </row>
        <row r="96">
          <cell r="E96">
            <v>2204941</v>
          </cell>
          <cell r="F96" t="str">
            <v>ДЕТСКА ГРАДИНА №50 "ЗАЙЧЕТО КУИКИ"</v>
          </cell>
          <cell r="G96" t="str">
            <v>Общинско</v>
          </cell>
          <cell r="H96" t="str">
            <v>община</v>
          </cell>
          <cell r="I96" t="str">
            <v>детска градина</v>
          </cell>
          <cell r="J96">
            <v>1</v>
          </cell>
          <cell r="K96">
            <v>149</v>
          </cell>
          <cell r="L96">
            <v>0</v>
          </cell>
          <cell r="M96">
            <v>0</v>
          </cell>
          <cell r="N96">
            <v>0</v>
          </cell>
          <cell r="O96">
            <v>264</v>
          </cell>
          <cell r="P96">
            <v>1</v>
          </cell>
          <cell r="Q96">
            <v>46300</v>
          </cell>
          <cell r="R96">
            <v>11</v>
          </cell>
          <cell r="S96">
            <v>99396</v>
          </cell>
          <cell r="T96">
            <v>19</v>
          </cell>
          <cell r="U96">
            <v>42959</v>
          </cell>
          <cell r="V96">
            <v>96</v>
          </cell>
          <cell r="W96">
            <v>407520</v>
          </cell>
          <cell r="X96">
            <v>149</v>
          </cell>
          <cell r="Y96">
            <v>680334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1276509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17</v>
          </cell>
          <cell r="CK96">
            <v>109344</v>
          </cell>
          <cell r="CL96">
            <v>17</v>
          </cell>
          <cell r="CM96">
            <v>14722</v>
          </cell>
          <cell r="CN96">
            <v>149</v>
          </cell>
        </row>
        <row r="97">
          <cell r="E97">
            <v>2204942</v>
          </cell>
          <cell r="F97" t="str">
            <v>Детска градина №119 "Детска планета"</v>
          </cell>
          <cell r="G97" t="str">
            <v>Общинско</v>
          </cell>
          <cell r="H97" t="str">
            <v>община</v>
          </cell>
          <cell r="I97" t="str">
            <v>детска градина</v>
          </cell>
          <cell r="J97">
            <v>1</v>
          </cell>
          <cell r="K97">
            <v>214</v>
          </cell>
          <cell r="L97">
            <v>0</v>
          </cell>
          <cell r="M97">
            <v>0</v>
          </cell>
          <cell r="N97">
            <v>0</v>
          </cell>
          <cell r="O97">
            <v>389</v>
          </cell>
          <cell r="P97">
            <v>1</v>
          </cell>
          <cell r="Q97">
            <v>46300</v>
          </cell>
          <cell r="R97">
            <v>15</v>
          </cell>
          <cell r="S97">
            <v>135540</v>
          </cell>
          <cell r="T97">
            <v>22</v>
          </cell>
          <cell r="U97">
            <v>49742</v>
          </cell>
          <cell r="V97">
            <v>153</v>
          </cell>
          <cell r="W97">
            <v>649485</v>
          </cell>
          <cell r="X97">
            <v>214</v>
          </cell>
          <cell r="Y97">
            <v>977124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1858191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5</v>
          </cell>
          <cell r="CM97">
            <v>4330</v>
          </cell>
          <cell r="CN97">
            <v>214</v>
          </cell>
        </row>
        <row r="98">
          <cell r="E98">
            <v>2205011</v>
          </cell>
          <cell r="F98" t="str">
            <v>11 Основно училище Свети Пимен Зографски</v>
          </cell>
          <cell r="G98" t="str">
            <v>Общинско</v>
          </cell>
          <cell r="H98" t="str">
            <v>община</v>
          </cell>
          <cell r="I98" t="str">
            <v>основно</v>
          </cell>
          <cell r="J98">
            <v>1</v>
          </cell>
          <cell r="K98">
            <v>294</v>
          </cell>
          <cell r="L98">
            <v>495</v>
          </cell>
          <cell r="M98">
            <v>1</v>
          </cell>
          <cell r="N98">
            <v>495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1</v>
          </cell>
          <cell r="AJ98">
            <v>73900</v>
          </cell>
          <cell r="AK98">
            <v>20</v>
          </cell>
          <cell r="AL98">
            <v>313360</v>
          </cell>
          <cell r="AM98">
            <v>495</v>
          </cell>
          <cell r="AN98">
            <v>1528065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1915325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10</v>
          </cell>
          <cell r="CM98">
            <v>8660</v>
          </cell>
          <cell r="CN98">
            <v>294</v>
          </cell>
        </row>
        <row r="99">
          <cell r="E99">
            <v>2205105</v>
          </cell>
          <cell r="F99" t="str">
            <v>105. СРЕДНО УЧИЛИЩЕ "АТАНАС ДАЛЧЕВ"</v>
          </cell>
          <cell r="G99" t="str">
            <v>Общинско</v>
          </cell>
          <cell r="H99" t="str">
            <v>община</v>
          </cell>
          <cell r="I99" t="str">
            <v>средно</v>
          </cell>
          <cell r="J99">
            <v>1</v>
          </cell>
          <cell r="K99">
            <v>597</v>
          </cell>
          <cell r="L99">
            <v>1397</v>
          </cell>
          <cell r="M99">
            <v>1</v>
          </cell>
          <cell r="N99">
            <v>1397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1</v>
          </cell>
          <cell r="AJ99">
            <v>73900</v>
          </cell>
          <cell r="AK99">
            <v>50</v>
          </cell>
          <cell r="AL99">
            <v>783400</v>
          </cell>
          <cell r="AM99">
            <v>1291</v>
          </cell>
          <cell r="AN99">
            <v>3985317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4842617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4</v>
          </cell>
          <cell r="BD99">
            <v>83688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106</v>
          </cell>
          <cell r="BL99">
            <v>397182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480870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3</v>
          </cell>
          <cell r="BW99">
            <v>26463</v>
          </cell>
          <cell r="BX99">
            <v>3</v>
          </cell>
          <cell r="BY99">
            <v>3198</v>
          </cell>
          <cell r="BZ99">
            <v>29661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33</v>
          </cell>
          <cell r="CK99">
            <v>212256</v>
          </cell>
          <cell r="CL99">
            <v>33</v>
          </cell>
          <cell r="CM99">
            <v>28578</v>
          </cell>
          <cell r="CN99">
            <v>597</v>
          </cell>
        </row>
        <row r="100">
          <cell r="E100">
            <v>2205119</v>
          </cell>
          <cell r="F100" t="str">
            <v>119. Средно училище "Академик Михаил Арнаудов"</v>
          </cell>
          <cell r="G100" t="str">
            <v>Общинско</v>
          </cell>
          <cell r="H100" t="str">
            <v>община</v>
          </cell>
          <cell r="I100" t="str">
            <v>средно</v>
          </cell>
          <cell r="J100">
            <v>1</v>
          </cell>
          <cell r="K100">
            <v>553</v>
          </cell>
          <cell r="L100">
            <v>1454</v>
          </cell>
          <cell r="M100">
            <v>1</v>
          </cell>
          <cell r="N100">
            <v>1454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1</v>
          </cell>
          <cell r="AJ100">
            <v>73900</v>
          </cell>
          <cell r="AK100">
            <v>56</v>
          </cell>
          <cell r="AL100">
            <v>877408</v>
          </cell>
          <cell r="AM100">
            <v>1454</v>
          </cell>
          <cell r="AN100">
            <v>4488498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5439806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4</v>
          </cell>
          <cell r="BW100">
            <v>35284</v>
          </cell>
          <cell r="BX100">
            <v>3</v>
          </cell>
          <cell r="BY100">
            <v>3198</v>
          </cell>
          <cell r="BZ100">
            <v>38482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16</v>
          </cell>
          <cell r="CK100">
            <v>102912</v>
          </cell>
          <cell r="CL100">
            <v>16</v>
          </cell>
          <cell r="CM100">
            <v>13856</v>
          </cell>
          <cell r="CN100">
            <v>553</v>
          </cell>
        </row>
        <row r="101">
          <cell r="E101">
            <v>2205955</v>
          </cell>
          <cell r="F101" t="str">
            <v>ДЕТСКА ГРАДИНА №165"ЛАТИНКА"</v>
          </cell>
          <cell r="G101" t="str">
            <v>Общинско</v>
          </cell>
          <cell r="H101" t="str">
            <v>община</v>
          </cell>
          <cell r="I101" t="str">
            <v>детска градина</v>
          </cell>
          <cell r="J101">
            <v>1</v>
          </cell>
          <cell r="K101">
            <v>133</v>
          </cell>
          <cell r="L101">
            <v>0</v>
          </cell>
          <cell r="M101">
            <v>0</v>
          </cell>
          <cell r="N101">
            <v>0</v>
          </cell>
          <cell r="O101">
            <v>161</v>
          </cell>
          <cell r="P101">
            <v>1</v>
          </cell>
          <cell r="Q101">
            <v>46300</v>
          </cell>
          <cell r="R101">
            <v>6</v>
          </cell>
          <cell r="S101">
            <v>54216</v>
          </cell>
          <cell r="T101">
            <v>0</v>
          </cell>
          <cell r="U101">
            <v>0</v>
          </cell>
          <cell r="V101">
            <v>28</v>
          </cell>
          <cell r="W101">
            <v>118860</v>
          </cell>
          <cell r="X101">
            <v>133</v>
          </cell>
          <cell r="Y101">
            <v>607278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826654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133</v>
          </cell>
        </row>
        <row r="102">
          <cell r="E102">
            <v>2205956</v>
          </cell>
          <cell r="F102" t="str">
            <v>ДЕТСКА ГРАДИНА № 30 "РАДЕЦКИ"</v>
          </cell>
          <cell r="G102" t="str">
            <v>Общинско</v>
          </cell>
          <cell r="H102" t="str">
            <v>община</v>
          </cell>
          <cell r="I102" t="str">
            <v>детска градина</v>
          </cell>
          <cell r="J102">
            <v>1</v>
          </cell>
          <cell r="K102">
            <v>104</v>
          </cell>
          <cell r="L102">
            <v>0</v>
          </cell>
          <cell r="M102">
            <v>0</v>
          </cell>
          <cell r="N102">
            <v>0</v>
          </cell>
          <cell r="O102">
            <v>196</v>
          </cell>
          <cell r="P102">
            <v>1</v>
          </cell>
          <cell r="Q102">
            <v>46300</v>
          </cell>
          <cell r="R102">
            <v>8</v>
          </cell>
          <cell r="S102">
            <v>72288</v>
          </cell>
          <cell r="T102">
            <v>42</v>
          </cell>
          <cell r="U102">
            <v>94962</v>
          </cell>
          <cell r="V102">
            <v>50</v>
          </cell>
          <cell r="W102">
            <v>212250</v>
          </cell>
          <cell r="X102">
            <v>104</v>
          </cell>
          <cell r="Y102">
            <v>474864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900664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</v>
          </cell>
          <cell r="CM102">
            <v>1732</v>
          </cell>
          <cell r="CN102">
            <v>104</v>
          </cell>
        </row>
        <row r="103">
          <cell r="E103">
            <v>2205957</v>
          </cell>
          <cell r="F103" t="str">
            <v>ДЕТСКА ГРАДИНА №34 "БРЕЗИЧКА"</v>
          </cell>
          <cell r="G103" t="str">
            <v>Общинско</v>
          </cell>
          <cell r="H103" t="str">
            <v>община</v>
          </cell>
          <cell r="I103" t="str">
            <v>детска градина</v>
          </cell>
          <cell r="J103">
            <v>1</v>
          </cell>
          <cell r="K103">
            <v>161</v>
          </cell>
          <cell r="L103">
            <v>0</v>
          </cell>
          <cell r="M103">
            <v>0</v>
          </cell>
          <cell r="N103">
            <v>0</v>
          </cell>
          <cell r="O103">
            <v>256</v>
          </cell>
          <cell r="P103">
            <v>1</v>
          </cell>
          <cell r="Q103">
            <v>46300</v>
          </cell>
          <cell r="R103">
            <v>10</v>
          </cell>
          <cell r="S103">
            <v>90360</v>
          </cell>
          <cell r="T103">
            <v>39</v>
          </cell>
          <cell r="U103">
            <v>88179</v>
          </cell>
          <cell r="V103">
            <v>56</v>
          </cell>
          <cell r="W103">
            <v>237720</v>
          </cell>
          <cell r="X103">
            <v>161</v>
          </cell>
          <cell r="Y103">
            <v>735126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1197685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1</v>
          </cell>
          <cell r="CM103">
            <v>866</v>
          </cell>
          <cell r="CN103">
            <v>161</v>
          </cell>
        </row>
        <row r="104">
          <cell r="E104">
            <v>2205958</v>
          </cell>
          <cell r="F104" t="str">
            <v>Детска градина № 49 "Радост"</v>
          </cell>
          <cell r="G104" t="str">
            <v>Общинско</v>
          </cell>
          <cell r="H104" t="str">
            <v>община</v>
          </cell>
          <cell r="I104" t="str">
            <v>детска градина</v>
          </cell>
          <cell r="J104">
            <v>1</v>
          </cell>
          <cell r="K104">
            <v>157</v>
          </cell>
          <cell r="L104">
            <v>0</v>
          </cell>
          <cell r="M104">
            <v>0</v>
          </cell>
          <cell r="N104">
            <v>0</v>
          </cell>
          <cell r="O104">
            <v>252</v>
          </cell>
          <cell r="P104">
            <v>1</v>
          </cell>
          <cell r="Q104">
            <v>46300</v>
          </cell>
          <cell r="R104">
            <v>10</v>
          </cell>
          <cell r="S104">
            <v>90360</v>
          </cell>
          <cell r="T104">
            <v>43</v>
          </cell>
          <cell r="U104">
            <v>97223</v>
          </cell>
          <cell r="V104">
            <v>52</v>
          </cell>
          <cell r="W104">
            <v>220740</v>
          </cell>
          <cell r="X104">
            <v>157</v>
          </cell>
          <cell r="Y104">
            <v>716862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1171485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7</v>
          </cell>
          <cell r="CM104">
            <v>6062</v>
          </cell>
          <cell r="CN104">
            <v>157</v>
          </cell>
        </row>
        <row r="105">
          <cell r="E105">
            <v>2205959</v>
          </cell>
          <cell r="F105" t="str">
            <v>Детска градина № 133 " З О Р Н И Ц А "</v>
          </cell>
          <cell r="G105" t="str">
            <v>Общинско</v>
          </cell>
          <cell r="H105" t="str">
            <v>община</v>
          </cell>
          <cell r="I105" t="str">
            <v>детска градина</v>
          </cell>
          <cell r="J105">
            <v>1</v>
          </cell>
          <cell r="K105">
            <v>161</v>
          </cell>
          <cell r="L105">
            <v>0</v>
          </cell>
          <cell r="M105">
            <v>0</v>
          </cell>
          <cell r="N105">
            <v>0</v>
          </cell>
          <cell r="O105">
            <v>185</v>
          </cell>
          <cell r="P105">
            <v>1</v>
          </cell>
          <cell r="Q105">
            <v>46300</v>
          </cell>
          <cell r="R105">
            <v>7</v>
          </cell>
          <cell r="S105">
            <v>63252</v>
          </cell>
          <cell r="T105">
            <v>0</v>
          </cell>
          <cell r="U105">
            <v>0</v>
          </cell>
          <cell r="V105">
            <v>24</v>
          </cell>
          <cell r="W105">
            <v>101880</v>
          </cell>
          <cell r="X105">
            <v>161</v>
          </cell>
          <cell r="Y105">
            <v>735126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946558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2</v>
          </cell>
          <cell r="CM105">
            <v>1732</v>
          </cell>
          <cell r="CN105">
            <v>161</v>
          </cell>
        </row>
        <row r="106">
          <cell r="E106">
            <v>2205960</v>
          </cell>
          <cell r="F106" t="str">
            <v>ДЕТСКА ГРАДИНА № 29 "СЛЪНЦЕ"</v>
          </cell>
          <cell r="G106" t="str">
            <v>Общинско</v>
          </cell>
          <cell r="H106" t="str">
            <v>община</v>
          </cell>
          <cell r="I106" t="str">
            <v>детска градина</v>
          </cell>
          <cell r="J106">
            <v>1</v>
          </cell>
          <cell r="K106">
            <v>180</v>
          </cell>
          <cell r="L106">
            <v>0</v>
          </cell>
          <cell r="M106">
            <v>0</v>
          </cell>
          <cell r="N106">
            <v>0</v>
          </cell>
          <cell r="O106">
            <v>271</v>
          </cell>
          <cell r="P106">
            <v>1</v>
          </cell>
          <cell r="Q106">
            <v>46300</v>
          </cell>
          <cell r="R106">
            <v>11</v>
          </cell>
          <cell r="S106">
            <v>99396</v>
          </cell>
          <cell r="T106">
            <v>40</v>
          </cell>
          <cell r="U106">
            <v>90440</v>
          </cell>
          <cell r="V106">
            <v>51</v>
          </cell>
          <cell r="W106">
            <v>216495</v>
          </cell>
          <cell r="X106">
            <v>180</v>
          </cell>
          <cell r="Y106">
            <v>821880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1274511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180</v>
          </cell>
        </row>
        <row r="107">
          <cell r="E107">
            <v>2205961</v>
          </cell>
          <cell r="F107" t="str">
            <v>Детска градина №23 "ЗДРАВЕ"</v>
          </cell>
          <cell r="G107" t="str">
            <v>Общинско</v>
          </cell>
          <cell r="H107" t="str">
            <v>община</v>
          </cell>
          <cell r="I107" t="str">
            <v>детска градина</v>
          </cell>
          <cell r="J107">
            <v>1</v>
          </cell>
          <cell r="K107">
            <v>96</v>
          </cell>
          <cell r="L107">
            <v>0</v>
          </cell>
          <cell r="M107">
            <v>0</v>
          </cell>
          <cell r="N107">
            <v>0</v>
          </cell>
          <cell r="O107">
            <v>179</v>
          </cell>
          <cell r="P107">
            <v>1</v>
          </cell>
          <cell r="Q107">
            <v>46300</v>
          </cell>
          <cell r="R107">
            <v>7</v>
          </cell>
          <cell r="S107">
            <v>63252</v>
          </cell>
          <cell r="T107">
            <v>21</v>
          </cell>
          <cell r="U107">
            <v>47481</v>
          </cell>
          <cell r="V107">
            <v>62</v>
          </cell>
          <cell r="W107">
            <v>263190</v>
          </cell>
          <cell r="X107">
            <v>96</v>
          </cell>
          <cell r="Y107">
            <v>438336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858559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5</v>
          </cell>
          <cell r="CM107">
            <v>4330</v>
          </cell>
          <cell r="CN107">
            <v>96</v>
          </cell>
        </row>
        <row r="108">
          <cell r="E108">
            <v>2206003</v>
          </cell>
          <cell r="F108" t="str">
            <v>3. СУ "Марин Дринов"</v>
          </cell>
          <cell r="G108" t="str">
            <v>Общинско</v>
          </cell>
          <cell r="H108" t="str">
            <v>община</v>
          </cell>
          <cell r="I108" t="str">
            <v>средно</v>
          </cell>
          <cell r="J108">
            <v>1</v>
          </cell>
          <cell r="K108">
            <v>131</v>
          </cell>
          <cell r="L108">
            <v>466</v>
          </cell>
          <cell r="M108">
            <v>1</v>
          </cell>
          <cell r="N108">
            <v>466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1</v>
          </cell>
          <cell r="AJ108">
            <v>73900</v>
          </cell>
          <cell r="AK108">
            <v>10</v>
          </cell>
          <cell r="AL108">
            <v>156680</v>
          </cell>
          <cell r="AM108">
            <v>213</v>
          </cell>
          <cell r="AN108">
            <v>657531</v>
          </cell>
          <cell r="AO108">
            <v>4</v>
          </cell>
          <cell r="AP108">
            <v>62672</v>
          </cell>
          <cell r="AQ108">
            <v>99</v>
          </cell>
          <cell r="AR108">
            <v>594000</v>
          </cell>
          <cell r="AS108">
            <v>1544783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6</v>
          </cell>
          <cell r="BD108">
            <v>125532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154</v>
          </cell>
          <cell r="BP108">
            <v>847924</v>
          </cell>
          <cell r="BQ108">
            <v>973456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4</v>
          </cell>
          <cell r="BY108">
            <v>4264</v>
          </cell>
          <cell r="BZ108">
            <v>4264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14</v>
          </cell>
          <cell r="CM108">
            <v>12124</v>
          </cell>
          <cell r="CN108">
            <v>131</v>
          </cell>
        </row>
        <row r="109">
          <cell r="E109">
            <v>2206043</v>
          </cell>
          <cell r="F109" t="str">
            <v>43. Основно училище "Христо Смирненски"</v>
          </cell>
          <cell r="G109" t="str">
            <v>Общинско</v>
          </cell>
          <cell r="H109" t="str">
            <v>община</v>
          </cell>
          <cell r="I109" t="str">
            <v>основно</v>
          </cell>
          <cell r="J109">
            <v>1</v>
          </cell>
          <cell r="K109">
            <v>422</v>
          </cell>
          <cell r="L109">
            <v>746</v>
          </cell>
          <cell r="M109">
            <v>1</v>
          </cell>
          <cell r="N109">
            <v>746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1</v>
          </cell>
          <cell r="AJ109">
            <v>73900</v>
          </cell>
          <cell r="AK109">
            <v>30</v>
          </cell>
          <cell r="AL109">
            <v>470040</v>
          </cell>
          <cell r="AM109">
            <v>746</v>
          </cell>
          <cell r="AN109">
            <v>2302902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2846842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17</v>
          </cell>
          <cell r="CM109">
            <v>14722</v>
          </cell>
          <cell r="CN109">
            <v>422</v>
          </cell>
        </row>
        <row r="110">
          <cell r="E110">
            <v>2206045</v>
          </cell>
          <cell r="F110" t="str">
            <v>45 основно училище "Константин Величков"</v>
          </cell>
          <cell r="G110" t="str">
            <v>Общинско</v>
          </cell>
          <cell r="H110" t="str">
            <v>община</v>
          </cell>
          <cell r="I110" t="str">
            <v>основно</v>
          </cell>
          <cell r="J110">
            <v>1</v>
          </cell>
          <cell r="K110">
            <v>381</v>
          </cell>
          <cell r="L110">
            <v>652</v>
          </cell>
          <cell r="M110">
            <v>1</v>
          </cell>
          <cell r="N110">
            <v>652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1</v>
          </cell>
          <cell r="AJ110">
            <v>73900</v>
          </cell>
          <cell r="AK110">
            <v>28</v>
          </cell>
          <cell r="AL110">
            <v>438704</v>
          </cell>
          <cell r="AM110">
            <v>652</v>
          </cell>
          <cell r="AN110">
            <v>2012724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2525328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4</v>
          </cell>
          <cell r="BW110">
            <v>35284</v>
          </cell>
          <cell r="BX110">
            <v>0</v>
          </cell>
          <cell r="BY110">
            <v>0</v>
          </cell>
          <cell r="BZ110">
            <v>35284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23</v>
          </cell>
          <cell r="CK110">
            <v>147936</v>
          </cell>
          <cell r="CL110">
            <v>23</v>
          </cell>
          <cell r="CM110">
            <v>19918</v>
          </cell>
          <cell r="CN110">
            <v>381</v>
          </cell>
        </row>
        <row r="111">
          <cell r="E111">
            <v>2206113</v>
          </cell>
          <cell r="F111" t="str">
            <v>113 СУ "САВА ФИЛАРЕТОВ"</v>
          </cell>
          <cell r="G111" t="str">
            <v>Общинско</v>
          </cell>
          <cell r="H111" t="str">
            <v>община</v>
          </cell>
          <cell r="I111" t="str">
            <v>средно</v>
          </cell>
          <cell r="J111">
            <v>1</v>
          </cell>
          <cell r="K111">
            <v>93</v>
          </cell>
          <cell r="L111">
            <v>329</v>
          </cell>
          <cell r="M111">
            <v>1</v>
          </cell>
          <cell r="N111">
            <v>329</v>
          </cell>
          <cell r="O111">
            <v>20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</v>
          </cell>
          <cell r="AA111">
            <v>3719</v>
          </cell>
          <cell r="AB111">
            <v>20</v>
          </cell>
          <cell r="AC111">
            <v>55460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59179</v>
          </cell>
          <cell r="AI111">
            <v>1</v>
          </cell>
          <cell r="AJ111">
            <v>73900</v>
          </cell>
          <cell r="AK111">
            <v>8</v>
          </cell>
          <cell r="AL111">
            <v>125344</v>
          </cell>
          <cell r="AM111">
            <v>163</v>
          </cell>
          <cell r="AN111">
            <v>503181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702425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7</v>
          </cell>
          <cell r="BD111">
            <v>146454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166</v>
          </cell>
          <cell r="BN111">
            <v>518418</v>
          </cell>
          <cell r="BO111">
            <v>0</v>
          </cell>
          <cell r="BP111">
            <v>0</v>
          </cell>
          <cell r="BQ111">
            <v>664872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8821</v>
          </cell>
          <cell r="BX111">
            <v>0</v>
          </cell>
          <cell r="BY111">
            <v>0</v>
          </cell>
          <cell r="BZ111">
            <v>8821</v>
          </cell>
          <cell r="CA111">
            <v>104</v>
          </cell>
          <cell r="CB111">
            <v>1976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19</v>
          </cell>
          <cell r="CK111">
            <v>122208</v>
          </cell>
          <cell r="CL111">
            <v>19</v>
          </cell>
          <cell r="CM111">
            <v>16454</v>
          </cell>
          <cell r="CN111">
            <v>93</v>
          </cell>
        </row>
        <row r="112">
          <cell r="E112">
            <v>2206302</v>
          </cell>
          <cell r="F112" t="str">
            <v>Втора английска езикова гимназия "Томас Джеферсън"</v>
          </cell>
          <cell r="G112" t="str">
            <v>Общинско</v>
          </cell>
          <cell r="H112" t="str">
            <v>община</v>
          </cell>
          <cell r="I112" t="str">
            <v>профилирана гимназия</v>
          </cell>
          <cell r="J112">
            <v>1</v>
          </cell>
          <cell r="K112">
            <v>0</v>
          </cell>
          <cell r="L112">
            <v>954</v>
          </cell>
          <cell r="M112">
            <v>1</v>
          </cell>
          <cell r="N112">
            <v>954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1</v>
          </cell>
          <cell r="AJ112">
            <v>73900</v>
          </cell>
          <cell r="AK112">
            <v>35</v>
          </cell>
          <cell r="AL112">
            <v>548380</v>
          </cell>
          <cell r="AM112">
            <v>954</v>
          </cell>
          <cell r="AN112">
            <v>2944998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3567278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13</v>
          </cell>
          <cell r="BY112">
            <v>13858</v>
          </cell>
          <cell r="BZ112">
            <v>13858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</row>
        <row r="113">
          <cell r="E113">
            <v>2206411</v>
          </cell>
          <cell r="F113" t="str">
            <v>Професионална гимназия по хранително-вкусови технологии "Проф. д-р Георги Павлов"</v>
          </cell>
          <cell r="G113" t="str">
            <v>Общинско</v>
          </cell>
          <cell r="H113" t="str">
            <v>община</v>
          </cell>
          <cell r="I113" t="str">
            <v>професионална гимназия</v>
          </cell>
          <cell r="J113">
            <v>1</v>
          </cell>
          <cell r="K113">
            <v>0</v>
          </cell>
          <cell r="L113">
            <v>286</v>
          </cell>
          <cell r="M113">
            <v>1</v>
          </cell>
          <cell r="N113">
            <v>286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1</v>
          </cell>
          <cell r="BB113">
            <v>73900</v>
          </cell>
          <cell r="BC113">
            <v>16</v>
          </cell>
          <cell r="BD113">
            <v>334752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286</v>
          </cell>
          <cell r="BJ113">
            <v>1175460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1584112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2</v>
          </cell>
          <cell r="BW113">
            <v>17642</v>
          </cell>
          <cell r="BX113">
            <v>13</v>
          </cell>
          <cell r="BY113">
            <v>13858</v>
          </cell>
          <cell r="BZ113">
            <v>31500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1</v>
          </cell>
          <cell r="CK113">
            <v>6432</v>
          </cell>
          <cell r="CL113">
            <v>28</v>
          </cell>
          <cell r="CM113">
            <v>24248</v>
          </cell>
          <cell r="CN113">
            <v>0</v>
          </cell>
        </row>
        <row r="114">
          <cell r="E114">
            <v>2206984</v>
          </cell>
          <cell r="F114" t="str">
            <v>ДЕТСКА ГРАДИНА № 51 "ЩУРЧЕ"</v>
          </cell>
          <cell r="G114" t="str">
            <v>Общинско</v>
          </cell>
          <cell r="H114" t="str">
            <v>община</v>
          </cell>
          <cell r="I114" t="str">
            <v>детска градина</v>
          </cell>
          <cell r="J114">
            <v>1</v>
          </cell>
          <cell r="K114">
            <v>175</v>
          </cell>
          <cell r="L114">
            <v>0</v>
          </cell>
          <cell r="M114">
            <v>0</v>
          </cell>
          <cell r="N114">
            <v>0</v>
          </cell>
          <cell r="O114">
            <v>299</v>
          </cell>
          <cell r="P114">
            <v>1</v>
          </cell>
          <cell r="Q114">
            <v>46300</v>
          </cell>
          <cell r="R114">
            <v>11</v>
          </cell>
          <cell r="S114">
            <v>99396</v>
          </cell>
          <cell r="T114">
            <v>68</v>
          </cell>
          <cell r="U114">
            <v>153748</v>
          </cell>
          <cell r="V114">
            <v>56</v>
          </cell>
          <cell r="W114">
            <v>237720</v>
          </cell>
          <cell r="X114">
            <v>166</v>
          </cell>
          <cell r="Y114">
            <v>757956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</v>
          </cell>
          <cell r="AE114">
            <v>15959</v>
          </cell>
          <cell r="AF114">
            <v>9</v>
          </cell>
          <cell r="AG114">
            <v>111168</v>
          </cell>
          <cell r="AH114">
            <v>1422247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3</v>
          </cell>
          <cell r="CK114">
            <v>19296</v>
          </cell>
          <cell r="CL114">
            <v>3</v>
          </cell>
          <cell r="CM114">
            <v>2598</v>
          </cell>
          <cell r="CN114">
            <v>175</v>
          </cell>
        </row>
        <row r="115">
          <cell r="E115">
            <v>2206985</v>
          </cell>
          <cell r="F115" t="str">
            <v>ДЕТСКА ГРАДИНА №52 "ИЛИНДЕНЧЕ"</v>
          </cell>
          <cell r="G115" t="str">
            <v>Общинско</v>
          </cell>
          <cell r="H115" t="str">
            <v>община</v>
          </cell>
          <cell r="I115" t="str">
            <v>детска градина</v>
          </cell>
          <cell r="J115">
            <v>1</v>
          </cell>
          <cell r="K115">
            <v>187</v>
          </cell>
          <cell r="L115">
            <v>0</v>
          </cell>
          <cell r="M115">
            <v>0</v>
          </cell>
          <cell r="N115">
            <v>0</v>
          </cell>
          <cell r="O115">
            <v>284</v>
          </cell>
          <cell r="P115">
            <v>1</v>
          </cell>
          <cell r="Q115">
            <v>46300</v>
          </cell>
          <cell r="R115">
            <v>11</v>
          </cell>
          <cell r="S115">
            <v>99396</v>
          </cell>
          <cell r="T115">
            <v>20</v>
          </cell>
          <cell r="U115">
            <v>45220</v>
          </cell>
          <cell r="V115">
            <v>77</v>
          </cell>
          <cell r="W115">
            <v>326865</v>
          </cell>
          <cell r="X115">
            <v>187</v>
          </cell>
          <cell r="Y115">
            <v>853842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1371623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16</v>
          </cell>
          <cell r="CK115">
            <v>102912</v>
          </cell>
          <cell r="CL115">
            <v>16</v>
          </cell>
          <cell r="CM115">
            <v>13856</v>
          </cell>
          <cell r="CN115">
            <v>187</v>
          </cell>
        </row>
        <row r="116">
          <cell r="E116">
            <v>2206986</v>
          </cell>
          <cell r="F116" t="str">
            <v>ДЕТСКА ГРАДИНА №158 "ЗОРА"</v>
          </cell>
          <cell r="G116" t="str">
            <v>Общинско</v>
          </cell>
          <cell r="H116" t="str">
            <v>община</v>
          </cell>
          <cell r="I116" t="str">
            <v>детска градина</v>
          </cell>
          <cell r="J116">
            <v>1</v>
          </cell>
          <cell r="K116">
            <v>94</v>
          </cell>
          <cell r="L116">
            <v>0</v>
          </cell>
          <cell r="M116">
            <v>0</v>
          </cell>
          <cell r="N116">
            <v>0</v>
          </cell>
          <cell r="O116">
            <v>151</v>
          </cell>
          <cell r="P116">
            <v>1</v>
          </cell>
          <cell r="Q116">
            <v>46300</v>
          </cell>
          <cell r="R116">
            <v>7</v>
          </cell>
          <cell r="S116">
            <v>63252</v>
          </cell>
          <cell r="T116">
            <v>22</v>
          </cell>
          <cell r="U116">
            <v>49742</v>
          </cell>
          <cell r="V116">
            <v>35</v>
          </cell>
          <cell r="W116">
            <v>148575</v>
          </cell>
          <cell r="X116">
            <v>94</v>
          </cell>
          <cell r="Y116">
            <v>429204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737073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</v>
          </cell>
          <cell r="CM116">
            <v>866</v>
          </cell>
          <cell r="CN116">
            <v>94</v>
          </cell>
        </row>
        <row r="117">
          <cell r="E117">
            <v>2206987</v>
          </cell>
          <cell r="F117" t="str">
            <v>ДЕТСКА ГРАДИНА №179 "СИНЧЕЦ"</v>
          </cell>
          <cell r="G117" t="str">
            <v>Общинско</v>
          </cell>
          <cell r="H117" t="str">
            <v>община</v>
          </cell>
          <cell r="I117" t="str">
            <v>детска градина</v>
          </cell>
          <cell r="J117">
            <v>1</v>
          </cell>
          <cell r="K117">
            <v>164</v>
          </cell>
          <cell r="L117">
            <v>0</v>
          </cell>
          <cell r="M117">
            <v>0</v>
          </cell>
          <cell r="N117">
            <v>0</v>
          </cell>
          <cell r="O117">
            <v>352</v>
          </cell>
          <cell r="P117">
            <v>1</v>
          </cell>
          <cell r="Q117">
            <v>46300</v>
          </cell>
          <cell r="R117">
            <v>14</v>
          </cell>
          <cell r="S117">
            <v>126504</v>
          </cell>
          <cell r="T117">
            <v>64</v>
          </cell>
          <cell r="U117">
            <v>144704</v>
          </cell>
          <cell r="V117">
            <v>124</v>
          </cell>
          <cell r="W117">
            <v>526380</v>
          </cell>
          <cell r="X117">
            <v>164</v>
          </cell>
          <cell r="Y117">
            <v>748824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1592712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16</v>
          </cell>
          <cell r="CK117">
            <v>102912</v>
          </cell>
          <cell r="CL117">
            <v>16</v>
          </cell>
          <cell r="CM117">
            <v>13856</v>
          </cell>
          <cell r="CN117">
            <v>164</v>
          </cell>
        </row>
        <row r="118">
          <cell r="E118">
            <v>2206988</v>
          </cell>
          <cell r="F118" t="str">
            <v>Детска градина № 153 СВЕТА ТРОИЦА"</v>
          </cell>
          <cell r="G118" t="str">
            <v>Общинско</v>
          </cell>
          <cell r="H118" t="str">
            <v>община</v>
          </cell>
          <cell r="I118" t="str">
            <v>детска градина</v>
          </cell>
          <cell r="J118">
            <v>1</v>
          </cell>
          <cell r="K118">
            <v>161</v>
          </cell>
          <cell r="L118">
            <v>0</v>
          </cell>
          <cell r="M118">
            <v>0</v>
          </cell>
          <cell r="N118">
            <v>0</v>
          </cell>
          <cell r="O118">
            <v>213</v>
          </cell>
          <cell r="P118">
            <v>1</v>
          </cell>
          <cell r="Q118">
            <v>46300</v>
          </cell>
          <cell r="R118">
            <v>8</v>
          </cell>
          <cell r="S118">
            <v>72288</v>
          </cell>
          <cell r="T118">
            <v>0</v>
          </cell>
          <cell r="U118">
            <v>0</v>
          </cell>
          <cell r="V118">
            <v>52</v>
          </cell>
          <cell r="W118">
            <v>220740</v>
          </cell>
          <cell r="X118">
            <v>161</v>
          </cell>
          <cell r="Y118">
            <v>735126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1074454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10</v>
          </cell>
          <cell r="CK118">
            <v>64320</v>
          </cell>
          <cell r="CL118">
            <v>10</v>
          </cell>
          <cell r="CM118">
            <v>8660</v>
          </cell>
          <cell r="CN118">
            <v>161</v>
          </cell>
        </row>
        <row r="119">
          <cell r="E119">
            <v>2207004</v>
          </cell>
          <cell r="F119" t="str">
            <v>4. Основно училище "Проф. Джон Атанасов"</v>
          </cell>
          <cell r="G119" t="str">
            <v>Общинско</v>
          </cell>
          <cell r="H119" t="str">
            <v>община</v>
          </cell>
          <cell r="I119" t="str">
            <v>основно</v>
          </cell>
          <cell r="J119">
            <v>1</v>
          </cell>
          <cell r="K119">
            <v>507</v>
          </cell>
          <cell r="L119">
            <v>846</v>
          </cell>
          <cell r="M119">
            <v>1</v>
          </cell>
          <cell r="N119">
            <v>846</v>
          </cell>
          <cell r="O119">
            <v>20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1</v>
          </cell>
          <cell r="AA119">
            <v>3719</v>
          </cell>
          <cell r="AB119">
            <v>20</v>
          </cell>
          <cell r="AC119">
            <v>55460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59179</v>
          </cell>
          <cell r="AI119">
            <v>1</v>
          </cell>
          <cell r="AJ119">
            <v>73900</v>
          </cell>
          <cell r="AK119">
            <v>35</v>
          </cell>
          <cell r="AL119">
            <v>548380</v>
          </cell>
          <cell r="AM119">
            <v>846</v>
          </cell>
          <cell r="AN119">
            <v>2611602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3233882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5</v>
          </cell>
          <cell r="BW119">
            <v>44105</v>
          </cell>
          <cell r="BX119">
            <v>0</v>
          </cell>
          <cell r="BY119">
            <v>0</v>
          </cell>
          <cell r="BZ119">
            <v>44105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45</v>
          </cell>
          <cell r="CK119">
            <v>289440</v>
          </cell>
          <cell r="CL119">
            <v>45</v>
          </cell>
          <cell r="CM119">
            <v>38970</v>
          </cell>
          <cell r="CN119">
            <v>507</v>
          </cell>
        </row>
        <row r="120">
          <cell r="E120">
            <v>2207068</v>
          </cell>
          <cell r="F120" t="str">
            <v>68. Средно училище "Академик Никола Обрешков"</v>
          </cell>
          <cell r="G120" t="str">
            <v>Общинско</v>
          </cell>
          <cell r="H120" t="str">
            <v>община</v>
          </cell>
          <cell r="I120" t="str">
            <v>средно</v>
          </cell>
          <cell r="J120">
            <v>1</v>
          </cell>
          <cell r="K120">
            <v>288</v>
          </cell>
          <cell r="L120">
            <v>700</v>
          </cell>
          <cell r="M120">
            <v>1</v>
          </cell>
          <cell r="N120">
            <v>700</v>
          </cell>
          <cell r="O120">
            <v>12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</v>
          </cell>
          <cell r="AA120">
            <v>3719</v>
          </cell>
          <cell r="AB120">
            <v>12</v>
          </cell>
          <cell r="AC120">
            <v>33276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36995</v>
          </cell>
          <cell r="AI120">
            <v>1</v>
          </cell>
          <cell r="AJ120">
            <v>73900</v>
          </cell>
          <cell r="AK120">
            <v>30</v>
          </cell>
          <cell r="AL120">
            <v>470040</v>
          </cell>
          <cell r="AM120">
            <v>700</v>
          </cell>
          <cell r="AN120">
            <v>2160900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2704840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6</v>
          </cell>
          <cell r="BW120">
            <v>52926</v>
          </cell>
          <cell r="BX120">
            <v>3</v>
          </cell>
          <cell r="BY120">
            <v>3198</v>
          </cell>
          <cell r="BZ120">
            <v>56124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39</v>
          </cell>
          <cell r="CK120">
            <v>250848</v>
          </cell>
          <cell r="CL120">
            <v>39</v>
          </cell>
          <cell r="CM120">
            <v>33774</v>
          </cell>
          <cell r="CN120">
            <v>288</v>
          </cell>
        </row>
        <row r="121">
          <cell r="E121">
            <v>2207069</v>
          </cell>
          <cell r="F121" t="str">
            <v>69 Средно училище "Димитър Маринов"</v>
          </cell>
          <cell r="G121" t="str">
            <v>Общинско</v>
          </cell>
          <cell r="H121" t="str">
            <v>община</v>
          </cell>
          <cell r="I121" t="str">
            <v>средно</v>
          </cell>
          <cell r="J121">
            <v>1</v>
          </cell>
          <cell r="K121">
            <v>116</v>
          </cell>
          <cell r="L121">
            <v>271</v>
          </cell>
          <cell r="M121">
            <v>1</v>
          </cell>
          <cell r="N121">
            <v>271</v>
          </cell>
          <cell r="O121">
            <v>22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  <cell r="AA121">
            <v>3719</v>
          </cell>
          <cell r="AB121">
            <v>22</v>
          </cell>
          <cell r="AC121">
            <v>61006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64725</v>
          </cell>
          <cell r="AI121">
            <v>1</v>
          </cell>
          <cell r="AJ121">
            <v>73900</v>
          </cell>
          <cell r="AK121">
            <v>14</v>
          </cell>
          <cell r="AL121">
            <v>219352</v>
          </cell>
          <cell r="AM121">
            <v>271</v>
          </cell>
          <cell r="AN121">
            <v>836577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1129829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3</v>
          </cell>
          <cell r="BW121">
            <v>26463</v>
          </cell>
          <cell r="BX121">
            <v>7</v>
          </cell>
          <cell r="BY121">
            <v>7462</v>
          </cell>
          <cell r="BZ121">
            <v>33925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20</v>
          </cell>
          <cell r="CK121">
            <v>128640</v>
          </cell>
          <cell r="CL121">
            <v>20</v>
          </cell>
          <cell r="CM121">
            <v>17320</v>
          </cell>
          <cell r="CN121">
            <v>116</v>
          </cell>
        </row>
        <row r="122">
          <cell r="E122">
            <v>2207089</v>
          </cell>
          <cell r="F122" t="str">
            <v>89 ОУ "Д-р Христо Стамболски"</v>
          </cell>
          <cell r="G122" t="str">
            <v>Общинско</v>
          </cell>
          <cell r="H122" t="str">
            <v>община</v>
          </cell>
          <cell r="I122" t="str">
            <v>основно</v>
          </cell>
          <cell r="J122">
            <v>1</v>
          </cell>
          <cell r="K122">
            <v>79</v>
          </cell>
          <cell r="L122">
            <v>142</v>
          </cell>
          <cell r="M122">
            <v>1</v>
          </cell>
          <cell r="N122">
            <v>142</v>
          </cell>
          <cell r="O122">
            <v>17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1</v>
          </cell>
          <cell r="AA122">
            <v>3719</v>
          </cell>
          <cell r="AB122">
            <v>17</v>
          </cell>
          <cell r="AC122">
            <v>47141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50860</v>
          </cell>
          <cell r="AI122">
            <v>1</v>
          </cell>
          <cell r="AJ122">
            <v>73900</v>
          </cell>
          <cell r="AK122">
            <v>8</v>
          </cell>
          <cell r="AL122">
            <v>125344</v>
          </cell>
          <cell r="AM122">
            <v>142</v>
          </cell>
          <cell r="AN122">
            <v>438354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637598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19</v>
          </cell>
          <cell r="CM122">
            <v>16454</v>
          </cell>
          <cell r="CN122">
            <v>79</v>
          </cell>
        </row>
        <row r="123">
          <cell r="E123">
            <v>2207108</v>
          </cell>
          <cell r="F123" t="str">
            <v>108 Средно училище "Никола Беловеждов"</v>
          </cell>
          <cell r="G123" t="str">
            <v>Общинско</v>
          </cell>
          <cell r="H123" t="str">
            <v>община</v>
          </cell>
          <cell r="I123" t="str">
            <v>средно</v>
          </cell>
          <cell r="J123">
            <v>1</v>
          </cell>
          <cell r="K123">
            <v>370</v>
          </cell>
          <cell r="L123">
            <v>879</v>
          </cell>
          <cell r="M123">
            <v>1</v>
          </cell>
          <cell r="N123">
            <v>879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1</v>
          </cell>
          <cell r="AJ123">
            <v>73900</v>
          </cell>
          <cell r="AK123">
            <v>36</v>
          </cell>
          <cell r="AL123">
            <v>564048</v>
          </cell>
          <cell r="AM123">
            <v>853</v>
          </cell>
          <cell r="AN123">
            <v>2633211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3271159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</v>
          </cell>
          <cell r="BD123">
            <v>20922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26</v>
          </cell>
          <cell r="BJ123">
            <v>106860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127782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2</v>
          </cell>
          <cell r="BW123">
            <v>17642</v>
          </cell>
          <cell r="BX123">
            <v>3</v>
          </cell>
          <cell r="BY123">
            <v>3198</v>
          </cell>
          <cell r="BZ123">
            <v>20840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21</v>
          </cell>
          <cell r="CK123">
            <v>135072</v>
          </cell>
          <cell r="CL123">
            <v>21</v>
          </cell>
          <cell r="CM123">
            <v>18186</v>
          </cell>
          <cell r="CN123">
            <v>370</v>
          </cell>
        </row>
        <row r="124">
          <cell r="E124">
            <v>2207150</v>
          </cell>
          <cell r="F124" t="str">
            <v>150-то ОСНОВНО УЧИЛИЩЕ "ЦАР СИМЕОН ПЪРВИ"</v>
          </cell>
          <cell r="G124" t="str">
            <v>Общинско</v>
          </cell>
          <cell r="H124" t="str">
            <v>община</v>
          </cell>
          <cell r="I124" t="str">
            <v>основно</v>
          </cell>
          <cell r="J124">
            <v>1</v>
          </cell>
          <cell r="K124">
            <v>242</v>
          </cell>
          <cell r="L124">
            <v>359</v>
          </cell>
          <cell r="M124">
            <v>1</v>
          </cell>
          <cell r="N124">
            <v>359</v>
          </cell>
          <cell r="O124">
            <v>22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1</v>
          </cell>
          <cell r="AA124">
            <v>3719</v>
          </cell>
          <cell r="AB124">
            <v>22</v>
          </cell>
          <cell r="AC124">
            <v>61006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64725</v>
          </cell>
          <cell r="AI124">
            <v>1</v>
          </cell>
          <cell r="AJ124">
            <v>73900</v>
          </cell>
          <cell r="AK124">
            <v>18</v>
          </cell>
          <cell r="AL124">
            <v>282024</v>
          </cell>
          <cell r="AM124">
            <v>359</v>
          </cell>
          <cell r="AN124">
            <v>1108233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1464157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14</v>
          </cell>
          <cell r="CK124">
            <v>90048</v>
          </cell>
          <cell r="CL124">
            <v>14</v>
          </cell>
          <cell r="CM124">
            <v>12124</v>
          </cell>
          <cell r="CN124">
            <v>242</v>
          </cell>
        </row>
        <row r="125">
          <cell r="E125">
            <v>2207163</v>
          </cell>
          <cell r="F125" t="str">
            <v>163 ОСНОВНО УЧИЛИЩЕ "ЧЕРНОРИЗЕЦ ХРАБЪР"</v>
          </cell>
          <cell r="G125" t="str">
            <v>Общинско</v>
          </cell>
          <cell r="H125" t="str">
            <v>община</v>
          </cell>
          <cell r="I125" t="str">
            <v>основно</v>
          </cell>
          <cell r="J125">
            <v>1</v>
          </cell>
          <cell r="K125">
            <v>419</v>
          </cell>
          <cell r="L125">
            <v>612</v>
          </cell>
          <cell r="M125">
            <v>1</v>
          </cell>
          <cell r="N125">
            <v>612</v>
          </cell>
          <cell r="O125">
            <v>23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1</v>
          </cell>
          <cell r="AA125">
            <v>3719</v>
          </cell>
          <cell r="AB125">
            <v>23</v>
          </cell>
          <cell r="AC125">
            <v>63779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67498</v>
          </cell>
          <cell r="AI125">
            <v>1</v>
          </cell>
          <cell r="AJ125">
            <v>73900</v>
          </cell>
          <cell r="AK125">
            <v>27</v>
          </cell>
          <cell r="AL125">
            <v>423036</v>
          </cell>
          <cell r="AM125">
            <v>612</v>
          </cell>
          <cell r="AN125">
            <v>1889244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2386180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8821</v>
          </cell>
          <cell r="BX125">
            <v>0</v>
          </cell>
          <cell r="BY125">
            <v>0</v>
          </cell>
          <cell r="BZ125">
            <v>8821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25</v>
          </cell>
          <cell r="CK125">
            <v>160800</v>
          </cell>
          <cell r="CL125">
            <v>25</v>
          </cell>
          <cell r="CM125">
            <v>21650</v>
          </cell>
          <cell r="CN125">
            <v>419</v>
          </cell>
        </row>
        <row r="126">
          <cell r="E126">
            <v>2207842</v>
          </cell>
          <cell r="F126" t="str">
            <v>ДЕТСКА ГРАДИНА № 88 ДЕТСКИ РАЙ"</v>
          </cell>
          <cell r="G126" t="str">
            <v>Общинско</v>
          </cell>
          <cell r="H126" t="str">
            <v>община</v>
          </cell>
          <cell r="I126" t="str">
            <v>детска градина</v>
          </cell>
          <cell r="J126">
            <v>1</v>
          </cell>
          <cell r="K126">
            <v>218</v>
          </cell>
          <cell r="L126">
            <v>0</v>
          </cell>
          <cell r="M126">
            <v>0</v>
          </cell>
          <cell r="N126">
            <v>0</v>
          </cell>
          <cell r="O126">
            <v>362</v>
          </cell>
          <cell r="P126">
            <v>1</v>
          </cell>
          <cell r="Q126">
            <v>46300</v>
          </cell>
          <cell r="R126">
            <v>14</v>
          </cell>
          <cell r="S126">
            <v>126504</v>
          </cell>
          <cell r="T126">
            <v>43</v>
          </cell>
          <cell r="U126">
            <v>97223</v>
          </cell>
          <cell r="V126">
            <v>101</v>
          </cell>
          <cell r="W126">
            <v>428745</v>
          </cell>
          <cell r="X126">
            <v>218</v>
          </cell>
          <cell r="Y126">
            <v>995388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1694160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13</v>
          </cell>
          <cell r="CK126">
            <v>83616</v>
          </cell>
          <cell r="CL126">
            <v>13</v>
          </cell>
          <cell r="CM126">
            <v>11258</v>
          </cell>
          <cell r="CN126">
            <v>218</v>
          </cell>
        </row>
        <row r="127">
          <cell r="E127">
            <v>2207843</v>
          </cell>
          <cell r="F127" t="str">
            <v>Детска градина № 185 "ЗВЕЗДИЧКА"</v>
          </cell>
          <cell r="G127" t="str">
            <v>Общинско</v>
          </cell>
          <cell r="H127" t="str">
            <v>община</v>
          </cell>
          <cell r="I127" t="str">
            <v>детска градина</v>
          </cell>
          <cell r="J127">
            <v>1</v>
          </cell>
          <cell r="K127">
            <v>198</v>
          </cell>
          <cell r="L127">
            <v>0</v>
          </cell>
          <cell r="M127">
            <v>0</v>
          </cell>
          <cell r="N127">
            <v>0</v>
          </cell>
          <cell r="O127">
            <v>355</v>
          </cell>
          <cell r="P127">
            <v>1</v>
          </cell>
          <cell r="Q127">
            <v>46300</v>
          </cell>
          <cell r="R127">
            <v>14</v>
          </cell>
          <cell r="S127">
            <v>126504</v>
          </cell>
          <cell r="T127">
            <v>41</v>
          </cell>
          <cell r="U127">
            <v>92701</v>
          </cell>
          <cell r="V127">
            <v>116</v>
          </cell>
          <cell r="W127">
            <v>492420</v>
          </cell>
          <cell r="X127">
            <v>198</v>
          </cell>
          <cell r="Y127">
            <v>904068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1661993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19</v>
          </cell>
          <cell r="CK127">
            <v>122208</v>
          </cell>
          <cell r="CL127">
            <v>19</v>
          </cell>
          <cell r="CM127">
            <v>16454</v>
          </cell>
          <cell r="CN127">
            <v>198</v>
          </cell>
        </row>
        <row r="128">
          <cell r="E128">
            <v>2207844</v>
          </cell>
          <cell r="F128" t="str">
            <v>ДЕТСКА ГРАДИНА № 144 "ХАНС КРИСТИАН АНДЕРСЕН"</v>
          </cell>
          <cell r="G128" t="str">
            <v>Общинско</v>
          </cell>
          <cell r="H128" t="str">
            <v>община</v>
          </cell>
          <cell r="I128" t="str">
            <v>детска градина</v>
          </cell>
          <cell r="J128">
            <v>1</v>
          </cell>
          <cell r="K128">
            <v>179</v>
          </cell>
          <cell r="L128">
            <v>0</v>
          </cell>
          <cell r="M128">
            <v>0</v>
          </cell>
          <cell r="N128">
            <v>0</v>
          </cell>
          <cell r="O128">
            <v>325</v>
          </cell>
          <cell r="P128">
            <v>1</v>
          </cell>
          <cell r="Q128">
            <v>46300</v>
          </cell>
          <cell r="R128">
            <v>13</v>
          </cell>
          <cell r="S128">
            <v>117468</v>
          </cell>
          <cell r="T128">
            <v>66</v>
          </cell>
          <cell r="U128">
            <v>149226</v>
          </cell>
          <cell r="V128">
            <v>80</v>
          </cell>
          <cell r="W128">
            <v>339600</v>
          </cell>
          <cell r="X128">
            <v>179</v>
          </cell>
          <cell r="Y128">
            <v>817314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1469908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14</v>
          </cell>
          <cell r="CM128">
            <v>12124</v>
          </cell>
          <cell r="CN128">
            <v>179</v>
          </cell>
        </row>
        <row r="129">
          <cell r="E129">
            <v>2207845</v>
          </cell>
          <cell r="F129" t="str">
            <v>ДЕТСКА ГРАДИНА № 36 ПЕПЕРУДА</v>
          </cell>
          <cell r="G129" t="str">
            <v>Общинско</v>
          </cell>
          <cell r="H129" t="str">
            <v>община</v>
          </cell>
          <cell r="I129" t="str">
            <v>детска градина</v>
          </cell>
          <cell r="J129">
            <v>1</v>
          </cell>
          <cell r="K129">
            <v>160</v>
          </cell>
          <cell r="L129">
            <v>0</v>
          </cell>
          <cell r="M129">
            <v>0</v>
          </cell>
          <cell r="N129">
            <v>0</v>
          </cell>
          <cell r="O129">
            <v>261</v>
          </cell>
          <cell r="P129">
            <v>1</v>
          </cell>
          <cell r="Q129">
            <v>46300</v>
          </cell>
          <cell r="R129">
            <v>10</v>
          </cell>
          <cell r="S129">
            <v>90360</v>
          </cell>
          <cell r="T129">
            <v>44</v>
          </cell>
          <cell r="U129">
            <v>99484</v>
          </cell>
          <cell r="V129">
            <v>57</v>
          </cell>
          <cell r="W129">
            <v>241965</v>
          </cell>
          <cell r="X129">
            <v>160</v>
          </cell>
          <cell r="Y129">
            <v>730560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1208669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9</v>
          </cell>
          <cell r="CM129">
            <v>7794</v>
          </cell>
          <cell r="CN129">
            <v>160</v>
          </cell>
        </row>
        <row r="130">
          <cell r="E130">
            <v>2207846</v>
          </cell>
          <cell r="F130" t="str">
            <v>ДЕТСКА ГРАДИНА № 13 "КАЛИНKА"</v>
          </cell>
          <cell r="G130" t="str">
            <v>Общинско</v>
          </cell>
          <cell r="H130" t="str">
            <v>община</v>
          </cell>
          <cell r="I130" t="str">
            <v>детска градина</v>
          </cell>
          <cell r="J130">
            <v>1</v>
          </cell>
          <cell r="K130">
            <v>136</v>
          </cell>
          <cell r="L130">
            <v>0</v>
          </cell>
          <cell r="M130">
            <v>0</v>
          </cell>
          <cell r="N130">
            <v>0</v>
          </cell>
          <cell r="O130">
            <v>280</v>
          </cell>
          <cell r="P130">
            <v>1</v>
          </cell>
          <cell r="Q130">
            <v>46300</v>
          </cell>
          <cell r="R130">
            <v>11</v>
          </cell>
          <cell r="S130">
            <v>99396</v>
          </cell>
          <cell r="T130">
            <v>83</v>
          </cell>
          <cell r="U130">
            <v>187663</v>
          </cell>
          <cell r="V130">
            <v>61</v>
          </cell>
          <cell r="W130">
            <v>258945</v>
          </cell>
          <cell r="X130">
            <v>136</v>
          </cell>
          <cell r="Y130">
            <v>620976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1213280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14</v>
          </cell>
          <cell r="CK130">
            <v>90048</v>
          </cell>
          <cell r="CL130">
            <v>17</v>
          </cell>
          <cell r="CM130">
            <v>14722</v>
          </cell>
          <cell r="CN130">
            <v>136</v>
          </cell>
        </row>
        <row r="131">
          <cell r="E131">
            <v>2207848</v>
          </cell>
          <cell r="F131" t="str">
            <v>Детска градина № 96 " Росна китка "</v>
          </cell>
          <cell r="G131" t="str">
            <v>Общинско</v>
          </cell>
          <cell r="H131" t="str">
            <v>община</v>
          </cell>
          <cell r="I131" t="str">
            <v>детска градина</v>
          </cell>
          <cell r="J131">
            <v>1</v>
          </cell>
          <cell r="K131">
            <v>158</v>
          </cell>
          <cell r="L131">
            <v>0</v>
          </cell>
          <cell r="M131">
            <v>0</v>
          </cell>
          <cell r="N131">
            <v>0</v>
          </cell>
          <cell r="O131">
            <v>299</v>
          </cell>
          <cell r="P131">
            <v>1</v>
          </cell>
          <cell r="Q131">
            <v>46300</v>
          </cell>
          <cell r="R131">
            <v>12</v>
          </cell>
          <cell r="S131">
            <v>108432</v>
          </cell>
          <cell r="T131">
            <v>21</v>
          </cell>
          <cell r="U131">
            <v>47481</v>
          </cell>
          <cell r="V131">
            <v>120</v>
          </cell>
          <cell r="W131">
            <v>509400</v>
          </cell>
          <cell r="X131">
            <v>158</v>
          </cell>
          <cell r="Y131">
            <v>721428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1433041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6432</v>
          </cell>
          <cell r="CL131">
            <v>1</v>
          </cell>
          <cell r="CM131">
            <v>866</v>
          </cell>
          <cell r="CN131">
            <v>158</v>
          </cell>
        </row>
        <row r="132">
          <cell r="E132">
            <v>2207849</v>
          </cell>
          <cell r="F132" t="str">
            <v>ДЕТСКА ГРАДИНА №108 "ДЕТСКО ЦАРСТВО"</v>
          </cell>
          <cell r="G132" t="str">
            <v>Общинско</v>
          </cell>
          <cell r="H132" t="str">
            <v>община</v>
          </cell>
          <cell r="I132" t="str">
            <v>детска градина</v>
          </cell>
          <cell r="J132">
            <v>1</v>
          </cell>
          <cell r="K132">
            <v>211</v>
          </cell>
          <cell r="L132">
            <v>0</v>
          </cell>
          <cell r="M132">
            <v>0</v>
          </cell>
          <cell r="N132">
            <v>0</v>
          </cell>
          <cell r="O132">
            <v>286</v>
          </cell>
          <cell r="P132">
            <v>1</v>
          </cell>
          <cell r="Q132">
            <v>46300</v>
          </cell>
          <cell r="R132">
            <v>11</v>
          </cell>
          <cell r="S132">
            <v>99396</v>
          </cell>
          <cell r="T132">
            <v>20</v>
          </cell>
          <cell r="U132">
            <v>45220</v>
          </cell>
          <cell r="V132">
            <v>55</v>
          </cell>
          <cell r="W132">
            <v>233475</v>
          </cell>
          <cell r="X132">
            <v>211</v>
          </cell>
          <cell r="Y132">
            <v>963426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1387817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17</v>
          </cell>
          <cell r="CM132">
            <v>14722</v>
          </cell>
          <cell r="CN132">
            <v>211</v>
          </cell>
        </row>
        <row r="133">
          <cell r="E133">
            <v>2208017</v>
          </cell>
          <cell r="F133" t="str">
            <v>17 СУ "Дамян Груев"</v>
          </cell>
          <cell r="G133" t="str">
            <v>Общинско</v>
          </cell>
          <cell r="H133" t="str">
            <v>община</v>
          </cell>
          <cell r="I133" t="str">
            <v>средно</v>
          </cell>
          <cell r="J133">
            <v>1</v>
          </cell>
          <cell r="K133">
            <v>343</v>
          </cell>
          <cell r="L133">
            <v>622</v>
          </cell>
          <cell r="M133">
            <v>1</v>
          </cell>
          <cell r="N133">
            <v>622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1</v>
          </cell>
          <cell r="AJ133">
            <v>73900</v>
          </cell>
          <cell r="AK133">
            <v>27</v>
          </cell>
          <cell r="AL133">
            <v>423036</v>
          </cell>
          <cell r="AM133">
            <v>580</v>
          </cell>
          <cell r="AN133">
            <v>1790460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2287396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2</v>
          </cell>
          <cell r="BD133">
            <v>41844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42</v>
          </cell>
          <cell r="BL133">
            <v>157374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199218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2</v>
          </cell>
          <cell r="BY133">
            <v>2132</v>
          </cell>
          <cell r="BZ133">
            <v>2132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24</v>
          </cell>
          <cell r="CK133">
            <v>154368</v>
          </cell>
          <cell r="CL133">
            <v>24</v>
          </cell>
          <cell r="CM133">
            <v>20784</v>
          </cell>
          <cell r="CN133">
            <v>343</v>
          </cell>
        </row>
        <row r="134">
          <cell r="E134">
            <v>2208028</v>
          </cell>
          <cell r="F134" t="str">
            <v>28 Средно училище "Алеко Константинов"</v>
          </cell>
          <cell r="G134" t="str">
            <v>Общинско</v>
          </cell>
          <cell r="H134" t="str">
            <v>община</v>
          </cell>
          <cell r="I134" t="str">
            <v>средно</v>
          </cell>
          <cell r="J134">
            <v>1</v>
          </cell>
          <cell r="K134">
            <v>142</v>
          </cell>
          <cell r="L134">
            <v>487</v>
          </cell>
          <cell r="M134">
            <v>1</v>
          </cell>
          <cell r="N134">
            <v>487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1</v>
          </cell>
          <cell r="AJ134">
            <v>73900</v>
          </cell>
          <cell r="AK134">
            <v>22</v>
          </cell>
          <cell r="AL134">
            <v>344696</v>
          </cell>
          <cell r="AM134">
            <v>461</v>
          </cell>
          <cell r="AN134">
            <v>1423107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1841703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1</v>
          </cell>
          <cell r="BD134">
            <v>20922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26</v>
          </cell>
          <cell r="BJ134">
            <v>106860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127782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5</v>
          </cell>
          <cell r="BY134">
            <v>5330</v>
          </cell>
          <cell r="BZ134">
            <v>5330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56</v>
          </cell>
          <cell r="CK134">
            <v>360192</v>
          </cell>
          <cell r="CL134">
            <v>56</v>
          </cell>
          <cell r="CM134">
            <v>48496</v>
          </cell>
          <cell r="CN134">
            <v>142</v>
          </cell>
        </row>
        <row r="135">
          <cell r="E135">
            <v>2208057</v>
          </cell>
          <cell r="F135" t="str">
            <v>57 Спортно училище "Свети Наум Охридски"</v>
          </cell>
          <cell r="G135" t="str">
            <v>Общинско</v>
          </cell>
          <cell r="H135" t="str">
            <v>община</v>
          </cell>
          <cell r="I135" t="str">
            <v>спортно</v>
          </cell>
          <cell r="J135">
            <v>1</v>
          </cell>
          <cell r="K135">
            <v>0</v>
          </cell>
          <cell r="L135">
            <v>500</v>
          </cell>
          <cell r="M135">
            <v>1</v>
          </cell>
          <cell r="N135">
            <v>500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</v>
          </cell>
          <cell r="AU135">
            <v>73900</v>
          </cell>
          <cell r="AV135">
            <v>20</v>
          </cell>
          <cell r="AW135">
            <v>493400</v>
          </cell>
          <cell r="AX135">
            <v>500</v>
          </cell>
          <cell r="AY135">
            <v>2440000</v>
          </cell>
          <cell r="AZ135">
            <v>3007300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6</v>
          </cell>
          <cell r="BY135">
            <v>6396</v>
          </cell>
          <cell r="BZ135">
            <v>6396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3</v>
          </cell>
          <cell r="CF135">
            <v>56988</v>
          </cell>
          <cell r="CG135">
            <v>29</v>
          </cell>
          <cell r="CH135">
            <v>98629</v>
          </cell>
          <cell r="CI135">
            <v>155617</v>
          </cell>
          <cell r="CJ135">
            <v>0</v>
          </cell>
          <cell r="CK135">
            <v>0</v>
          </cell>
          <cell r="CL135">
            <v>7</v>
          </cell>
          <cell r="CM135">
            <v>6062</v>
          </cell>
          <cell r="CN135">
            <v>0</v>
          </cell>
        </row>
        <row r="136">
          <cell r="E136">
            <v>2208075</v>
          </cell>
          <cell r="F136" t="str">
            <v>75.Основно училище " Тодор Каблешков "</v>
          </cell>
          <cell r="G136" t="str">
            <v>Общинско</v>
          </cell>
          <cell r="H136" t="str">
            <v>община</v>
          </cell>
          <cell r="I136" t="str">
            <v>основно</v>
          </cell>
          <cell r="J136">
            <v>1</v>
          </cell>
          <cell r="K136">
            <v>521</v>
          </cell>
          <cell r="L136">
            <v>681</v>
          </cell>
          <cell r="M136">
            <v>1</v>
          </cell>
          <cell r="N136">
            <v>681</v>
          </cell>
          <cell r="O136">
            <v>154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7</v>
          </cell>
          <cell r="AA136">
            <v>26033</v>
          </cell>
          <cell r="AB136">
            <v>154</v>
          </cell>
          <cell r="AC136">
            <v>427042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453075</v>
          </cell>
          <cell r="AI136">
            <v>1</v>
          </cell>
          <cell r="AJ136">
            <v>73900</v>
          </cell>
          <cell r="AK136">
            <v>27</v>
          </cell>
          <cell r="AL136">
            <v>423036</v>
          </cell>
          <cell r="AM136">
            <v>681</v>
          </cell>
          <cell r="AN136">
            <v>2102247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2599183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34</v>
          </cell>
          <cell r="CK136">
            <v>218688</v>
          </cell>
          <cell r="CL136">
            <v>34</v>
          </cell>
          <cell r="CM136">
            <v>29444</v>
          </cell>
          <cell r="CN136">
            <v>521</v>
          </cell>
        </row>
        <row r="137">
          <cell r="E137">
            <v>2208092</v>
          </cell>
          <cell r="F137" t="str">
            <v>92 Основно училище "Димитър Талев"</v>
          </cell>
          <cell r="G137" t="str">
            <v>Общинско</v>
          </cell>
          <cell r="H137" t="str">
            <v>община</v>
          </cell>
          <cell r="I137" t="str">
            <v>основно</v>
          </cell>
          <cell r="J137">
            <v>1</v>
          </cell>
          <cell r="K137">
            <v>324</v>
          </cell>
          <cell r="L137">
            <v>542</v>
          </cell>
          <cell r="M137">
            <v>1</v>
          </cell>
          <cell r="N137">
            <v>542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1</v>
          </cell>
          <cell r="AJ137">
            <v>73900</v>
          </cell>
          <cell r="AK137">
            <v>23</v>
          </cell>
          <cell r="AL137">
            <v>360364</v>
          </cell>
          <cell r="AM137">
            <v>542</v>
          </cell>
          <cell r="AN137">
            <v>1673154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2107418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2</v>
          </cell>
          <cell r="BW137">
            <v>17642</v>
          </cell>
          <cell r="BX137">
            <v>2</v>
          </cell>
          <cell r="BY137">
            <v>2132</v>
          </cell>
          <cell r="BZ137">
            <v>19774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26</v>
          </cell>
          <cell r="CK137">
            <v>167232</v>
          </cell>
          <cell r="CL137">
            <v>26</v>
          </cell>
          <cell r="CM137">
            <v>22516</v>
          </cell>
          <cell r="CN137">
            <v>324</v>
          </cell>
        </row>
        <row r="138">
          <cell r="E138">
            <v>2208123</v>
          </cell>
          <cell r="F138" t="str">
            <v>123 Средно училищe "Стефан Стамболов"</v>
          </cell>
          <cell r="G138" t="str">
            <v>Общинско</v>
          </cell>
          <cell r="H138" t="str">
            <v>община</v>
          </cell>
          <cell r="I138" t="str">
            <v>средно</v>
          </cell>
          <cell r="J138">
            <v>1</v>
          </cell>
          <cell r="K138">
            <v>325</v>
          </cell>
          <cell r="L138">
            <v>591</v>
          </cell>
          <cell r="M138">
            <v>1</v>
          </cell>
          <cell r="N138">
            <v>591</v>
          </cell>
          <cell r="O138">
            <v>90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4</v>
          </cell>
          <cell r="AA138">
            <v>14876</v>
          </cell>
          <cell r="AB138">
            <v>90</v>
          </cell>
          <cell r="AC138">
            <v>249570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264446</v>
          </cell>
          <cell r="AI138">
            <v>1</v>
          </cell>
          <cell r="AJ138">
            <v>73900</v>
          </cell>
          <cell r="AK138">
            <v>21</v>
          </cell>
          <cell r="AL138">
            <v>329028</v>
          </cell>
          <cell r="AM138">
            <v>423</v>
          </cell>
          <cell r="AN138">
            <v>1305801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1708729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8</v>
          </cell>
          <cell r="BD138">
            <v>167376</v>
          </cell>
          <cell r="BE138">
            <v>168</v>
          </cell>
          <cell r="BF138">
            <v>791112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958488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9</v>
          </cell>
          <cell r="BY138">
            <v>9594</v>
          </cell>
          <cell r="BZ138">
            <v>9594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18</v>
          </cell>
          <cell r="CK138">
            <v>115776</v>
          </cell>
          <cell r="CL138">
            <v>27</v>
          </cell>
          <cell r="CM138">
            <v>23382</v>
          </cell>
          <cell r="CN138">
            <v>325</v>
          </cell>
        </row>
        <row r="139">
          <cell r="E139">
            <v>2208135</v>
          </cell>
          <cell r="F139" t="str">
            <v>135 средно училище "Ян Амос Коменски"</v>
          </cell>
          <cell r="G139" t="str">
            <v>Общинско</v>
          </cell>
          <cell r="H139" t="str">
            <v>община</v>
          </cell>
          <cell r="I139" t="str">
            <v>средно</v>
          </cell>
          <cell r="J139">
            <v>1</v>
          </cell>
          <cell r="K139">
            <v>142</v>
          </cell>
          <cell r="L139">
            <v>399</v>
          </cell>
          <cell r="M139">
            <v>1</v>
          </cell>
          <cell r="N139">
            <v>399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1</v>
          </cell>
          <cell r="AJ139">
            <v>73900</v>
          </cell>
          <cell r="AK139">
            <v>14</v>
          </cell>
          <cell r="AL139">
            <v>219352</v>
          </cell>
          <cell r="AM139">
            <v>274</v>
          </cell>
          <cell r="AN139">
            <v>845838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1139090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5</v>
          </cell>
          <cell r="BD139">
            <v>104610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125</v>
          </cell>
          <cell r="BN139">
            <v>390375</v>
          </cell>
          <cell r="BO139">
            <v>0</v>
          </cell>
          <cell r="BP139">
            <v>0</v>
          </cell>
          <cell r="BQ139">
            <v>494985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24</v>
          </cell>
          <cell r="BW139">
            <v>211704</v>
          </cell>
          <cell r="BX139">
            <v>0</v>
          </cell>
          <cell r="BY139">
            <v>0</v>
          </cell>
          <cell r="BZ139">
            <v>211704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30</v>
          </cell>
          <cell r="CK139">
            <v>192960</v>
          </cell>
          <cell r="CL139">
            <v>30</v>
          </cell>
          <cell r="CM139">
            <v>25980</v>
          </cell>
          <cell r="CN139">
            <v>142</v>
          </cell>
        </row>
        <row r="140">
          <cell r="E140">
            <v>2208147</v>
          </cell>
          <cell r="F140" t="str">
            <v>147 Основно училище "Йордан Радичков"</v>
          </cell>
          <cell r="G140" t="str">
            <v>Общинско</v>
          </cell>
          <cell r="H140" t="str">
            <v>община</v>
          </cell>
          <cell r="I140" t="str">
            <v>основно</v>
          </cell>
          <cell r="J140">
            <v>1</v>
          </cell>
          <cell r="K140">
            <v>78</v>
          </cell>
          <cell r="L140">
            <v>110</v>
          </cell>
          <cell r="M140">
            <v>1</v>
          </cell>
          <cell r="N140">
            <v>110</v>
          </cell>
          <cell r="O140">
            <v>14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1</v>
          </cell>
          <cell r="AA140">
            <v>3719</v>
          </cell>
          <cell r="AB140">
            <v>14</v>
          </cell>
          <cell r="AC140">
            <v>38822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42541</v>
          </cell>
          <cell r="AI140">
            <v>1</v>
          </cell>
          <cell r="AJ140">
            <v>73900</v>
          </cell>
          <cell r="AK140">
            <v>7</v>
          </cell>
          <cell r="AL140">
            <v>109676</v>
          </cell>
          <cell r="AM140">
            <v>110</v>
          </cell>
          <cell r="AN140">
            <v>339570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523146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</v>
          </cell>
          <cell r="CM140">
            <v>866</v>
          </cell>
          <cell r="CN140">
            <v>78</v>
          </cell>
        </row>
        <row r="141">
          <cell r="E141">
            <v>2208864</v>
          </cell>
          <cell r="F141" t="str">
            <v>ДЕТСКА ГРАДИНА №196"ШАРЛ ПЕРО"</v>
          </cell>
          <cell r="G141" t="str">
            <v>Общинско</v>
          </cell>
          <cell r="H141" t="str">
            <v>община</v>
          </cell>
          <cell r="I141" t="str">
            <v>детска градина</v>
          </cell>
          <cell r="J141">
            <v>1</v>
          </cell>
          <cell r="K141">
            <v>132</v>
          </cell>
          <cell r="L141">
            <v>0</v>
          </cell>
          <cell r="M141">
            <v>0</v>
          </cell>
          <cell r="N141">
            <v>0</v>
          </cell>
          <cell r="O141">
            <v>156</v>
          </cell>
          <cell r="P141">
            <v>1</v>
          </cell>
          <cell r="Q141">
            <v>46300</v>
          </cell>
          <cell r="R141">
            <v>6</v>
          </cell>
          <cell r="S141">
            <v>54216</v>
          </cell>
          <cell r="T141">
            <v>0</v>
          </cell>
          <cell r="U141">
            <v>0</v>
          </cell>
          <cell r="V141">
            <v>24</v>
          </cell>
          <cell r="W141">
            <v>101880</v>
          </cell>
          <cell r="X141">
            <v>132</v>
          </cell>
          <cell r="Y141">
            <v>602712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805108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10</v>
          </cell>
          <cell r="CM141">
            <v>8660</v>
          </cell>
          <cell r="CN141">
            <v>132</v>
          </cell>
        </row>
        <row r="142">
          <cell r="E142">
            <v>2208865</v>
          </cell>
          <cell r="F142" t="str">
            <v>ДЕТСКА ГРАДИНА № 169 " КОЛЕДАРЧЕ "</v>
          </cell>
          <cell r="G142" t="str">
            <v>Общинско</v>
          </cell>
          <cell r="H142" t="str">
            <v>община</v>
          </cell>
          <cell r="I142" t="str">
            <v>детска градина</v>
          </cell>
          <cell r="J142">
            <v>1</v>
          </cell>
          <cell r="K142">
            <v>112</v>
          </cell>
          <cell r="L142">
            <v>0</v>
          </cell>
          <cell r="M142">
            <v>0</v>
          </cell>
          <cell r="N142">
            <v>0</v>
          </cell>
          <cell r="O142">
            <v>164</v>
          </cell>
          <cell r="P142">
            <v>1</v>
          </cell>
          <cell r="Q142">
            <v>46300</v>
          </cell>
          <cell r="R142">
            <v>6</v>
          </cell>
          <cell r="S142">
            <v>54216</v>
          </cell>
          <cell r="T142">
            <v>0</v>
          </cell>
          <cell r="U142">
            <v>0</v>
          </cell>
          <cell r="V142">
            <v>52</v>
          </cell>
          <cell r="W142">
            <v>220740</v>
          </cell>
          <cell r="X142">
            <v>112</v>
          </cell>
          <cell r="Y142">
            <v>511392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832648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2</v>
          </cell>
          <cell r="CM142">
            <v>1732</v>
          </cell>
          <cell r="CN142">
            <v>112</v>
          </cell>
        </row>
        <row r="143">
          <cell r="E143">
            <v>2208866</v>
          </cell>
          <cell r="F143" t="str">
            <v>Детска градина 128 "ФЕНИКС"</v>
          </cell>
          <cell r="G143" t="str">
            <v>Общинско</v>
          </cell>
          <cell r="H143" t="str">
            <v>община</v>
          </cell>
          <cell r="I143" t="str">
            <v>детска градина</v>
          </cell>
          <cell r="J143">
            <v>1</v>
          </cell>
          <cell r="K143">
            <v>193</v>
          </cell>
          <cell r="L143">
            <v>0</v>
          </cell>
          <cell r="M143">
            <v>0</v>
          </cell>
          <cell r="N143">
            <v>0</v>
          </cell>
          <cell r="O143">
            <v>266</v>
          </cell>
          <cell r="P143">
            <v>1</v>
          </cell>
          <cell r="Q143">
            <v>46300</v>
          </cell>
          <cell r="R143">
            <v>10</v>
          </cell>
          <cell r="S143">
            <v>90360</v>
          </cell>
          <cell r="T143">
            <v>22</v>
          </cell>
          <cell r="U143">
            <v>49742</v>
          </cell>
          <cell r="V143">
            <v>51</v>
          </cell>
          <cell r="W143">
            <v>216495</v>
          </cell>
          <cell r="X143">
            <v>193</v>
          </cell>
          <cell r="Y143">
            <v>881238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1284135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12</v>
          </cell>
          <cell r="CM143">
            <v>10392</v>
          </cell>
          <cell r="CN143">
            <v>193</v>
          </cell>
        </row>
        <row r="144">
          <cell r="E144">
            <v>2208867</v>
          </cell>
          <cell r="F144" t="str">
            <v>ДЕТСКА ГРАДИНА № 130"ПРИКАЗКА"</v>
          </cell>
          <cell r="G144" t="str">
            <v>Общинско</v>
          </cell>
          <cell r="H144" t="str">
            <v>община</v>
          </cell>
          <cell r="I144" t="str">
            <v>детска градина</v>
          </cell>
          <cell r="J144">
            <v>1</v>
          </cell>
          <cell r="K144">
            <v>82</v>
          </cell>
          <cell r="L144">
            <v>0</v>
          </cell>
          <cell r="M144">
            <v>0</v>
          </cell>
          <cell r="N144">
            <v>0</v>
          </cell>
          <cell r="O144">
            <v>107</v>
          </cell>
          <cell r="P144">
            <v>1</v>
          </cell>
          <cell r="Q144">
            <v>46300</v>
          </cell>
          <cell r="R144">
            <v>4</v>
          </cell>
          <cell r="S144">
            <v>36144</v>
          </cell>
          <cell r="T144">
            <v>0</v>
          </cell>
          <cell r="U144">
            <v>0</v>
          </cell>
          <cell r="V144">
            <v>25</v>
          </cell>
          <cell r="W144">
            <v>106125</v>
          </cell>
          <cell r="X144">
            <v>82</v>
          </cell>
          <cell r="Y144">
            <v>374412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562981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11</v>
          </cell>
          <cell r="CK144">
            <v>70752</v>
          </cell>
          <cell r="CL144">
            <v>11</v>
          </cell>
          <cell r="CM144">
            <v>9526</v>
          </cell>
          <cell r="CN144">
            <v>82</v>
          </cell>
        </row>
        <row r="145">
          <cell r="E145">
            <v>2208868</v>
          </cell>
          <cell r="F145" t="str">
            <v>Детска градина №126 "Тинтява"</v>
          </cell>
          <cell r="G145" t="str">
            <v>Общинско</v>
          </cell>
          <cell r="H145" t="str">
            <v>община</v>
          </cell>
          <cell r="I145" t="str">
            <v>детска градина</v>
          </cell>
          <cell r="J145">
            <v>1</v>
          </cell>
          <cell r="K145">
            <v>162</v>
          </cell>
          <cell r="L145">
            <v>0</v>
          </cell>
          <cell r="M145">
            <v>0</v>
          </cell>
          <cell r="N145">
            <v>0</v>
          </cell>
          <cell r="O145">
            <v>213</v>
          </cell>
          <cell r="P145">
            <v>1</v>
          </cell>
          <cell r="Q145">
            <v>46300</v>
          </cell>
          <cell r="R145">
            <v>8</v>
          </cell>
          <cell r="S145">
            <v>72288</v>
          </cell>
          <cell r="T145">
            <v>0</v>
          </cell>
          <cell r="U145">
            <v>0</v>
          </cell>
          <cell r="V145">
            <v>51</v>
          </cell>
          <cell r="W145">
            <v>216495</v>
          </cell>
          <cell r="X145">
            <v>162</v>
          </cell>
          <cell r="Y145">
            <v>739692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1074775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13</v>
          </cell>
          <cell r="CK145">
            <v>83616</v>
          </cell>
          <cell r="CL145">
            <v>13</v>
          </cell>
          <cell r="CM145">
            <v>11258</v>
          </cell>
          <cell r="CN145">
            <v>162</v>
          </cell>
        </row>
        <row r="146">
          <cell r="E146">
            <v>2208870</v>
          </cell>
          <cell r="F146" t="str">
            <v>Детска градина №187 "Жар птица"</v>
          </cell>
          <cell r="G146" t="str">
            <v>Общинско</v>
          </cell>
          <cell r="H146" t="str">
            <v>община</v>
          </cell>
          <cell r="I146" t="str">
            <v>детска градина</v>
          </cell>
          <cell r="J146">
            <v>1</v>
          </cell>
          <cell r="K146">
            <v>142</v>
          </cell>
          <cell r="L146">
            <v>0</v>
          </cell>
          <cell r="M146">
            <v>0</v>
          </cell>
          <cell r="N146">
            <v>0</v>
          </cell>
          <cell r="O146">
            <v>211</v>
          </cell>
          <cell r="P146">
            <v>1</v>
          </cell>
          <cell r="Q146">
            <v>46300</v>
          </cell>
          <cell r="R146">
            <v>8</v>
          </cell>
          <cell r="S146">
            <v>72288</v>
          </cell>
          <cell r="T146">
            <v>43</v>
          </cell>
          <cell r="U146">
            <v>97223</v>
          </cell>
          <cell r="V146">
            <v>26</v>
          </cell>
          <cell r="W146">
            <v>110370</v>
          </cell>
          <cell r="X146">
            <v>142</v>
          </cell>
          <cell r="Y146">
            <v>648372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974553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12</v>
          </cell>
          <cell r="CM146">
            <v>10392</v>
          </cell>
          <cell r="CN146">
            <v>142</v>
          </cell>
        </row>
        <row r="147">
          <cell r="E147">
            <v>2208871</v>
          </cell>
          <cell r="F147" t="str">
            <v>ДЕТСКА ГРАДИНА N 54 "ДЪГА"</v>
          </cell>
          <cell r="G147" t="str">
            <v>Общинско</v>
          </cell>
          <cell r="H147" t="str">
            <v>община</v>
          </cell>
          <cell r="I147" t="str">
            <v>детска градина</v>
          </cell>
          <cell r="J147">
            <v>1</v>
          </cell>
          <cell r="K147">
            <v>76</v>
          </cell>
          <cell r="L147">
            <v>0</v>
          </cell>
          <cell r="M147">
            <v>0</v>
          </cell>
          <cell r="N147">
            <v>0</v>
          </cell>
          <cell r="O147">
            <v>145</v>
          </cell>
          <cell r="P147">
            <v>1</v>
          </cell>
          <cell r="Q147">
            <v>46300</v>
          </cell>
          <cell r="R147">
            <v>6</v>
          </cell>
          <cell r="S147">
            <v>54216</v>
          </cell>
          <cell r="T147">
            <v>43</v>
          </cell>
          <cell r="U147">
            <v>97223</v>
          </cell>
          <cell r="V147">
            <v>26</v>
          </cell>
          <cell r="W147">
            <v>110370</v>
          </cell>
          <cell r="X147">
            <v>76</v>
          </cell>
          <cell r="Y147">
            <v>347016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655125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4</v>
          </cell>
          <cell r="CM147">
            <v>3464</v>
          </cell>
          <cell r="CN147">
            <v>76</v>
          </cell>
        </row>
        <row r="148">
          <cell r="E148">
            <v>2209019</v>
          </cell>
          <cell r="F148" t="str">
            <v>19 СРЕДНО УЧИЛИЩЕ "ЕЛИН ПЕЛИН"</v>
          </cell>
          <cell r="G148" t="str">
            <v>Общинско</v>
          </cell>
          <cell r="H148" t="str">
            <v>община</v>
          </cell>
          <cell r="I148" t="str">
            <v>средно</v>
          </cell>
          <cell r="J148">
            <v>1</v>
          </cell>
          <cell r="K148">
            <v>379</v>
          </cell>
          <cell r="L148">
            <v>1043</v>
          </cell>
          <cell r="M148">
            <v>1</v>
          </cell>
          <cell r="N148">
            <v>1043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1</v>
          </cell>
          <cell r="AJ148">
            <v>73900</v>
          </cell>
          <cell r="AK148">
            <v>43</v>
          </cell>
          <cell r="AL148">
            <v>673724</v>
          </cell>
          <cell r="AM148">
            <v>1043</v>
          </cell>
          <cell r="AN148">
            <v>3219741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3967365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5</v>
          </cell>
          <cell r="BW148">
            <v>44105</v>
          </cell>
          <cell r="BX148">
            <v>1</v>
          </cell>
          <cell r="BY148">
            <v>1066</v>
          </cell>
          <cell r="BZ148">
            <v>45171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26</v>
          </cell>
          <cell r="CK148">
            <v>167232</v>
          </cell>
          <cell r="CL148">
            <v>26</v>
          </cell>
          <cell r="CM148">
            <v>22516</v>
          </cell>
          <cell r="CN148">
            <v>379</v>
          </cell>
        </row>
        <row r="149">
          <cell r="E149">
            <v>2209025</v>
          </cell>
          <cell r="F149" t="str">
            <v>25 основно училище "Д-р Петър Берон"</v>
          </cell>
          <cell r="G149" t="str">
            <v>Общинско</v>
          </cell>
          <cell r="H149" t="str">
            <v>община</v>
          </cell>
          <cell r="I149" t="str">
            <v>основно</v>
          </cell>
          <cell r="J149">
            <v>1</v>
          </cell>
          <cell r="K149">
            <v>393</v>
          </cell>
          <cell r="L149">
            <v>668</v>
          </cell>
          <cell r="M149">
            <v>1</v>
          </cell>
          <cell r="N149">
            <v>668</v>
          </cell>
          <cell r="O149">
            <v>20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</v>
          </cell>
          <cell r="AA149">
            <v>3719</v>
          </cell>
          <cell r="AB149">
            <v>20</v>
          </cell>
          <cell r="AC149">
            <v>55460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59179</v>
          </cell>
          <cell r="AI149">
            <v>1</v>
          </cell>
          <cell r="AJ149">
            <v>73900</v>
          </cell>
          <cell r="AK149">
            <v>28</v>
          </cell>
          <cell r="AL149">
            <v>438704</v>
          </cell>
          <cell r="AM149">
            <v>668</v>
          </cell>
          <cell r="AN149">
            <v>2062116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2574720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4</v>
          </cell>
          <cell r="BW149">
            <v>35284</v>
          </cell>
          <cell r="BX149">
            <v>0</v>
          </cell>
          <cell r="BY149">
            <v>0</v>
          </cell>
          <cell r="BZ149">
            <v>35284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14</v>
          </cell>
          <cell r="CK149">
            <v>90048</v>
          </cell>
          <cell r="CL149">
            <v>26</v>
          </cell>
          <cell r="CM149">
            <v>22516</v>
          </cell>
          <cell r="CN149">
            <v>393</v>
          </cell>
        </row>
        <row r="150">
          <cell r="E150">
            <v>2209034</v>
          </cell>
          <cell r="F150" t="str">
            <v>34 ОСНОВНО УЧИЛИЩЕ "СТОЮ ШИШКОВ"</v>
          </cell>
          <cell r="G150" t="str">
            <v>Общинско</v>
          </cell>
          <cell r="H150" t="str">
            <v>община</v>
          </cell>
          <cell r="I150" t="str">
            <v>основно</v>
          </cell>
          <cell r="J150">
            <v>1</v>
          </cell>
          <cell r="K150">
            <v>544</v>
          </cell>
          <cell r="L150">
            <v>830</v>
          </cell>
          <cell r="M150">
            <v>1</v>
          </cell>
          <cell r="N150">
            <v>830</v>
          </cell>
          <cell r="O150">
            <v>48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2</v>
          </cell>
          <cell r="AA150">
            <v>7438</v>
          </cell>
          <cell r="AB150">
            <v>48</v>
          </cell>
          <cell r="AC150">
            <v>133104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140542</v>
          </cell>
          <cell r="AI150">
            <v>1</v>
          </cell>
          <cell r="AJ150">
            <v>73900</v>
          </cell>
          <cell r="AK150">
            <v>33</v>
          </cell>
          <cell r="AL150">
            <v>517044</v>
          </cell>
          <cell r="AM150">
            <v>830</v>
          </cell>
          <cell r="AN150">
            <v>2562210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3153154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2</v>
          </cell>
          <cell r="BW150">
            <v>17642</v>
          </cell>
          <cell r="BX150">
            <v>1</v>
          </cell>
          <cell r="BY150">
            <v>1066</v>
          </cell>
          <cell r="BZ150">
            <v>18708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38</v>
          </cell>
          <cell r="CK150">
            <v>244416</v>
          </cell>
          <cell r="CL150">
            <v>38</v>
          </cell>
          <cell r="CM150">
            <v>32908</v>
          </cell>
          <cell r="CN150">
            <v>544</v>
          </cell>
        </row>
        <row r="151">
          <cell r="E151">
            <v>2209036</v>
          </cell>
          <cell r="F151" t="str">
            <v>36 Средно училище "Максим Горки"</v>
          </cell>
          <cell r="G151" t="str">
            <v>Общинско</v>
          </cell>
          <cell r="H151" t="str">
            <v>община</v>
          </cell>
          <cell r="I151" t="str">
            <v>средно</v>
          </cell>
          <cell r="J151">
            <v>1</v>
          </cell>
          <cell r="K151">
            <v>417</v>
          </cell>
          <cell r="L151">
            <v>938</v>
          </cell>
          <cell r="M151">
            <v>1</v>
          </cell>
          <cell r="N151">
            <v>938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</v>
          </cell>
          <cell r="AJ151">
            <v>73900</v>
          </cell>
          <cell r="AK151">
            <v>41</v>
          </cell>
          <cell r="AL151">
            <v>642388</v>
          </cell>
          <cell r="AM151">
            <v>938</v>
          </cell>
          <cell r="AN151">
            <v>2895606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3611894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1</v>
          </cell>
          <cell r="BY151">
            <v>1066</v>
          </cell>
          <cell r="BZ151">
            <v>1066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</v>
          </cell>
          <cell r="CK151">
            <v>128640</v>
          </cell>
          <cell r="CL151">
            <v>26</v>
          </cell>
          <cell r="CM151">
            <v>22516</v>
          </cell>
          <cell r="CN151">
            <v>417</v>
          </cell>
        </row>
        <row r="152">
          <cell r="E152">
            <v>2209051</v>
          </cell>
          <cell r="F152" t="str">
            <v>51 СРЕДНО УЧИЛИЩЕ "ЕЛИСАВЕТА БАГРЯНА"</v>
          </cell>
          <cell r="G152" t="str">
            <v>Общинско</v>
          </cell>
          <cell r="H152" t="str">
            <v>община</v>
          </cell>
          <cell r="I152" t="str">
            <v>средно</v>
          </cell>
          <cell r="J152">
            <v>1</v>
          </cell>
          <cell r="K152">
            <v>451</v>
          </cell>
          <cell r="L152">
            <v>1228</v>
          </cell>
          <cell r="M152">
            <v>1</v>
          </cell>
          <cell r="N152">
            <v>1228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73900</v>
          </cell>
          <cell r="AK152">
            <v>32</v>
          </cell>
          <cell r="AL152">
            <v>501376</v>
          </cell>
          <cell r="AM152">
            <v>918</v>
          </cell>
          <cell r="AN152">
            <v>2833866</v>
          </cell>
          <cell r="AO152">
            <v>5</v>
          </cell>
          <cell r="AP152">
            <v>78340</v>
          </cell>
          <cell r="AQ152">
            <v>141</v>
          </cell>
          <cell r="AR152">
            <v>846000</v>
          </cell>
          <cell r="AS152">
            <v>4333482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6</v>
          </cell>
          <cell r="BD152">
            <v>125532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169</v>
          </cell>
          <cell r="BP152">
            <v>930514</v>
          </cell>
          <cell r="BQ152">
            <v>1056046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3</v>
          </cell>
          <cell r="BY152">
            <v>3198</v>
          </cell>
          <cell r="BZ152">
            <v>3198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33</v>
          </cell>
          <cell r="CK152">
            <v>212256</v>
          </cell>
          <cell r="CL152">
            <v>33</v>
          </cell>
          <cell r="CM152">
            <v>28578</v>
          </cell>
          <cell r="CN152">
            <v>451</v>
          </cell>
        </row>
        <row r="153">
          <cell r="E153">
            <v>2209132</v>
          </cell>
          <cell r="F153" t="str">
            <v>132. Средно училище "Ваня Войнова"</v>
          </cell>
          <cell r="G153" t="str">
            <v>Общинско</v>
          </cell>
          <cell r="H153" t="str">
            <v>община</v>
          </cell>
          <cell r="I153" t="str">
            <v>средно</v>
          </cell>
          <cell r="J153">
            <v>1</v>
          </cell>
          <cell r="K153">
            <v>153</v>
          </cell>
          <cell r="L153">
            <v>475</v>
          </cell>
          <cell r="M153">
            <v>1</v>
          </cell>
          <cell r="N153">
            <v>475</v>
          </cell>
          <cell r="O153">
            <v>47</v>
          </cell>
          <cell r="P153">
            <v>0</v>
          </cell>
          <cell r="Q153">
            <v>0</v>
          </cell>
          <cell r="R153">
            <v>2</v>
          </cell>
          <cell r="S153">
            <v>18072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47</v>
          </cell>
          <cell r="Y153">
            <v>214602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232674</v>
          </cell>
          <cell r="AI153">
            <v>1</v>
          </cell>
          <cell r="AJ153">
            <v>73900</v>
          </cell>
          <cell r="AK153">
            <v>16</v>
          </cell>
          <cell r="AL153">
            <v>250688</v>
          </cell>
          <cell r="AM153">
            <v>361</v>
          </cell>
          <cell r="AN153">
            <v>1114407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1438995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5</v>
          </cell>
          <cell r="BD153">
            <v>104610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89</v>
          </cell>
          <cell r="BL153">
            <v>333483</v>
          </cell>
          <cell r="BM153">
            <v>0</v>
          </cell>
          <cell r="BN153">
            <v>0</v>
          </cell>
          <cell r="BO153">
            <v>25</v>
          </cell>
          <cell r="BP153">
            <v>137650</v>
          </cell>
          <cell r="BQ153">
            <v>575743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46</v>
          </cell>
          <cell r="BW153">
            <v>405766</v>
          </cell>
          <cell r="BX153">
            <v>60</v>
          </cell>
          <cell r="BY153">
            <v>63960</v>
          </cell>
          <cell r="BZ153">
            <v>469726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48</v>
          </cell>
          <cell r="CK153">
            <v>308736</v>
          </cell>
          <cell r="CL153">
            <v>48</v>
          </cell>
          <cell r="CM153">
            <v>41568</v>
          </cell>
          <cell r="CN153">
            <v>153</v>
          </cell>
        </row>
        <row r="154">
          <cell r="E154">
            <v>2209142</v>
          </cell>
          <cell r="F154" t="str">
            <v>142 ОСНОВНО УЧИЛИЩЕ "ВЕСЕЛИН ХАНЧЕВ"</v>
          </cell>
          <cell r="G154" t="str">
            <v>Общинско</v>
          </cell>
          <cell r="H154" t="str">
            <v>община</v>
          </cell>
          <cell r="I154" t="str">
            <v>основно</v>
          </cell>
          <cell r="J154">
            <v>1</v>
          </cell>
          <cell r="K154">
            <v>326</v>
          </cell>
          <cell r="L154">
            <v>517</v>
          </cell>
          <cell r="M154">
            <v>1</v>
          </cell>
          <cell r="N154">
            <v>517</v>
          </cell>
          <cell r="O154">
            <v>54</v>
          </cell>
          <cell r="P154">
            <v>0</v>
          </cell>
          <cell r="Q154">
            <v>0</v>
          </cell>
          <cell r="R154">
            <v>2</v>
          </cell>
          <cell r="S154">
            <v>18072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43</v>
          </cell>
          <cell r="Y154">
            <v>196338</v>
          </cell>
          <cell r="Z154">
            <v>1</v>
          </cell>
          <cell r="AA154">
            <v>3719</v>
          </cell>
          <cell r="AB154">
            <v>11</v>
          </cell>
          <cell r="AC154">
            <v>30503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248632</v>
          </cell>
          <cell r="AI154">
            <v>1</v>
          </cell>
          <cell r="AJ154">
            <v>73900</v>
          </cell>
          <cell r="AK154">
            <v>25</v>
          </cell>
          <cell r="AL154">
            <v>391700</v>
          </cell>
          <cell r="AM154">
            <v>517</v>
          </cell>
          <cell r="AN154">
            <v>1595979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2061579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4</v>
          </cell>
          <cell r="BW154">
            <v>35284</v>
          </cell>
          <cell r="BX154">
            <v>0</v>
          </cell>
          <cell r="BY154">
            <v>0</v>
          </cell>
          <cell r="BZ154">
            <v>35284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24</v>
          </cell>
          <cell r="CK154">
            <v>154368</v>
          </cell>
          <cell r="CL154">
            <v>24</v>
          </cell>
          <cell r="CM154">
            <v>20784</v>
          </cell>
          <cell r="CN154">
            <v>326</v>
          </cell>
        </row>
        <row r="155">
          <cell r="E155">
            <v>2209305</v>
          </cell>
          <cell r="F155" t="str">
            <v>203. Профилирана езикова гимназия "Свети Методий"</v>
          </cell>
          <cell r="G155" t="str">
            <v>Общинско</v>
          </cell>
          <cell r="H155" t="str">
            <v>община</v>
          </cell>
          <cell r="I155" t="str">
            <v>профилирана гимназия</v>
          </cell>
          <cell r="J155">
            <v>1</v>
          </cell>
          <cell r="K155">
            <v>0</v>
          </cell>
          <cell r="L155">
            <v>573</v>
          </cell>
          <cell r="M155">
            <v>1</v>
          </cell>
          <cell r="N155">
            <v>573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1</v>
          </cell>
          <cell r="AJ155">
            <v>73900</v>
          </cell>
          <cell r="AK155">
            <v>22</v>
          </cell>
          <cell r="AL155">
            <v>344696</v>
          </cell>
          <cell r="AM155">
            <v>573</v>
          </cell>
          <cell r="AN155">
            <v>1768851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2187447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24</v>
          </cell>
          <cell r="BY155">
            <v>25584</v>
          </cell>
          <cell r="BZ155">
            <v>25584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8</v>
          </cell>
          <cell r="CM155">
            <v>6928</v>
          </cell>
          <cell r="CN155">
            <v>0</v>
          </cell>
        </row>
        <row r="156">
          <cell r="E156">
            <v>2209851</v>
          </cell>
          <cell r="F156" t="str">
            <v>ДЕТСКА ГРАДИНА № 134 "Любопитко"</v>
          </cell>
          <cell r="G156" t="str">
            <v>Общинско</v>
          </cell>
          <cell r="H156" t="str">
            <v>община</v>
          </cell>
          <cell r="I156" t="str">
            <v>детска градина</v>
          </cell>
          <cell r="J156">
            <v>1</v>
          </cell>
          <cell r="K156">
            <v>122</v>
          </cell>
          <cell r="L156">
            <v>0</v>
          </cell>
          <cell r="M156">
            <v>0</v>
          </cell>
          <cell r="N156">
            <v>0</v>
          </cell>
          <cell r="O156">
            <v>157</v>
          </cell>
          <cell r="P156">
            <v>1</v>
          </cell>
          <cell r="Q156">
            <v>46300</v>
          </cell>
          <cell r="R156">
            <v>4</v>
          </cell>
          <cell r="S156">
            <v>36144</v>
          </cell>
          <cell r="T156">
            <v>0</v>
          </cell>
          <cell r="U156">
            <v>0</v>
          </cell>
          <cell r="V156">
            <v>27</v>
          </cell>
          <cell r="W156">
            <v>114615</v>
          </cell>
          <cell r="X156">
            <v>80</v>
          </cell>
          <cell r="Y156">
            <v>365280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4</v>
          </cell>
          <cell r="AE156">
            <v>63836</v>
          </cell>
          <cell r="AF156">
            <v>50</v>
          </cell>
          <cell r="AG156">
            <v>617600</v>
          </cell>
          <cell r="AH156">
            <v>1243775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13</v>
          </cell>
          <cell r="CK156">
            <v>83616</v>
          </cell>
          <cell r="CL156">
            <v>13</v>
          </cell>
          <cell r="CM156">
            <v>11258</v>
          </cell>
          <cell r="CN156">
            <v>122</v>
          </cell>
        </row>
        <row r="157">
          <cell r="E157">
            <v>2209852</v>
          </cell>
          <cell r="F157" t="str">
            <v>Детска Градина №107 "Бон-бон"</v>
          </cell>
          <cell r="G157" t="str">
            <v>Общинско</v>
          </cell>
          <cell r="H157" t="str">
            <v>община</v>
          </cell>
          <cell r="I157" t="str">
            <v>детска градина</v>
          </cell>
          <cell r="J157">
            <v>1</v>
          </cell>
          <cell r="K157">
            <v>78</v>
          </cell>
          <cell r="L157">
            <v>0</v>
          </cell>
          <cell r="M157">
            <v>0</v>
          </cell>
          <cell r="N157">
            <v>0</v>
          </cell>
          <cell r="O157">
            <v>104</v>
          </cell>
          <cell r="P157">
            <v>1</v>
          </cell>
          <cell r="Q157">
            <v>46300</v>
          </cell>
          <cell r="R157">
            <v>4</v>
          </cell>
          <cell r="S157">
            <v>36144</v>
          </cell>
          <cell r="T157">
            <v>0</v>
          </cell>
          <cell r="U157">
            <v>0</v>
          </cell>
          <cell r="V157">
            <v>26</v>
          </cell>
          <cell r="W157">
            <v>110370</v>
          </cell>
          <cell r="X157">
            <v>78</v>
          </cell>
          <cell r="Y157">
            <v>356148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548962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78</v>
          </cell>
        </row>
        <row r="158">
          <cell r="E158">
            <v>2209853</v>
          </cell>
          <cell r="F158" t="str">
            <v>Детска градина № 67"Чучулига"</v>
          </cell>
          <cell r="G158" t="str">
            <v>Общинско</v>
          </cell>
          <cell r="H158" t="str">
            <v>община</v>
          </cell>
          <cell r="I158" t="str">
            <v>детска градина</v>
          </cell>
          <cell r="J158">
            <v>1</v>
          </cell>
          <cell r="K158">
            <v>83</v>
          </cell>
          <cell r="L158">
            <v>0</v>
          </cell>
          <cell r="M158">
            <v>0</v>
          </cell>
          <cell r="N158">
            <v>0</v>
          </cell>
          <cell r="O158">
            <v>133</v>
          </cell>
          <cell r="P158">
            <v>1</v>
          </cell>
          <cell r="Q158">
            <v>46300</v>
          </cell>
          <cell r="R158">
            <v>5</v>
          </cell>
          <cell r="S158">
            <v>45180</v>
          </cell>
          <cell r="T158">
            <v>0</v>
          </cell>
          <cell r="U158">
            <v>0</v>
          </cell>
          <cell r="V158">
            <v>50</v>
          </cell>
          <cell r="W158">
            <v>212250</v>
          </cell>
          <cell r="X158">
            <v>83</v>
          </cell>
          <cell r="Y158">
            <v>378978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682708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5</v>
          </cell>
          <cell r="CM158">
            <v>4330</v>
          </cell>
          <cell r="CN158">
            <v>83</v>
          </cell>
        </row>
        <row r="159">
          <cell r="E159">
            <v>2209854</v>
          </cell>
          <cell r="F159" t="str">
            <v>ДЕТСКА ГРАДИНА №85 Родина</v>
          </cell>
          <cell r="G159" t="str">
            <v>Общинско</v>
          </cell>
          <cell r="H159" t="str">
            <v>община</v>
          </cell>
          <cell r="I159" t="str">
            <v>детска градина</v>
          </cell>
          <cell r="J159">
            <v>1</v>
          </cell>
          <cell r="K159">
            <v>122</v>
          </cell>
          <cell r="L159">
            <v>0</v>
          </cell>
          <cell r="M159">
            <v>0</v>
          </cell>
          <cell r="N159">
            <v>0</v>
          </cell>
          <cell r="O159">
            <v>147</v>
          </cell>
          <cell r="P159">
            <v>1</v>
          </cell>
          <cell r="Q159">
            <v>46300</v>
          </cell>
          <cell r="R159">
            <v>6</v>
          </cell>
          <cell r="S159">
            <v>54216</v>
          </cell>
          <cell r="T159">
            <v>0</v>
          </cell>
          <cell r="U159">
            <v>0</v>
          </cell>
          <cell r="V159">
            <v>25</v>
          </cell>
          <cell r="W159">
            <v>106125</v>
          </cell>
          <cell r="X159">
            <v>122</v>
          </cell>
          <cell r="Y159">
            <v>557052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763693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8</v>
          </cell>
          <cell r="CM159">
            <v>6928</v>
          </cell>
          <cell r="CN159">
            <v>122</v>
          </cell>
        </row>
        <row r="160">
          <cell r="E160">
            <v>2209855</v>
          </cell>
          <cell r="F160" t="str">
            <v>Детска градина №99 " Брезичка"</v>
          </cell>
          <cell r="G160" t="str">
            <v>Общинско</v>
          </cell>
          <cell r="H160" t="str">
            <v>община</v>
          </cell>
          <cell r="I160" t="str">
            <v>детска градина</v>
          </cell>
          <cell r="J160">
            <v>1</v>
          </cell>
          <cell r="K160">
            <v>222</v>
          </cell>
          <cell r="L160">
            <v>0</v>
          </cell>
          <cell r="M160">
            <v>0</v>
          </cell>
          <cell r="N160">
            <v>0</v>
          </cell>
          <cell r="O160">
            <v>321</v>
          </cell>
          <cell r="P160">
            <v>1</v>
          </cell>
          <cell r="Q160">
            <v>46300</v>
          </cell>
          <cell r="R160">
            <v>12</v>
          </cell>
          <cell r="S160">
            <v>108432</v>
          </cell>
          <cell r="T160">
            <v>0</v>
          </cell>
          <cell r="U160">
            <v>0</v>
          </cell>
          <cell r="V160">
            <v>98</v>
          </cell>
          <cell r="W160">
            <v>416010</v>
          </cell>
          <cell r="X160">
            <v>212</v>
          </cell>
          <cell r="Y160">
            <v>967992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1</v>
          </cell>
          <cell r="AE160">
            <v>15959</v>
          </cell>
          <cell r="AF160">
            <v>11</v>
          </cell>
          <cell r="AG160">
            <v>135872</v>
          </cell>
          <cell r="AH160">
            <v>1690565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9</v>
          </cell>
          <cell r="CK160">
            <v>57888</v>
          </cell>
          <cell r="CL160">
            <v>9</v>
          </cell>
          <cell r="CM160">
            <v>7794</v>
          </cell>
          <cell r="CN160">
            <v>222</v>
          </cell>
        </row>
        <row r="161">
          <cell r="E161">
            <v>2209856</v>
          </cell>
          <cell r="F161" t="str">
            <v>Детска градина № 142</v>
          </cell>
          <cell r="G161" t="str">
            <v>Общинско</v>
          </cell>
          <cell r="H161" t="str">
            <v>община</v>
          </cell>
          <cell r="I161" t="str">
            <v>детска градина</v>
          </cell>
          <cell r="J161">
            <v>1</v>
          </cell>
          <cell r="K161">
            <v>134</v>
          </cell>
          <cell r="L161">
            <v>0</v>
          </cell>
          <cell r="M161">
            <v>0</v>
          </cell>
          <cell r="N161">
            <v>0</v>
          </cell>
          <cell r="O161">
            <v>209</v>
          </cell>
          <cell r="P161">
            <v>1</v>
          </cell>
          <cell r="Q161">
            <v>46300</v>
          </cell>
          <cell r="R161">
            <v>8</v>
          </cell>
          <cell r="S161">
            <v>72288</v>
          </cell>
          <cell r="T161">
            <v>0</v>
          </cell>
          <cell r="U161">
            <v>0</v>
          </cell>
          <cell r="V161">
            <v>75</v>
          </cell>
          <cell r="W161">
            <v>318375</v>
          </cell>
          <cell r="X161">
            <v>134</v>
          </cell>
          <cell r="Y161">
            <v>611844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1048807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7</v>
          </cell>
          <cell r="CM161">
            <v>6062</v>
          </cell>
          <cell r="CN161">
            <v>134</v>
          </cell>
        </row>
        <row r="162">
          <cell r="E162">
            <v>2209857</v>
          </cell>
          <cell r="F162" t="str">
            <v>Детска градина №124 "Бърборино"</v>
          </cell>
          <cell r="G162" t="str">
            <v>Общинско</v>
          </cell>
          <cell r="H162" t="str">
            <v>община</v>
          </cell>
          <cell r="I162" t="str">
            <v>детска градина</v>
          </cell>
          <cell r="J162">
            <v>1</v>
          </cell>
          <cell r="K162">
            <v>144</v>
          </cell>
          <cell r="L162">
            <v>0</v>
          </cell>
          <cell r="M162">
            <v>0</v>
          </cell>
          <cell r="N162">
            <v>0</v>
          </cell>
          <cell r="O162">
            <v>176</v>
          </cell>
          <cell r="P162">
            <v>1</v>
          </cell>
          <cell r="Q162">
            <v>46300</v>
          </cell>
          <cell r="R162">
            <v>7</v>
          </cell>
          <cell r="S162">
            <v>63252</v>
          </cell>
          <cell r="T162">
            <v>0</v>
          </cell>
          <cell r="U162">
            <v>0</v>
          </cell>
          <cell r="V162">
            <v>26</v>
          </cell>
          <cell r="W162">
            <v>110370</v>
          </cell>
          <cell r="X162">
            <v>130</v>
          </cell>
          <cell r="Y162">
            <v>593580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  <cell r="AE162">
            <v>15959</v>
          </cell>
          <cell r="AF162">
            <v>20</v>
          </cell>
          <cell r="AG162">
            <v>247040</v>
          </cell>
          <cell r="AH162">
            <v>1076501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19</v>
          </cell>
          <cell r="CK162">
            <v>122208</v>
          </cell>
          <cell r="CL162">
            <v>19</v>
          </cell>
          <cell r="CM162">
            <v>16454</v>
          </cell>
          <cell r="CN162">
            <v>144</v>
          </cell>
        </row>
        <row r="163">
          <cell r="E163">
            <v>2209858</v>
          </cell>
          <cell r="F163" t="str">
            <v>Детска градина №136"Славия"</v>
          </cell>
          <cell r="G163" t="str">
            <v>Общинско</v>
          </cell>
          <cell r="H163" t="str">
            <v>община</v>
          </cell>
          <cell r="I163" t="str">
            <v>детска градина</v>
          </cell>
          <cell r="J163">
            <v>1</v>
          </cell>
          <cell r="K163">
            <v>165</v>
          </cell>
          <cell r="L163">
            <v>0</v>
          </cell>
          <cell r="M163">
            <v>0</v>
          </cell>
          <cell r="N163">
            <v>0</v>
          </cell>
          <cell r="O163">
            <v>217</v>
          </cell>
          <cell r="P163">
            <v>1</v>
          </cell>
          <cell r="Q163">
            <v>46300</v>
          </cell>
          <cell r="R163">
            <v>8</v>
          </cell>
          <cell r="S163">
            <v>72288</v>
          </cell>
          <cell r="T163">
            <v>0</v>
          </cell>
          <cell r="U163">
            <v>0</v>
          </cell>
          <cell r="V163">
            <v>52</v>
          </cell>
          <cell r="W163">
            <v>220740</v>
          </cell>
          <cell r="X163">
            <v>165</v>
          </cell>
          <cell r="Y163">
            <v>753390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1092718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8</v>
          </cell>
          <cell r="CM163">
            <v>6928</v>
          </cell>
          <cell r="CN163">
            <v>165</v>
          </cell>
        </row>
        <row r="164">
          <cell r="E164">
            <v>2209859</v>
          </cell>
          <cell r="F164" t="str">
            <v>Детска градина № 145 "Българка"</v>
          </cell>
          <cell r="G164" t="str">
            <v>Общинско</v>
          </cell>
          <cell r="H164" t="str">
            <v>община</v>
          </cell>
          <cell r="I164" t="str">
            <v>детска градина</v>
          </cell>
          <cell r="J164">
            <v>1</v>
          </cell>
          <cell r="K164">
            <v>78</v>
          </cell>
          <cell r="L164">
            <v>0</v>
          </cell>
          <cell r="M164">
            <v>0</v>
          </cell>
          <cell r="N164">
            <v>0</v>
          </cell>
          <cell r="O164">
            <v>104</v>
          </cell>
          <cell r="P164">
            <v>1</v>
          </cell>
          <cell r="Q164">
            <v>46300</v>
          </cell>
          <cell r="R164">
            <v>4</v>
          </cell>
          <cell r="S164">
            <v>36144</v>
          </cell>
          <cell r="T164">
            <v>0</v>
          </cell>
          <cell r="U164">
            <v>0</v>
          </cell>
          <cell r="V164">
            <v>26</v>
          </cell>
          <cell r="W164">
            <v>110370</v>
          </cell>
          <cell r="X164">
            <v>78</v>
          </cell>
          <cell r="Y164">
            <v>356148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548962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78</v>
          </cell>
        </row>
        <row r="165">
          <cell r="E165">
            <v>2209860</v>
          </cell>
          <cell r="F165" t="str">
            <v>ДЕТСКА ГРАДИНА №93 "Чуден свят"</v>
          </cell>
          <cell r="G165" t="str">
            <v>Общинско</v>
          </cell>
          <cell r="H165" t="str">
            <v>община</v>
          </cell>
          <cell r="I165" t="str">
            <v>детска градина</v>
          </cell>
          <cell r="J165">
            <v>1</v>
          </cell>
          <cell r="K165">
            <v>245</v>
          </cell>
          <cell r="L165">
            <v>0</v>
          </cell>
          <cell r="M165">
            <v>0</v>
          </cell>
          <cell r="N165">
            <v>0</v>
          </cell>
          <cell r="O165">
            <v>405</v>
          </cell>
          <cell r="P165">
            <v>1</v>
          </cell>
          <cell r="Q165">
            <v>46300</v>
          </cell>
          <cell r="R165">
            <v>16</v>
          </cell>
          <cell r="S165">
            <v>144576</v>
          </cell>
          <cell r="T165">
            <v>87</v>
          </cell>
          <cell r="U165">
            <v>196707</v>
          </cell>
          <cell r="V165">
            <v>73</v>
          </cell>
          <cell r="W165">
            <v>309885</v>
          </cell>
          <cell r="X165">
            <v>245</v>
          </cell>
          <cell r="Y165">
            <v>1118670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1816138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9</v>
          </cell>
          <cell r="CK165">
            <v>57888</v>
          </cell>
          <cell r="CL165">
            <v>9</v>
          </cell>
          <cell r="CM165">
            <v>7794</v>
          </cell>
          <cell r="CN165">
            <v>245</v>
          </cell>
        </row>
        <row r="166">
          <cell r="E166">
            <v>2209861</v>
          </cell>
          <cell r="F166" t="str">
            <v>Детска градина №162 "Вихрогонче"</v>
          </cell>
          <cell r="G166" t="str">
            <v>Общинско</v>
          </cell>
          <cell r="H166" t="str">
            <v>община</v>
          </cell>
          <cell r="I166" t="str">
            <v>детска градина</v>
          </cell>
          <cell r="J166">
            <v>1</v>
          </cell>
          <cell r="K166">
            <v>132</v>
          </cell>
          <cell r="L166">
            <v>0</v>
          </cell>
          <cell r="M166">
            <v>0</v>
          </cell>
          <cell r="N166">
            <v>0</v>
          </cell>
          <cell r="O166">
            <v>184</v>
          </cell>
          <cell r="P166">
            <v>1</v>
          </cell>
          <cell r="Q166">
            <v>46300</v>
          </cell>
          <cell r="R166">
            <v>7</v>
          </cell>
          <cell r="S166">
            <v>63252</v>
          </cell>
          <cell r="T166">
            <v>0</v>
          </cell>
          <cell r="U166">
            <v>0</v>
          </cell>
          <cell r="V166">
            <v>52</v>
          </cell>
          <cell r="W166">
            <v>220740</v>
          </cell>
          <cell r="X166">
            <v>132</v>
          </cell>
          <cell r="Y166">
            <v>602712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933004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8</v>
          </cell>
          <cell r="CK166">
            <v>51456</v>
          </cell>
          <cell r="CL166">
            <v>8</v>
          </cell>
          <cell r="CM166">
            <v>6928</v>
          </cell>
          <cell r="CN166">
            <v>132</v>
          </cell>
        </row>
        <row r="167">
          <cell r="E167">
            <v>2209862</v>
          </cell>
          <cell r="F167" t="str">
            <v>ДЕТСКА ГРАДИНА № 8 "ПРОФ. Д-Р ЕЛКА ПЕТРОВА"</v>
          </cell>
          <cell r="G167" t="str">
            <v>Общинско</v>
          </cell>
          <cell r="H167" t="str">
            <v>община</v>
          </cell>
          <cell r="I167" t="str">
            <v>детска градина</v>
          </cell>
          <cell r="J167">
            <v>1</v>
          </cell>
          <cell r="K167">
            <v>220</v>
          </cell>
          <cell r="L167">
            <v>0</v>
          </cell>
          <cell r="M167">
            <v>0</v>
          </cell>
          <cell r="N167">
            <v>0</v>
          </cell>
          <cell r="O167">
            <v>366</v>
          </cell>
          <cell r="P167">
            <v>1</v>
          </cell>
          <cell r="Q167">
            <v>46300</v>
          </cell>
          <cell r="R167">
            <v>14</v>
          </cell>
          <cell r="S167">
            <v>126504</v>
          </cell>
          <cell r="T167">
            <v>68</v>
          </cell>
          <cell r="U167">
            <v>153748</v>
          </cell>
          <cell r="V167">
            <v>78</v>
          </cell>
          <cell r="W167">
            <v>331110</v>
          </cell>
          <cell r="X167">
            <v>220</v>
          </cell>
          <cell r="Y167">
            <v>1004520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1662182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16</v>
          </cell>
          <cell r="CK167">
            <v>102912</v>
          </cell>
          <cell r="CL167">
            <v>16</v>
          </cell>
          <cell r="CM167">
            <v>13856</v>
          </cell>
          <cell r="CN167">
            <v>220</v>
          </cell>
        </row>
        <row r="168">
          <cell r="E168">
            <v>2209863</v>
          </cell>
          <cell r="F168" t="str">
            <v>ДЕТСКА ГРАДИНА № 80 Приказна калина</v>
          </cell>
          <cell r="G168" t="str">
            <v>Общинско</v>
          </cell>
          <cell r="H168" t="str">
            <v>община</v>
          </cell>
          <cell r="I168" t="str">
            <v>детска градина</v>
          </cell>
          <cell r="J168">
            <v>1</v>
          </cell>
          <cell r="K168">
            <v>214</v>
          </cell>
          <cell r="L168">
            <v>0</v>
          </cell>
          <cell r="M168">
            <v>0</v>
          </cell>
          <cell r="N168">
            <v>0</v>
          </cell>
          <cell r="O168">
            <v>310</v>
          </cell>
          <cell r="P168">
            <v>1</v>
          </cell>
          <cell r="Q168">
            <v>46300</v>
          </cell>
          <cell r="R168">
            <v>12</v>
          </cell>
          <cell r="S168">
            <v>108432</v>
          </cell>
          <cell r="T168">
            <v>43</v>
          </cell>
          <cell r="U168">
            <v>97223</v>
          </cell>
          <cell r="V168">
            <v>53</v>
          </cell>
          <cell r="W168">
            <v>224985</v>
          </cell>
          <cell r="X168">
            <v>214</v>
          </cell>
          <cell r="Y168">
            <v>977124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1454064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7</v>
          </cell>
          <cell r="CM168">
            <v>6062</v>
          </cell>
          <cell r="CN168">
            <v>214</v>
          </cell>
        </row>
        <row r="169">
          <cell r="E169">
            <v>2210085</v>
          </cell>
          <cell r="F169" t="str">
            <v>85 Средно училище "Отец Паисий"</v>
          </cell>
          <cell r="G169" t="str">
            <v>Общинско</v>
          </cell>
          <cell r="H169" t="str">
            <v>община</v>
          </cell>
          <cell r="I169" t="str">
            <v>средно</v>
          </cell>
          <cell r="J169">
            <v>1</v>
          </cell>
          <cell r="K169">
            <v>97</v>
          </cell>
          <cell r="L169">
            <v>300</v>
          </cell>
          <cell r="M169">
            <v>1</v>
          </cell>
          <cell r="N169">
            <v>300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1</v>
          </cell>
          <cell r="AJ169">
            <v>73900</v>
          </cell>
          <cell r="AK169">
            <v>11</v>
          </cell>
          <cell r="AL169">
            <v>172348</v>
          </cell>
          <cell r="AM169">
            <v>202</v>
          </cell>
          <cell r="AN169">
            <v>623574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869822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</v>
          </cell>
          <cell r="BD169">
            <v>83688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98</v>
          </cell>
          <cell r="BN169">
            <v>306054</v>
          </cell>
          <cell r="BO169">
            <v>0</v>
          </cell>
          <cell r="BP169">
            <v>0</v>
          </cell>
          <cell r="BQ169">
            <v>389742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13</v>
          </cell>
          <cell r="CK169">
            <v>83616</v>
          </cell>
          <cell r="CL169">
            <v>13</v>
          </cell>
          <cell r="CM169">
            <v>11258</v>
          </cell>
          <cell r="CN169">
            <v>97</v>
          </cell>
        </row>
        <row r="170">
          <cell r="E170">
            <v>2210156</v>
          </cell>
          <cell r="F170" t="str">
            <v>156-о обединено училище "Васил Левски"</v>
          </cell>
          <cell r="G170" t="str">
            <v>Общинско</v>
          </cell>
          <cell r="H170" t="str">
            <v>община</v>
          </cell>
          <cell r="I170" t="str">
            <v>обединено</v>
          </cell>
          <cell r="J170">
            <v>1</v>
          </cell>
          <cell r="K170">
            <v>76</v>
          </cell>
          <cell r="L170">
            <v>121</v>
          </cell>
          <cell r="M170">
            <v>1</v>
          </cell>
          <cell r="N170">
            <v>121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1</v>
          </cell>
          <cell r="AJ170">
            <v>73900</v>
          </cell>
          <cell r="AK170">
            <v>7</v>
          </cell>
          <cell r="AL170">
            <v>109676</v>
          </cell>
          <cell r="AM170">
            <v>121</v>
          </cell>
          <cell r="AN170">
            <v>373527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557103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8821</v>
          </cell>
          <cell r="BX170">
            <v>0</v>
          </cell>
          <cell r="BY170">
            <v>0</v>
          </cell>
          <cell r="BZ170">
            <v>8821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9</v>
          </cell>
          <cell r="CK170">
            <v>57888</v>
          </cell>
          <cell r="CL170">
            <v>9</v>
          </cell>
          <cell r="CM170">
            <v>7794</v>
          </cell>
          <cell r="CN170">
            <v>76</v>
          </cell>
        </row>
        <row r="171">
          <cell r="E171">
            <v>2210159</v>
          </cell>
          <cell r="F171" t="str">
            <v>159 основно училище "Васил Левски"</v>
          </cell>
          <cell r="G171" t="str">
            <v>Общинско</v>
          </cell>
          <cell r="H171" t="str">
            <v>община</v>
          </cell>
          <cell r="I171" t="str">
            <v>основно</v>
          </cell>
          <cell r="J171">
            <v>1</v>
          </cell>
          <cell r="K171">
            <v>108</v>
          </cell>
          <cell r="L171">
            <v>178</v>
          </cell>
          <cell r="M171">
            <v>1</v>
          </cell>
          <cell r="N171">
            <v>178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1</v>
          </cell>
          <cell r="AJ171">
            <v>73900</v>
          </cell>
          <cell r="AK171">
            <v>8</v>
          </cell>
          <cell r="AL171">
            <v>125344</v>
          </cell>
          <cell r="AM171">
            <v>178</v>
          </cell>
          <cell r="AN171">
            <v>549486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748730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10</v>
          </cell>
          <cell r="CK171">
            <v>64320</v>
          </cell>
          <cell r="CL171">
            <v>10</v>
          </cell>
          <cell r="CM171">
            <v>8660</v>
          </cell>
          <cell r="CN171">
            <v>108</v>
          </cell>
        </row>
        <row r="172">
          <cell r="E172">
            <v>2210162</v>
          </cell>
          <cell r="F172" t="str">
            <v>162 Обединено училище "Отец Паисий"</v>
          </cell>
          <cell r="G172" t="str">
            <v>Общинско</v>
          </cell>
          <cell r="H172" t="str">
            <v>община</v>
          </cell>
          <cell r="I172" t="str">
            <v>обединено</v>
          </cell>
          <cell r="J172">
            <v>1</v>
          </cell>
          <cell r="K172">
            <v>142</v>
          </cell>
          <cell r="L172">
            <v>342</v>
          </cell>
          <cell r="M172">
            <v>1</v>
          </cell>
          <cell r="N172">
            <v>342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1</v>
          </cell>
          <cell r="AJ172">
            <v>73900</v>
          </cell>
          <cell r="AK172">
            <v>17</v>
          </cell>
          <cell r="AL172">
            <v>266356</v>
          </cell>
          <cell r="AM172">
            <v>342</v>
          </cell>
          <cell r="AN172">
            <v>1055754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1396010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20</v>
          </cell>
          <cell r="CK172">
            <v>128640</v>
          </cell>
          <cell r="CL172">
            <v>20</v>
          </cell>
          <cell r="CM172">
            <v>17320</v>
          </cell>
          <cell r="CN172">
            <v>142</v>
          </cell>
        </row>
        <row r="173">
          <cell r="E173">
            <v>2210901</v>
          </cell>
          <cell r="F173" t="str">
            <v>ДЕТСКА ГРАДИНА № 44 КАЛИНА</v>
          </cell>
          <cell r="G173" t="str">
            <v>Общинско</v>
          </cell>
          <cell r="H173" t="str">
            <v>община</v>
          </cell>
          <cell r="I173" t="str">
            <v>детска градина</v>
          </cell>
          <cell r="J173">
            <v>1</v>
          </cell>
          <cell r="K173">
            <v>117</v>
          </cell>
          <cell r="L173">
            <v>0</v>
          </cell>
          <cell r="M173">
            <v>0</v>
          </cell>
          <cell r="N173">
            <v>0</v>
          </cell>
          <cell r="O173">
            <v>182</v>
          </cell>
          <cell r="P173">
            <v>1</v>
          </cell>
          <cell r="Q173">
            <v>46300</v>
          </cell>
          <cell r="R173">
            <v>7</v>
          </cell>
          <cell r="S173">
            <v>63252</v>
          </cell>
          <cell r="T173">
            <v>22</v>
          </cell>
          <cell r="U173">
            <v>49742</v>
          </cell>
          <cell r="V173">
            <v>43</v>
          </cell>
          <cell r="W173">
            <v>182535</v>
          </cell>
          <cell r="X173">
            <v>117</v>
          </cell>
          <cell r="Y173">
            <v>534222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876051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6</v>
          </cell>
          <cell r="CM173">
            <v>5196</v>
          </cell>
          <cell r="CN173">
            <v>117</v>
          </cell>
        </row>
        <row r="174">
          <cell r="E174">
            <v>2210902</v>
          </cell>
          <cell r="F174" t="str">
            <v>ДЕТСКА ГРАДИНА№89 "Шарена дъга"</v>
          </cell>
          <cell r="G174" t="str">
            <v>Общинско</v>
          </cell>
          <cell r="H174" t="str">
            <v>община</v>
          </cell>
          <cell r="I174" t="str">
            <v>детска градина</v>
          </cell>
          <cell r="J174">
            <v>1</v>
          </cell>
          <cell r="K174">
            <v>82</v>
          </cell>
          <cell r="L174">
            <v>0</v>
          </cell>
          <cell r="M174">
            <v>0</v>
          </cell>
          <cell r="N174">
            <v>0</v>
          </cell>
          <cell r="O174">
            <v>151</v>
          </cell>
          <cell r="P174">
            <v>1</v>
          </cell>
          <cell r="Q174">
            <v>46300</v>
          </cell>
          <cell r="R174">
            <v>6</v>
          </cell>
          <cell r="S174">
            <v>54216</v>
          </cell>
          <cell r="T174">
            <v>44</v>
          </cell>
          <cell r="U174">
            <v>99484</v>
          </cell>
          <cell r="V174">
            <v>25</v>
          </cell>
          <cell r="W174">
            <v>106125</v>
          </cell>
          <cell r="X174">
            <v>82</v>
          </cell>
          <cell r="Y174">
            <v>374412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680537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3</v>
          </cell>
          <cell r="CM174">
            <v>2598</v>
          </cell>
          <cell r="CN174">
            <v>82</v>
          </cell>
        </row>
        <row r="175">
          <cell r="E175">
            <v>2210903</v>
          </cell>
          <cell r="F175" t="str">
            <v>ДЕТСКА ГРАДИНА № 58 "СЛЪНЧЕВО УТРО"</v>
          </cell>
          <cell r="G175" t="str">
            <v>Общинско</v>
          </cell>
          <cell r="H175" t="str">
            <v>община</v>
          </cell>
          <cell r="I175" t="str">
            <v>детска градина</v>
          </cell>
          <cell r="J175">
            <v>1</v>
          </cell>
          <cell r="K175">
            <v>81</v>
          </cell>
          <cell r="L175">
            <v>0</v>
          </cell>
          <cell r="M175">
            <v>0</v>
          </cell>
          <cell r="N175">
            <v>0</v>
          </cell>
          <cell r="O175">
            <v>129</v>
          </cell>
          <cell r="P175">
            <v>1</v>
          </cell>
          <cell r="Q175">
            <v>46300</v>
          </cell>
          <cell r="R175">
            <v>5</v>
          </cell>
          <cell r="S175">
            <v>45180</v>
          </cell>
          <cell r="T175">
            <v>22</v>
          </cell>
          <cell r="U175">
            <v>49742</v>
          </cell>
          <cell r="V175">
            <v>26</v>
          </cell>
          <cell r="W175">
            <v>110370</v>
          </cell>
          <cell r="X175">
            <v>81</v>
          </cell>
          <cell r="Y175">
            <v>369846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621438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81</v>
          </cell>
        </row>
        <row r="176">
          <cell r="E176">
            <v>2210904</v>
          </cell>
          <cell r="F176" t="str">
            <v>ДЕТСКА ГРАДИНА № 146 "ЗВЕЗДИЦА"</v>
          </cell>
          <cell r="G176" t="str">
            <v>Общинско</v>
          </cell>
          <cell r="H176" t="str">
            <v>община</v>
          </cell>
          <cell r="I176" t="str">
            <v>детска градина</v>
          </cell>
          <cell r="J176">
            <v>1</v>
          </cell>
          <cell r="K176">
            <v>112</v>
          </cell>
          <cell r="L176">
            <v>0</v>
          </cell>
          <cell r="M176">
            <v>0</v>
          </cell>
          <cell r="N176">
            <v>0</v>
          </cell>
          <cell r="O176">
            <v>203</v>
          </cell>
          <cell r="P176">
            <v>1</v>
          </cell>
          <cell r="Q176">
            <v>46300</v>
          </cell>
          <cell r="R176">
            <v>8</v>
          </cell>
          <cell r="S176">
            <v>72288</v>
          </cell>
          <cell r="T176">
            <v>41</v>
          </cell>
          <cell r="U176">
            <v>92701</v>
          </cell>
          <cell r="V176">
            <v>50</v>
          </cell>
          <cell r="W176">
            <v>212250</v>
          </cell>
          <cell r="X176">
            <v>112</v>
          </cell>
          <cell r="Y176">
            <v>511392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934931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1</v>
          </cell>
          <cell r="CM176">
            <v>866</v>
          </cell>
          <cell r="CN176">
            <v>112</v>
          </cell>
        </row>
        <row r="177">
          <cell r="E177">
            <v>2211021</v>
          </cell>
          <cell r="F177" t="str">
            <v>21 СРЕДНО УЧИЛИЩЕ "ХРИСТО БОТЕВ"</v>
          </cell>
          <cell r="G177" t="str">
            <v>Общинско</v>
          </cell>
          <cell r="H177" t="str">
            <v>община</v>
          </cell>
          <cell r="I177" t="str">
            <v>средно</v>
          </cell>
          <cell r="J177">
            <v>1</v>
          </cell>
          <cell r="K177">
            <v>316</v>
          </cell>
          <cell r="L177">
            <v>688</v>
          </cell>
          <cell r="M177">
            <v>1</v>
          </cell>
          <cell r="N177">
            <v>688</v>
          </cell>
          <cell r="O177">
            <v>50</v>
          </cell>
          <cell r="P177">
            <v>0</v>
          </cell>
          <cell r="Q177">
            <v>0</v>
          </cell>
          <cell r="R177">
            <v>2</v>
          </cell>
          <cell r="S177">
            <v>18072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50</v>
          </cell>
          <cell r="Y177">
            <v>228300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246372</v>
          </cell>
          <cell r="AI177">
            <v>1</v>
          </cell>
          <cell r="AJ177">
            <v>73900</v>
          </cell>
          <cell r="AK177">
            <v>28</v>
          </cell>
          <cell r="AL177">
            <v>438704</v>
          </cell>
          <cell r="AM177">
            <v>688</v>
          </cell>
          <cell r="AN177">
            <v>2123856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2636460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3</v>
          </cell>
          <cell r="BW177">
            <v>26463</v>
          </cell>
          <cell r="BX177">
            <v>0</v>
          </cell>
          <cell r="BY177">
            <v>0</v>
          </cell>
          <cell r="BZ177">
            <v>26463</v>
          </cell>
          <cell r="CA177">
            <v>108</v>
          </cell>
          <cell r="CB177">
            <v>2052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20</v>
          </cell>
          <cell r="CK177">
            <v>128640</v>
          </cell>
          <cell r="CL177">
            <v>20</v>
          </cell>
          <cell r="CM177">
            <v>17320</v>
          </cell>
          <cell r="CN177">
            <v>316</v>
          </cell>
        </row>
        <row r="178">
          <cell r="E178">
            <v>2211035</v>
          </cell>
          <cell r="F178" t="str">
            <v>35. СРЕДНО ЕЗИКОВО УЧИЛИЩЕ "ДОБРИ ВОЙНИКОВ"</v>
          </cell>
          <cell r="G178" t="str">
            <v>Общинско</v>
          </cell>
          <cell r="H178" t="str">
            <v>община</v>
          </cell>
          <cell r="I178" t="str">
            <v>средно</v>
          </cell>
          <cell r="J178">
            <v>1</v>
          </cell>
          <cell r="K178">
            <v>265</v>
          </cell>
          <cell r="L178">
            <v>1142</v>
          </cell>
          <cell r="M178">
            <v>1</v>
          </cell>
          <cell r="N178">
            <v>1142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1</v>
          </cell>
          <cell r="AJ178">
            <v>73900</v>
          </cell>
          <cell r="AK178">
            <v>44</v>
          </cell>
          <cell r="AL178">
            <v>689392</v>
          </cell>
          <cell r="AM178">
            <v>1142</v>
          </cell>
          <cell r="AN178">
            <v>3525354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4288646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1</v>
          </cell>
          <cell r="BW178">
            <v>8821</v>
          </cell>
          <cell r="BX178">
            <v>0</v>
          </cell>
          <cell r="BY178">
            <v>0</v>
          </cell>
          <cell r="BZ178">
            <v>8821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16</v>
          </cell>
          <cell r="CK178">
            <v>102912</v>
          </cell>
          <cell r="CL178">
            <v>16</v>
          </cell>
          <cell r="CM178">
            <v>13856</v>
          </cell>
          <cell r="CN178">
            <v>265</v>
          </cell>
        </row>
        <row r="179">
          <cell r="E179">
            <v>2211107</v>
          </cell>
          <cell r="F179" t="str">
            <v>107. основно училище "Хан Крум"</v>
          </cell>
          <cell r="G179" t="str">
            <v>Общинско</v>
          </cell>
          <cell r="H179" t="str">
            <v>община</v>
          </cell>
          <cell r="I179" t="str">
            <v>основно</v>
          </cell>
          <cell r="J179">
            <v>1</v>
          </cell>
          <cell r="K179">
            <v>374</v>
          </cell>
          <cell r="L179">
            <v>693</v>
          </cell>
          <cell r="M179">
            <v>1</v>
          </cell>
          <cell r="N179">
            <v>693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1</v>
          </cell>
          <cell r="AJ179">
            <v>73900</v>
          </cell>
          <cell r="AK179">
            <v>28</v>
          </cell>
          <cell r="AL179">
            <v>438704</v>
          </cell>
          <cell r="AM179">
            <v>693</v>
          </cell>
          <cell r="AN179">
            <v>2139291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2651895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18</v>
          </cell>
          <cell r="CK179">
            <v>115776</v>
          </cell>
          <cell r="CL179">
            <v>18</v>
          </cell>
          <cell r="CM179">
            <v>15588</v>
          </cell>
          <cell r="CN179">
            <v>374</v>
          </cell>
        </row>
        <row r="180">
          <cell r="E180">
            <v>2211120</v>
          </cell>
          <cell r="F180" t="str">
            <v>120 Основно училище "Георги Сава Раковски"</v>
          </cell>
          <cell r="G180" t="str">
            <v>Общинско</v>
          </cell>
          <cell r="H180" t="str">
            <v>община</v>
          </cell>
          <cell r="I180" t="str">
            <v>основно</v>
          </cell>
          <cell r="J180">
            <v>1</v>
          </cell>
          <cell r="K180">
            <v>344</v>
          </cell>
          <cell r="L180">
            <v>638</v>
          </cell>
          <cell r="M180">
            <v>1</v>
          </cell>
          <cell r="N180">
            <v>638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1</v>
          </cell>
          <cell r="AJ180">
            <v>73900</v>
          </cell>
          <cell r="AK180">
            <v>27</v>
          </cell>
          <cell r="AL180">
            <v>423036</v>
          </cell>
          <cell r="AM180">
            <v>638</v>
          </cell>
          <cell r="AN180">
            <v>1969506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2466442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3</v>
          </cell>
          <cell r="BW180">
            <v>26463</v>
          </cell>
          <cell r="BX180">
            <v>0</v>
          </cell>
          <cell r="BY180">
            <v>0</v>
          </cell>
          <cell r="BZ180">
            <v>26463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6</v>
          </cell>
          <cell r="CM180">
            <v>5196</v>
          </cell>
          <cell r="CN180">
            <v>344</v>
          </cell>
        </row>
        <row r="181">
          <cell r="E181">
            <v>2211122</v>
          </cell>
          <cell r="F181" t="str">
            <v>122 ОСНОВНО УЧИЛИЩЕ "НИКОЛАЙ ЛИЛИЕВ"</v>
          </cell>
          <cell r="G181" t="str">
            <v>Общинско</v>
          </cell>
          <cell r="H181" t="str">
            <v>община</v>
          </cell>
          <cell r="I181" t="str">
            <v>основно</v>
          </cell>
          <cell r="J181">
            <v>1</v>
          </cell>
          <cell r="K181">
            <v>379</v>
          </cell>
          <cell r="L181">
            <v>635</v>
          </cell>
          <cell r="M181">
            <v>1</v>
          </cell>
          <cell r="N181">
            <v>635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73900</v>
          </cell>
          <cell r="AK181">
            <v>24</v>
          </cell>
          <cell r="AL181">
            <v>376032</v>
          </cell>
          <cell r="AM181">
            <v>635</v>
          </cell>
          <cell r="AN181">
            <v>1960245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2410177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8821</v>
          </cell>
          <cell r="BX181">
            <v>0</v>
          </cell>
          <cell r="BY181">
            <v>0</v>
          </cell>
          <cell r="BZ181">
            <v>8821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14</v>
          </cell>
          <cell r="CK181">
            <v>90048</v>
          </cell>
          <cell r="CL181">
            <v>14</v>
          </cell>
          <cell r="CM181">
            <v>12124</v>
          </cell>
          <cell r="CN181">
            <v>379</v>
          </cell>
        </row>
        <row r="182">
          <cell r="E182">
            <v>2211139</v>
          </cell>
          <cell r="F182" t="str">
            <v>139 Основно училище "Захарий Круша"</v>
          </cell>
          <cell r="G182" t="str">
            <v>Общинско</v>
          </cell>
          <cell r="H182" t="str">
            <v>община</v>
          </cell>
          <cell r="I182" t="str">
            <v>основно</v>
          </cell>
          <cell r="J182">
            <v>1</v>
          </cell>
          <cell r="K182">
            <v>363</v>
          </cell>
          <cell r="L182">
            <v>577</v>
          </cell>
          <cell r="M182">
            <v>1</v>
          </cell>
          <cell r="N182">
            <v>577</v>
          </cell>
          <cell r="O182">
            <v>23</v>
          </cell>
          <cell r="P182">
            <v>0</v>
          </cell>
          <cell r="Q182">
            <v>0</v>
          </cell>
          <cell r="R182">
            <v>1</v>
          </cell>
          <cell r="S182">
            <v>9036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23</v>
          </cell>
          <cell r="Y182">
            <v>105018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114054</v>
          </cell>
          <cell r="AI182">
            <v>1</v>
          </cell>
          <cell r="AJ182">
            <v>73900</v>
          </cell>
          <cell r="AK182">
            <v>25</v>
          </cell>
          <cell r="AL182">
            <v>391700</v>
          </cell>
          <cell r="AM182">
            <v>577</v>
          </cell>
          <cell r="AN182">
            <v>1781199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2246799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20</v>
          </cell>
          <cell r="CK182">
            <v>128640</v>
          </cell>
          <cell r="CL182">
            <v>20</v>
          </cell>
          <cell r="CM182">
            <v>17320</v>
          </cell>
          <cell r="CN182">
            <v>363</v>
          </cell>
        </row>
        <row r="183">
          <cell r="E183">
            <v>2211688</v>
          </cell>
          <cell r="F183" t="str">
            <v>ДЕТСКА ГРАДИНА № 175 "СЛЪНЧЕВИ ЛЪЧИ"</v>
          </cell>
          <cell r="G183" t="str">
            <v>Общинско</v>
          </cell>
          <cell r="H183" t="str">
            <v>община</v>
          </cell>
          <cell r="I183" t="str">
            <v>детска градина</v>
          </cell>
          <cell r="J183">
            <v>1</v>
          </cell>
          <cell r="K183">
            <v>171</v>
          </cell>
          <cell r="L183">
            <v>0</v>
          </cell>
          <cell r="M183">
            <v>0</v>
          </cell>
          <cell r="N183">
            <v>0</v>
          </cell>
          <cell r="O183">
            <v>315</v>
          </cell>
          <cell r="P183">
            <v>1</v>
          </cell>
          <cell r="Q183">
            <v>46300</v>
          </cell>
          <cell r="R183">
            <v>12</v>
          </cell>
          <cell r="S183">
            <v>108432</v>
          </cell>
          <cell r="T183">
            <v>89</v>
          </cell>
          <cell r="U183">
            <v>201229</v>
          </cell>
          <cell r="V183">
            <v>55</v>
          </cell>
          <cell r="W183">
            <v>233475</v>
          </cell>
          <cell r="X183">
            <v>171</v>
          </cell>
          <cell r="Y183">
            <v>780786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1370222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5</v>
          </cell>
          <cell r="CM183">
            <v>4330</v>
          </cell>
          <cell r="CN183">
            <v>171</v>
          </cell>
        </row>
        <row r="184">
          <cell r="E184">
            <v>2211800</v>
          </cell>
          <cell r="F184" t="str">
            <v>Детска градина № 19 "Света София"</v>
          </cell>
          <cell r="G184" t="str">
            <v>Общинско</v>
          </cell>
          <cell r="H184" t="str">
            <v>община</v>
          </cell>
          <cell r="I184" t="str">
            <v>детска градина</v>
          </cell>
          <cell r="J184">
            <v>1</v>
          </cell>
          <cell r="K184">
            <v>109</v>
          </cell>
          <cell r="L184">
            <v>0</v>
          </cell>
          <cell r="M184">
            <v>0</v>
          </cell>
          <cell r="N184">
            <v>0</v>
          </cell>
          <cell r="O184">
            <v>161</v>
          </cell>
          <cell r="P184">
            <v>1</v>
          </cell>
          <cell r="Q184">
            <v>46300</v>
          </cell>
          <cell r="R184">
            <v>6</v>
          </cell>
          <cell r="S184">
            <v>54216</v>
          </cell>
          <cell r="T184">
            <v>0</v>
          </cell>
          <cell r="U184">
            <v>0</v>
          </cell>
          <cell r="V184">
            <v>52</v>
          </cell>
          <cell r="W184">
            <v>220740</v>
          </cell>
          <cell r="X184">
            <v>109</v>
          </cell>
          <cell r="Y184">
            <v>497694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818950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5</v>
          </cell>
          <cell r="CK184">
            <v>32160</v>
          </cell>
          <cell r="CL184">
            <v>5</v>
          </cell>
          <cell r="CM184">
            <v>4330</v>
          </cell>
          <cell r="CN184">
            <v>109</v>
          </cell>
        </row>
        <row r="185">
          <cell r="E185">
            <v>2211900</v>
          </cell>
          <cell r="F185" t="str">
            <v>ДЕТСКА ГРАДИНА №111 КОРАБЧЕ</v>
          </cell>
          <cell r="G185" t="str">
            <v>Общинско</v>
          </cell>
          <cell r="H185" t="str">
            <v>община</v>
          </cell>
          <cell r="I185" t="str">
            <v>детска градина</v>
          </cell>
          <cell r="J185">
            <v>1</v>
          </cell>
          <cell r="K185">
            <v>84</v>
          </cell>
          <cell r="L185">
            <v>0</v>
          </cell>
          <cell r="M185">
            <v>0</v>
          </cell>
          <cell r="N185">
            <v>0</v>
          </cell>
          <cell r="O185">
            <v>109</v>
          </cell>
          <cell r="P185">
            <v>1</v>
          </cell>
          <cell r="Q185">
            <v>46300</v>
          </cell>
          <cell r="R185">
            <v>4</v>
          </cell>
          <cell r="S185">
            <v>36144</v>
          </cell>
          <cell r="T185">
            <v>0</v>
          </cell>
          <cell r="U185">
            <v>0</v>
          </cell>
          <cell r="V185">
            <v>25</v>
          </cell>
          <cell r="W185">
            <v>106125</v>
          </cell>
          <cell r="X185">
            <v>84</v>
          </cell>
          <cell r="Y185">
            <v>383544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572113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84</v>
          </cell>
        </row>
        <row r="186">
          <cell r="E186">
            <v>2211989</v>
          </cell>
          <cell r="F186" t="str">
            <v>Детска градина № 192"Лозичка"</v>
          </cell>
          <cell r="G186" t="str">
            <v>Общинско</v>
          </cell>
          <cell r="H186" t="str">
            <v>община</v>
          </cell>
          <cell r="I186" t="str">
            <v>детска градина</v>
          </cell>
          <cell r="J186">
            <v>1</v>
          </cell>
          <cell r="K186">
            <v>172</v>
          </cell>
          <cell r="L186">
            <v>0</v>
          </cell>
          <cell r="M186">
            <v>0</v>
          </cell>
          <cell r="N186">
            <v>0</v>
          </cell>
          <cell r="O186">
            <v>220</v>
          </cell>
          <cell r="P186">
            <v>1</v>
          </cell>
          <cell r="Q186">
            <v>46300</v>
          </cell>
          <cell r="R186">
            <v>8</v>
          </cell>
          <cell r="S186">
            <v>72288</v>
          </cell>
          <cell r="T186">
            <v>0</v>
          </cell>
          <cell r="U186">
            <v>0</v>
          </cell>
          <cell r="V186">
            <v>48</v>
          </cell>
          <cell r="W186">
            <v>203760</v>
          </cell>
          <cell r="X186">
            <v>172</v>
          </cell>
          <cell r="Y186">
            <v>785352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1107700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10</v>
          </cell>
          <cell r="CK186">
            <v>64320</v>
          </cell>
          <cell r="CL186">
            <v>10</v>
          </cell>
          <cell r="CM186">
            <v>8660</v>
          </cell>
          <cell r="CN186">
            <v>172</v>
          </cell>
        </row>
        <row r="187">
          <cell r="E187">
            <v>2211990</v>
          </cell>
          <cell r="F187" t="str">
            <v>ДЕТСКА ГРАДИНА №193 "Славейче"</v>
          </cell>
          <cell r="G187" t="str">
            <v>Общинско</v>
          </cell>
          <cell r="H187" t="str">
            <v>община</v>
          </cell>
          <cell r="I187" t="str">
            <v>детска градина</v>
          </cell>
          <cell r="J187">
            <v>1</v>
          </cell>
          <cell r="K187">
            <v>115</v>
          </cell>
          <cell r="L187">
            <v>0</v>
          </cell>
          <cell r="M187">
            <v>0</v>
          </cell>
          <cell r="N187">
            <v>0</v>
          </cell>
          <cell r="O187">
            <v>167</v>
          </cell>
          <cell r="P187">
            <v>1</v>
          </cell>
          <cell r="Q187">
            <v>46300</v>
          </cell>
          <cell r="R187">
            <v>6</v>
          </cell>
          <cell r="S187">
            <v>54216</v>
          </cell>
          <cell r="T187">
            <v>0</v>
          </cell>
          <cell r="U187">
            <v>0</v>
          </cell>
          <cell r="V187">
            <v>52</v>
          </cell>
          <cell r="W187">
            <v>220740</v>
          </cell>
          <cell r="X187">
            <v>115</v>
          </cell>
          <cell r="Y187">
            <v>525090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846346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6</v>
          </cell>
          <cell r="CM187">
            <v>5196</v>
          </cell>
          <cell r="CN187">
            <v>115</v>
          </cell>
        </row>
        <row r="188">
          <cell r="E188">
            <v>2211991</v>
          </cell>
          <cell r="F188" t="str">
            <v>ДЕТСКА ГРАДИНА № 141 "СЛАВЕЙКОВА ПОЛЯНА"</v>
          </cell>
          <cell r="G188" t="str">
            <v>Общинско</v>
          </cell>
          <cell r="H188" t="str">
            <v>община</v>
          </cell>
          <cell r="I188" t="str">
            <v>детска градина</v>
          </cell>
          <cell r="J188">
            <v>1</v>
          </cell>
          <cell r="K188">
            <v>153</v>
          </cell>
          <cell r="L188">
            <v>0</v>
          </cell>
          <cell r="M188">
            <v>0</v>
          </cell>
          <cell r="N188">
            <v>0</v>
          </cell>
          <cell r="O188">
            <v>205</v>
          </cell>
          <cell r="P188">
            <v>1</v>
          </cell>
          <cell r="Q188">
            <v>46300</v>
          </cell>
          <cell r="R188">
            <v>7</v>
          </cell>
          <cell r="S188">
            <v>63252</v>
          </cell>
          <cell r="T188">
            <v>0</v>
          </cell>
          <cell r="U188">
            <v>0</v>
          </cell>
          <cell r="V188">
            <v>51</v>
          </cell>
          <cell r="W188">
            <v>216495</v>
          </cell>
          <cell r="X188">
            <v>134</v>
          </cell>
          <cell r="Y188">
            <v>611844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31918</v>
          </cell>
          <cell r="AF188">
            <v>20</v>
          </cell>
          <cell r="AG188">
            <v>247040</v>
          </cell>
          <cell r="AH188">
            <v>1216849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12</v>
          </cell>
          <cell r="CK188">
            <v>77184</v>
          </cell>
          <cell r="CL188">
            <v>12</v>
          </cell>
          <cell r="CM188">
            <v>10392</v>
          </cell>
          <cell r="CN188">
            <v>153</v>
          </cell>
        </row>
        <row r="189">
          <cell r="E189">
            <v>2211992</v>
          </cell>
          <cell r="F189" t="str">
            <v>Детска градина № 166 "Веселушка"</v>
          </cell>
          <cell r="G189" t="str">
            <v>Общинско</v>
          </cell>
          <cell r="H189" t="str">
            <v>община</v>
          </cell>
          <cell r="I189" t="str">
            <v>детска градина</v>
          </cell>
          <cell r="J189">
            <v>1</v>
          </cell>
          <cell r="K189">
            <v>81</v>
          </cell>
          <cell r="L189">
            <v>0</v>
          </cell>
          <cell r="M189">
            <v>0</v>
          </cell>
          <cell r="N189">
            <v>0</v>
          </cell>
          <cell r="O189">
            <v>106</v>
          </cell>
          <cell r="P189">
            <v>1</v>
          </cell>
          <cell r="Q189">
            <v>46300</v>
          </cell>
          <cell r="R189">
            <v>4</v>
          </cell>
          <cell r="S189">
            <v>36144</v>
          </cell>
          <cell r="T189">
            <v>0</v>
          </cell>
          <cell r="U189">
            <v>0</v>
          </cell>
          <cell r="V189">
            <v>25</v>
          </cell>
          <cell r="W189">
            <v>106125</v>
          </cell>
          <cell r="X189">
            <v>81</v>
          </cell>
          <cell r="Y189">
            <v>369846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558415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5</v>
          </cell>
          <cell r="CM189">
            <v>4330</v>
          </cell>
          <cell r="CN189">
            <v>81</v>
          </cell>
        </row>
        <row r="190">
          <cell r="E190">
            <v>2211993</v>
          </cell>
          <cell r="F190" t="str">
            <v>Детска градина №174"Фют"</v>
          </cell>
          <cell r="G190" t="str">
            <v>Общинско</v>
          </cell>
          <cell r="H190" t="str">
            <v>община</v>
          </cell>
          <cell r="I190" t="str">
            <v>детска градина</v>
          </cell>
          <cell r="J190">
            <v>1</v>
          </cell>
          <cell r="K190">
            <v>142</v>
          </cell>
          <cell r="L190">
            <v>0</v>
          </cell>
          <cell r="M190">
            <v>0</v>
          </cell>
          <cell r="N190">
            <v>0</v>
          </cell>
          <cell r="O190">
            <v>167</v>
          </cell>
          <cell r="P190">
            <v>1</v>
          </cell>
          <cell r="Q190">
            <v>46300</v>
          </cell>
          <cell r="R190">
            <v>6</v>
          </cell>
          <cell r="S190">
            <v>54216</v>
          </cell>
          <cell r="T190">
            <v>0</v>
          </cell>
          <cell r="U190">
            <v>0</v>
          </cell>
          <cell r="V190">
            <v>25</v>
          </cell>
          <cell r="W190">
            <v>106125</v>
          </cell>
          <cell r="X190">
            <v>142</v>
          </cell>
          <cell r="Y190">
            <v>648372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855013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5</v>
          </cell>
          <cell r="CM190">
            <v>4330</v>
          </cell>
          <cell r="CN190">
            <v>142</v>
          </cell>
        </row>
        <row r="191">
          <cell r="E191">
            <v>2212027</v>
          </cell>
          <cell r="F191" t="str">
            <v>27. Средно училище "Акад. Георги Караславов"</v>
          </cell>
          <cell r="G191" t="str">
            <v>Общинско</v>
          </cell>
          <cell r="H191" t="str">
            <v>община</v>
          </cell>
          <cell r="I191" t="str">
            <v>средно</v>
          </cell>
          <cell r="J191">
            <v>1</v>
          </cell>
          <cell r="K191">
            <v>82</v>
          </cell>
          <cell r="L191">
            <v>219</v>
          </cell>
          <cell r="M191">
            <v>1</v>
          </cell>
          <cell r="N191">
            <v>219</v>
          </cell>
          <cell r="O191">
            <v>13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</v>
          </cell>
          <cell r="AA191">
            <v>3719</v>
          </cell>
          <cell r="AB191">
            <v>13</v>
          </cell>
          <cell r="AC191">
            <v>36049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39768</v>
          </cell>
          <cell r="AI191">
            <v>1</v>
          </cell>
          <cell r="AJ191">
            <v>73900</v>
          </cell>
          <cell r="AK191">
            <v>11</v>
          </cell>
          <cell r="AL191">
            <v>172348</v>
          </cell>
          <cell r="AM191">
            <v>219</v>
          </cell>
          <cell r="AN191">
            <v>676053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922301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27</v>
          </cell>
          <cell r="CK191">
            <v>173664</v>
          </cell>
          <cell r="CL191">
            <v>27</v>
          </cell>
          <cell r="CM191">
            <v>23382</v>
          </cell>
          <cell r="CN191">
            <v>82</v>
          </cell>
        </row>
        <row r="192">
          <cell r="E192">
            <v>2212033</v>
          </cell>
          <cell r="F192" t="str">
            <v>33 основно училище "Санкт Петербург"</v>
          </cell>
          <cell r="G192" t="str">
            <v>Общинско</v>
          </cell>
          <cell r="H192" t="str">
            <v>община</v>
          </cell>
          <cell r="I192" t="str">
            <v>основно</v>
          </cell>
          <cell r="J192">
            <v>1</v>
          </cell>
          <cell r="K192">
            <v>302</v>
          </cell>
          <cell r="L192">
            <v>473</v>
          </cell>
          <cell r="M192">
            <v>1</v>
          </cell>
          <cell r="N192">
            <v>473</v>
          </cell>
          <cell r="O192">
            <v>29</v>
          </cell>
          <cell r="P192">
            <v>0</v>
          </cell>
          <cell r="Q192">
            <v>0</v>
          </cell>
          <cell r="R192">
            <v>1</v>
          </cell>
          <cell r="S192">
            <v>9036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29</v>
          </cell>
          <cell r="Y192">
            <v>132414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141450</v>
          </cell>
          <cell r="AI192">
            <v>1</v>
          </cell>
          <cell r="AJ192">
            <v>73900</v>
          </cell>
          <cell r="AK192">
            <v>22</v>
          </cell>
          <cell r="AL192">
            <v>344696</v>
          </cell>
          <cell r="AM192">
            <v>473</v>
          </cell>
          <cell r="AN192">
            <v>1460151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1878747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8821</v>
          </cell>
          <cell r="BX192">
            <v>0</v>
          </cell>
          <cell r="BY192">
            <v>0</v>
          </cell>
          <cell r="BZ192">
            <v>8821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30</v>
          </cell>
          <cell r="CK192">
            <v>192960</v>
          </cell>
          <cell r="CL192">
            <v>30</v>
          </cell>
          <cell r="CM192">
            <v>25980</v>
          </cell>
          <cell r="CN192">
            <v>302</v>
          </cell>
        </row>
        <row r="193">
          <cell r="E193">
            <v>2212037</v>
          </cell>
          <cell r="F193" t="str">
            <v>37. Средно училище "Райна Княгиня"</v>
          </cell>
          <cell r="G193" t="str">
            <v>Общинско</v>
          </cell>
          <cell r="H193" t="str">
            <v>община</v>
          </cell>
          <cell r="I193" t="str">
            <v>средно</v>
          </cell>
          <cell r="J193">
            <v>1</v>
          </cell>
          <cell r="K193">
            <v>130</v>
          </cell>
          <cell r="L193">
            <v>386</v>
          </cell>
          <cell r="M193">
            <v>1</v>
          </cell>
          <cell r="N193">
            <v>386</v>
          </cell>
          <cell r="O193">
            <v>25</v>
          </cell>
          <cell r="P193">
            <v>0</v>
          </cell>
          <cell r="Q193">
            <v>0</v>
          </cell>
          <cell r="R193">
            <v>2</v>
          </cell>
          <cell r="S193">
            <v>18072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25</v>
          </cell>
          <cell r="Y193">
            <v>114150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132222</v>
          </cell>
          <cell r="AI193">
            <v>1</v>
          </cell>
          <cell r="AJ193">
            <v>73900</v>
          </cell>
          <cell r="AK193">
            <v>12</v>
          </cell>
          <cell r="AL193">
            <v>188016</v>
          </cell>
          <cell r="AM193">
            <v>263</v>
          </cell>
          <cell r="AN193">
            <v>811881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1073797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</v>
          </cell>
          <cell r="BD193">
            <v>104610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123</v>
          </cell>
          <cell r="BN193">
            <v>384129</v>
          </cell>
          <cell r="BO193">
            <v>0</v>
          </cell>
          <cell r="BP193">
            <v>0</v>
          </cell>
          <cell r="BQ193">
            <v>488739</v>
          </cell>
          <cell r="BR193">
            <v>0</v>
          </cell>
          <cell r="BS193">
            <v>0</v>
          </cell>
          <cell r="BT193">
            <v>55</v>
          </cell>
          <cell r="BU193">
            <v>138050</v>
          </cell>
          <cell r="BV193">
            <v>6</v>
          </cell>
          <cell r="BW193">
            <v>52926</v>
          </cell>
          <cell r="BX193">
            <v>0</v>
          </cell>
          <cell r="BY193">
            <v>0</v>
          </cell>
          <cell r="BZ193">
            <v>190976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30</v>
          </cell>
          <cell r="CK193">
            <v>192960</v>
          </cell>
          <cell r="CL193">
            <v>31</v>
          </cell>
          <cell r="CM193">
            <v>26846</v>
          </cell>
          <cell r="CN193">
            <v>130</v>
          </cell>
        </row>
        <row r="194">
          <cell r="E194">
            <v>2212040</v>
          </cell>
          <cell r="F194" t="str">
            <v>40 Средно училище "Луи Пастьор"</v>
          </cell>
          <cell r="G194" t="str">
            <v>Общинско</v>
          </cell>
          <cell r="H194" t="str">
            <v>община</v>
          </cell>
          <cell r="I194" t="str">
            <v>средно</v>
          </cell>
          <cell r="J194">
            <v>1</v>
          </cell>
          <cell r="K194">
            <v>467</v>
          </cell>
          <cell r="L194">
            <v>957</v>
          </cell>
          <cell r="M194">
            <v>1</v>
          </cell>
          <cell r="N194">
            <v>957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1</v>
          </cell>
          <cell r="AJ194">
            <v>73900</v>
          </cell>
          <cell r="AK194">
            <v>37</v>
          </cell>
          <cell r="AL194">
            <v>579716</v>
          </cell>
          <cell r="AM194">
            <v>906</v>
          </cell>
          <cell r="AN194">
            <v>2796822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3450438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2</v>
          </cell>
          <cell r="BD194">
            <v>41844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51</v>
          </cell>
          <cell r="BP194">
            <v>280806</v>
          </cell>
          <cell r="BQ194">
            <v>322650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4</v>
          </cell>
          <cell r="BW194">
            <v>35284</v>
          </cell>
          <cell r="BX194">
            <v>0</v>
          </cell>
          <cell r="BY194">
            <v>0</v>
          </cell>
          <cell r="BZ194">
            <v>35284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35</v>
          </cell>
          <cell r="CK194">
            <v>225120</v>
          </cell>
          <cell r="CL194">
            <v>35</v>
          </cell>
          <cell r="CM194">
            <v>30310</v>
          </cell>
          <cell r="CN194">
            <v>467</v>
          </cell>
        </row>
        <row r="195">
          <cell r="E195">
            <v>2212056</v>
          </cell>
          <cell r="F195" t="str">
            <v>56. Средно училище "Професор Константин Иречек"</v>
          </cell>
          <cell r="G195" t="str">
            <v>Общинско</v>
          </cell>
          <cell r="H195" t="str">
            <v>община</v>
          </cell>
          <cell r="I195" t="str">
            <v>средно</v>
          </cell>
          <cell r="J195">
            <v>1</v>
          </cell>
          <cell r="K195">
            <v>457</v>
          </cell>
          <cell r="L195">
            <v>1104</v>
          </cell>
          <cell r="M195">
            <v>1</v>
          </cell>
          <cell r="N195">
            <v>1104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1</v>
          </cell>
          <cell r="AJ195">
            <v>73900</v>
          </cell>
          <cell r="AK195">
            <v>43</v>
          </cell>
          <cell r="AL195">
            <v>673724</v>
          </cell>
          <cell r="AM195">
            <v>985</v>
          </cell>
          <cell r="AN195">
            <v>3040695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3788319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5</v>
          </cell>
          <cell r="BD195">
            <v>104610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72</v>
          </cell>
          <cell r="BJ195">
            <v>295920</v>
          </cell>
          <cell r="BK195">
            <v>0</v>
          </cell>
          <cell r="BL195">
            <v>0</v>
          </cell>
          <cell r="BM195">
            <v>47</v>
          </cell>
          <cell r="BN195">
            <v>146781</v>
          </cell>
          <cell r="BO195">
            <v>0</v>
          </cell>
          <cell r="BP195">
            <v>0</v>
          </cell>
          <cell r="BQ195">
            <v>547311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3</v>
          </cell>
          <cell r="BY195">
            <v>3198</v>
          </cell>
          <cell r="BZ195">
            <v>3198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59</v>
          </cell>
          <cell r="CK195">
            <v>379488</v>
          </cell>
          <cell r="CL195">
            <v>59</v>
          </cell>
          <cell r="CM195">
            <v>51094</v>
          </cell>
          <cell r="CN195">
            <v>457</v>
          </cell>
        </row>
        <row r="196">
          <cell r="E196">
            <v>2212077</v>
          </cell>
          <cell r="F196" t="str">
            <v>77 Основно училище  Св. Св. Кирил и Методий"</v>
          </cell>
          <cell r="G196" t="str">
            <v>Общинско</v>
          </cell>
          <cell r="H196" t="str">
            <v>община</v>
          </cell>
          <cell r="I196" t="str">
            <v>основно</v>
          </cell>
          <cell r="J196">
            <v>1</v>
          </cell>
          <cell r="K196">
            <v>75</v>
          </cell>
          <cell r="L196">
            <v>124</v>
          </cell>
          <cell r="M196">
            <v>1</v>
          </cell>
          <cell r="N196">
            <v>124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1</v>
          </cell>
          <cell r="AJ196">
            <v>73900</v>
          </cell>
          <cell r="AK196">
            <v>7</v>
          </cell>
          <cell r="AL196">
            <v>109676</v>
          </cell>
          <cell r="AM196">
            <v>124</v>
          </cell>
          <cell r="AN196">
            <v>382788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566364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12</v>
          </cell>
          <cell r="CM196">
            <v>10392</v>
          </cell>
          <cell r="CN196">
            <v>75</v>
          </cell>
        </row>
        <row r="197">
          <cell r="E197">
            <v>2212079</v>
          </cell>
          <cell r="F197" t="str">
            <v>79 средно училище "Индира Ганди"</v>
          </cell>
          <cell r="G197" t="str">
            <v>Общинско</v>
          </cell>
          <cell r="H197" t="str">
            <v>община</v>
          </cell>
          <cell r="I197" t="str">
            <v>средно</v>
          </cell>
          <cell r="J197">
            <v>1</v>
          </cell>
          <cell r="K197">
            <v>361</v>
          </cell>
          <cell r="L197">
            <v>837</v>
          </cell>
          <cell r="M197">
            <v>1</v>
          </cell>
          <cell r="N197">
            <v>837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1</v>
          </cell>
          <cell r="AJ197">
            <v>73900</v>
          </cell>
          <cell r="AK197">
            <v>35</v>
          </cell>
          <cell r="AL197">
            <v>548380</v>
          </cell>
          <cell r="AM197">
            <v>837</v>
          </cell>
          <cell r="AN197">
            <v>2583819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3206099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10</v>
          </cell>
          <cell r="BW197">
            <v>88210</v>
          </cell>
          <cell r="BX197">
            <v>13</v>
          </cell>
          <cell r="BY197">
            <v>13858</v>
          </cell>
          <cell r="BZ197">
            <v>102068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44</v>
          </cell>
          <cell r="CK197">
            <v>283008</v>
          </cell>
          <cell r="CL197">
            <v>44</v>
          </cell>
          <cell r="CM197">
            <v>38104</v>
          </cell>
          <cell r="CN197">
            <v>361</v>
          </cell>
        </row>
        <row r="198">
          <cell r="E198">
            <v>2212090</v>
          </cell>
          <cell r="F198" t="str">
            <v>90 Средно училище "Генерал Хосе де Сан Мартин"</v>
          </cell>
          <cell r="G198" t="str">
            <v>Общинско</v>
          </cell>
          <cell r="H198" t="str">
            <v>община</v>
          </cell>
          <cell r="I198" t="str">
            <v>средно</v>
          </cell>
          <cell r="J198">
            <v>1</v>
          </cell>
          <cell r="K198">
            <v>423</v>
          </cell>
          <cell r="L198">
            <v>780</v>
          </cell>
          <cell r="M198">
            <v>1</v>
          </cell>
          <cell r="N198">
            <v>780</v>
          </cell>
          <cell r="O198">
            <v>19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</v>
          </cell>
          <cell r="AA198">
            <v>3719</v>
          </cell>
          <cell r="AB198">
            <v>19</v>
          </cell>
          <cell r="AC198">
            <v>52687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56406</v>
          </cell>
          <cell r="AI198">
            <v>1</v>
          </cell>
          <cell r="AJ198">
            <v>73900</v>
          </cell>
          <cell r="AK198">
            <v>34</v>
          </cell>
          <cell r="AL198">
            <v>532712</v>
          </cell>
          <cell r="AM198">
            <v>780</v>
          </cell>
          <cell r="AN198">
            <v>2407860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3014472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2</v>
          </cell>
          <cell r="BW198">
            <v>17642</v>
          </cell>
          <cell r="BX198">
            <v>6</v>
          </cell>
          <cell r="BY198">
            <v>6396</v>
          </cell>
          <cell r="BZ198">
            <v>24038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48</v>
          </cell>
          <cell r="CK198">
            <v>308736</v>
          </cell>
          <cell r="CL198">
            <v>48</v>
          </cell>
          <cell r="CM198">
            <v>41568</v>
          </cell>
          <cell r="CN198">
            <v>423</v>
          </cell>
        </row>
        <row r="199">
          <cell r="E199">
            <v>2212096</v>
          </cell>
          <cell r="F199" t="str">
            <v>96 Средно училище "Лев Николаевич Толстой"</v>
          </cell>
          <cell r="G199" t="str">
            <v>Общинско</v>
          </cell>
          <cell r="H199" t="str">
            <v>община</v>
          </cell>
          <cell r="I199" t="str">
            <v>средно</v>
          </cell>
          <cell r="J199">
            <v>1</v>
          </cell>
          <cell r="K199">
            <v>434</v>
          </cell>
          <cell r="L199">
            <v>1070</v>
          </cell>
          <cell r="M199">
            <v>1</v>
          </cell>
          <cell r="N199">
            <v>1070</v>
          </cell>
          <cell r="O199">
            <v>21</v>
          </cell>
          <cell r="P199">
            <v>0</v>
          </cell>
          <cell r="Q199">
            <v>0</v>
          </cell>
          <cell r="R199">
            <v>1</v>
          </cell>
          <cell r="S199">
            <v>9036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21</v>
          </cell>
          <cell r="Y199">
            <v>95886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104922</v>
          </cell>
          <cell r="AI199">
            <v>1</v>
          </cell>
          <cell r="AJ199">
            <v>73900</v>
          </cell>
          <cell r="AK199">
            <v>43</v>
          </cell>
          <cell r="AL199">
            <v>673724</v>
          </cell>
          <cell r="AM199">
            <v>1070</v>
          </cell>
          <cell r="AN199">
            <v>3303090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4050714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7</v>
          </cell>
          <cell r="BW199">
            <v>61747</v>
          </cell>
          <cell r="BX199">
            <v>0</v>
          </cell>
          <cell r="BY199">
            <v>0</v>
          </cell>
          <cell r="BZ199">
            <v>61747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34</v>
          </cell>
          <cell r="CK199">
            <v>218688</v>
          </cell>
          <cell r="CL199">
            <v>34</v>
          </cell>
          <cell r="CM199">
            <v>29444</v>
          </cell>
          <cell r="CN199">
            <v>434</v>
          </cell>
        </row>
        <row r="200">
          <cell r="E200">
            <v>2212097</v>
          </cell>
          <cell r="F200" t="str">
            <v>97 Средно училище "Братя Миладинови"</v>
          </cell>
          <cell r="G200" t="str">
            <v>Общинско</v>
          </cell>
          <cell r="H200" t="str">
            <v>община</v>
          </cell>
          <cell r="I200" t="str">
            <v>средно</v>
          </cell>
          <cell r="J200">
            <v>1</v>
          </cell>
          <cell r="K200">
            <v>400</v>
          </cell>
          <cell r="L200">
            <v>1045</v>
          </cell>
          <cell r="M200">
            <v>1</v>
          </cell>
          <cell r="N200">
            <v>1045</v>
          </cell>
          <cell r="O200">
            <v>18</v>
          </cell>
          <cell r="P200">
            <v>0</v>
          </cell>
          <cell r="Q200">
            <v>0</v>
          </cell>
          <cell r="R200">
            <v>1</v>
          </cell>
          <cell r="S200">
            <v>9036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18</v>
          </cell>
          <cell r="Y200">
            <v>82188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91224</v>
          </cell>
          <cell r="AI200">
            <v>1</v>
          </cell>
          <cell r="AJ200">
            <v>73900</v>
          </cell>
          <cell r="AK200">
            <v>37</v>
          </cell>
          <cell r="AL200">
            <v>579716</v>
          </cell>
          <cell r="AM200">
            <v>913</v>
          </cell>
          <cell r="AN200">
            <v>2818431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3472047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5</v>
          </cell>
          <cell r="BD200">
            <v>104610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132</v>
          </cell>
          <cell r="BN200">
            <v>412236</v>
          </cell>
          <cell r="BO200">
            <v>0</v>
          </cell>
          <cell r="BP200">
            <v>0</v>
          </cell>
          <cell r="BQ200">
            <v>516846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2</v>
          </cell>
          <cell r="BY200">
            <v>2132</v>
          </cell>
          <cell r="BZ200">
            <v>2132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56</v>
          </cell>
          <cell r="CK200">
            <v>360192</v>
          </cell>
          <cell r="CL200">
            <v>56</v>
          </cell>
          <cell r="CM200">
            <v>48496</v>
          </cell>
          <cell r="CN200">
            <v>400</v>
          </cell>
        </row>
        <row r="201">
          <cell r="E201">
            <v>2212103</v>
          </cell>
          <cell r="F201" t="str">
            <v>103 Основно училище "Васил Левски"</v>
          </cell>
          <cell r="G201" t="str">
            <v>Общинско</v>
          </cell>
          <cell r="H201" t="str">
            <v>община</v>
          </cell>
          <cell r="I201" t="str">
            <v>основно</v>
          </cell>
          <cell r="J201">
            <v>1</v>
          </cell>
          <cell r="K201">
            <v>155</v>
          </cell>
          <cell r="L201">
            <v>201</v>
          </cell>
          <cell r="M201">
            <v>1</v>
          </cell>
          <cell r="N201">
            <v>201</v>
          </cell>
          <cell r="O201">
            <v>42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</v>
          </cell>
          <cell r="AA201">
            <v>7438</v>
          </cell>
          <cell r="AB201">
            <v>42</v>
          </cell>
          <cell r="AC201">
            <v>116466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123904</v>
          </cell>
          <cell r="AI201">
            <v>1</v>
          </cell>
          <cell r="AJ201">
            <v>73900</v>
          </cell>
          <cell r="AK201">
            <v>10</v>
          </cell>
          <cell r="AL201">
            <v>156680</v>
          </cell>
          <cell r="AM201">
            <v>201</v>
          </cell>
          <cell r="AN201">
            <v>620487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851067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</v>
          </cell>
          <cell r="CK201">
            <v>160800</v>
          </cell>
          <cell r="CL201">
            <v>25</v>
          </cell>
          <cell r="CM201">
            <v>21650</v>
          </cell>
          <cell r="CN201">
            <v>155</v>
          </cell>
        </row>
        <row r="202">
          <cell r="E202">
            <v>2212137</v>
          </cell>
          <cell r="F202" t="str">
            <v>137 средно училище "Ангел Кънчев"</v>
          </cell>
          <cell r="G202" t="str">
            <v>Общинско</v>
          </cell>
          <cell r="H202" t="str">
            <v>община</v>
          </cell>
          <cell r="I202" t="str">
            <v>средно</v>
          </cell>
          <cell r="J202">
            <v>1</v>
          </cell>
          <cell r="K202">
            <v>352</v>
          </cell>
          <cell r="L202">
            <v>1039</v>
          </cell>
          <cell r="M202">
            <v>1</v>
          </cell>
          <cell r="N202">
            <v>1039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1</v>
          </cell>
          <cell r="AJ202">
            <v>73900</v>
          </cell>
          <cell r="AK202">
            <v>44</v>
          </cell>
          <cell r="AL202">
            <v>689392</v>
          </cell>
          <cell r="AM202">
            <v>1039</v>
          </cell>
          <cell r="AN202">
            <v>3207393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3970685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7</v>
          </cell>
          <cell r="BY202">
            <v>7462</v>
          </cell>
          <cell r="BZ202">
            <v>7462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30</v>
          </cell>
          <cell r="CK202">
            <v>192960</v>
          </cell>
          <cell r="CL202">
            <v>30</v>
          </cell>
          <cell r="CM202">
            <v>25980</v>
          </cell>
          <cell r="CN202">
            <v>352</v>
          </cell>
        </row>
        <row r="203">
          <cell r="E203">
            <v>2212303</v>
          </cell>
          <cell r="F203" t="str">
            <v>33. Езикова гимназия "Света София"</v>
          </cell>
          <cell r="G203" t="str">
            <v>Общинско</v>
          </cell>
          <cell r="H203" t="str">
            <v>община</v>
          </cell>
          <cell r="I203" t="str">
            <v>профилирана гимназия</v>
          </cell>
          <cell r="J203">
            <v>1</v>
          </cell>
          <cell r="K203">
            <v>0</v>
          </cell>
          <cell r="L203">
            <v>637</v>
          </cell>
          <cell r="M203">
            <v>1</v>
          </cell>
          <cell r="N203">
            <v>637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1</v>
          </cell>
          <cell r="AJ203">
            <v>73900</v>
          </cell>
          <cell r="AK203">
            <v>21</v>
          </cell>
          <cell r="AL203">
            <v>329028</v>
          </cell>
          <cell r="AM203">
            <v>530</v>
          </cell>
          <cell r="AN203">
            <v>1636110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2039038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4</v>
          </cell>
          <cell r="BD203">
            <v>83688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107</v>
          </cell>
          <cell r="BL203">
            <v>400929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484617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4</v>
          </cell>
          <cell r="BW203">
            <v>35284</v>
          </cell>
          <cell r="BX203">
            <v>11</v>
          </cell>
          <cell r="BY203">
            <v>11726</v>
          </cell>
          <cell r="BZ203">
            <v>47010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</row>
        <row r="204">
          <cell r="E204">
            <v>2212777</v>
          </cell>
          <cell r="F204" t="str">
            <v>ДЕТСКА ГРАДИНА № 95 "ОМАЙНИЧЕ"</v>
          </cell>
          <cell r="G204" t="str">
            <v>Общинско</v>
          </cell>
          <cell r="H204" t="str">
            <v>община</v>
          </cell>
          <cell r="I204" t="str">
            <v>детска градина</v>
          </cell>
          <cell r="J204">
            <v>1</v>
          </cell>
          <cell r="K204">
            <v>80</v>
          </cell>
          <cell r="L204">
            <v>0</v>
          </cell>
          <cell r="M204">
            <v>0</v>
          </cell>
          <cell r="N204">
            <v>0</v>
          </cell>
          <cell r="O204">
            <v>150</v>
          </cell>
          <cell r="P204">
            <v>1</v>
          </cell>
          <cell r="Q204">
            <v>46300</v>
          </cell>
          <cell r="R204">
            <v>6</v>
          </cell>
          <cell r="S204">
            <v>54216</v>
          </cell>
          <cell r="T204">
            <v>45</v>
          </cell>
          <cell r="U204">
            <v>101745</v>
          </cell>
          <cell r="V204">
            <v>27</v>
          </cell>
          <cell r="W204">
            <v>114615</v>
          </cell>
          <cell r="X204">
            <v>78</v>
          </cell>
          <cell r="Y204">
            <v>356148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673024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18</v>
          </cell>
          <cell r="CK204">
            <v>115776</v>
          </cell>
          <cell r="CL204">
            <v>18</v>
          </cell>
          <cell r="CM204">
            <v>15588</v>
          </cell>
          <cell r="CN204">
            <v>78</v>
          </cell>
        </row>
        <row r="205">
          <cell r="E205">
            <v>2212813</v>
          </cell>
          <cell r="F205" t="str">
            <v>ДЕТСКА ГРАДИНА № 86 "АСЕН БОСЕВ"</v>
          </cell>
          <cell r="G205" t="str">
            <v>Общинско</v>
          </cell>
          <cell r="H205" t="str">
            <v>община</v>
          </cell>
          <cell r="I205" t="str">
            <v>детска градина</v>
          </cell>
          <cell r="J205">
            <v>1</v>
          </cell>
          <cell r="K205">
            <v>160</v>
          </cell>
          <cell r="L205">
            <v>0</v>
          </cell>
          <cell r="M205">
            <v>0</v>
          </cell>
          <cell r="N205">
            <v>0</v>
          </cell>
          <cell r="O205">
            <v>254</v>
          </cell>
          <cell r="P205">
            <v>1</v>
          </cell>
          <cell r="Q205">
            <v>46300</v>
          </cell>
          <cell r="R205">
            <v>10</v>
          </cell>
          <cell r="S205">
            <v>90360</v>
          </cell>
          <cell r="T205">
            <v>42</v>
          </cell>
          <cell r="U205">
            <v>94962</v>
          </cell>
          <cell r="V205">
            <v>52</v>
          </cell>
          <cell r="W205">
            <v>220740</v>
          </cell>
          <cell r="X205">
            <v>160</v>
          </cell>
          <cell r="Y205">
            <v>730560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1182922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2</v>
          </cell>
          <cell r="CM205">
            <v>1732</v>
          </cell>
          <cell r="CN205">
            <v>160</v>
          </cell>
        </row>
        <row r="206">
          <cell r="E206">
            <v>2212814</v>
          </cell>
          <cell r="F206" t="str">
            <v>Детска градина № 73 "Маргарита"</v>
          </cell>
          <cell r="G206" t="str">
            <v>Общинско</v>
          </cell>
          <cell r="H206" t="str">
            <v>община</v>
          </cell>
          <cell r="I206" t="str">
            <v>детска градина</v>
          </cell>
          <cell r="J206">
            <v>1</v>
          </cell>
          <cell r="K206">
            <v>212</v>
          </cell>
          <cell r="L206">
            <v>0</v>
          </cell>
          <cell r="M206">
            <v>0</v>
          </cell>
          <cell r="N206">
            <v>0</v>
          </cell>
          <cell r="O206">
            <v>264</v>
          </cell>
          <cell r="P206">
            <v>1</v>
          </cell>
          <cell r="Q206">
            <v>46300</v>
          </cell>
          <cell r="R206">
            <v>10</v>
          </cell>
          <cell r="S206">
            <v>90360</v>
          </cell>
          <cell r="T206">
            <v>0</v>
          </cell>
          <cell r="U206">
            <v>0</v>
          </cell>
          <cell r="V206">
            <v>52</v>
          </cell>
          <cell r="W206">
            <v>220740</v>
          </cell>
          <cell r="X206">
            <v>212</v>
          </cell>
          <cell r="Y206">
            <v>967992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1325392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12</v>
          </cell>
          <cell r="CK206">
            <v>77184</v>
          </cell>
          <cell r="CL206">
            <v>12</v>
          </cell>
          <cell r="CM206">
            <v>10392</v>
          </cell>
          <cell r="CN206">
            <v>212</v>
          </cell>
        </row>
        <row r="207">
          <cell r="E207">
            <v>2212815</v>
          </cell>
          <cell r="F207" t="str">
            <v>Детска градина № 68 "Ран Босилек"</v>
          </cell>
          <cell r="G207" t="str">
            <v>Общинско</v>
          </cell>
          <cell r="H207" t="str">
            <v>община</v>
          </cell>
          <cell r="I207" t="str">
            <v>детска градина</v>
          </cell>
          <cell r="J207">
            <v>1</v>
          </cell>
          <cell r="K207">
            <v>172</v>
          </cell>
          <cell r="L207">
            <v>0</v>
          </cell>
          <cell r="M207">
            <v>0</v>
          </cell>
          <cell r="N207">
            <v>0</v>
          </cell>
          <cell r="O207">
            <v>272</v>
          </cell>
          <cell r="P207">
            <v>1</v>
          </cell>
          <cell r="Q207">
            <v>46300</v>
          </cell>
          <cell r="R207">
            <v>11</v>
          </cell>
          <cell r="S207">
            <v>99396</v>
          </cell>
          <cell r="T207">
            <v>43</v>
          </cell>
          <cell r="U207">
            <v>97223</v>
          </cell>
          <cell r="V207">
            <v>56</v>
          </cell>
          <cell r="W207">
            <v>237720</v>
          </cell>
          <cell r="X207">
            <v>166</v>
          </cell>
          <cell r="Y207">
            <v>757956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  <cell r="AE207">
            <v>15959</v>
          </cell>
          <cell r="AF207">
            <v>7</v>
          </cell>
          <cell r="AG207">
            <v>86464</v>
          </cell>
          <cell r="AH207">
            <v>1341018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28</v>
          </cell>
          <cell r="CK207">
            <v>180096</v>
          </cell>
          <cell r="CL207">
            <v>28</v>
          </cell>
          <cell r="CM207">
            <v>24248</v>
          </cell>
          <cell r="CN207">
            <v>172</v>
          </cell>
        </row>
        <row r="208">
          <cell r="E208">
            <v>2212816</v>
          </cell>
          <cell r="F208" t="str">
            <v>ДЕТСКА ГРАДИНА №64 "ПЪРВИ ЮНИ"</v>
          </cell>
          <cell r="G208" t="str">
            <v>Общинско</v>
          </cell>
          <cell r="H208" t="str">
            <v>община</v>
          </cell>
          <cell r="I208" t="str">
            <v>детска градина</v>
          </cell>
          <cell r="J208">
            <v>1</v>
          </cell>
          <cell r="K208">
            <v>145</v>
          </cell>
          <cell r="L208">
            <v>0</v>
          </cell>
          <cell r="M208">
            <v>0</v>
          </cell>
          <cell r="N208">
            <v>0</v>
          </cell>
          <cell r="O208">
            <v>240</v>
          </cell>
          <cell r="P208">
            <v>1</v>
          </cell>
          <cell r="Q208">
            <v>46300</v>
          </cell>
          <cell r="R208">
            <v>10</v>
          </cell>
          <cell r="S208">
            <v>90360</v>
          </cell>
          <cell r="T208">
            <v>42</v>
          </cell>
          <cell r="U208">
            <v>94962</v>
          </cell>
          <cell r="V208">
            <v>53</v>
          </cell>
          <cell r="W208">
            <v>224985</v>
          </cell>
          <cell r="X208">
            <v>145</v>
          </cell>
          <cell r="Y208">
            <v>662070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1118677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17</v>
          </cell>
          <cell r="CK208">
            <v>109344</v>
          </cell>
          <cell r="CL208">
            <v>17</v>
          </cell>
          <cell r="CM208">
            <v>14722</v>
          </cell>
          <cell r="CN208">
            <v>145</v>
          </cell>
        </row>
        <row r="209">
          <cell r="E209">
            <v>2212818</v>
          </cell>
          <cell r="F209" t="str">
            <v>ДЕТСКА ГРАДИНА № 47 "НЕЗАБРАВКА"</v>
          </cell>
          <cell r="G209" t="str">
            <v>Общинско</v>
          </cell>
          <cell r="H209" t="str">
            <v>община</v>
          </cell>
          <cell r="I209" t="str">
            <v>детска градина</v>
          </cell>
          <cell r="J209">
            <v>1</v>
          </cell>
          <cell r="K209">
            <v>167</v>
          </cell>
          <cell r="L209">
            <v>0</v>
          </cell>
          <cell r="M209">
            <v>0</v>
          </cell>
          <cell r="N209">
            <v>0</v>
          </cell>
          <cell r="O209">
            <v>262</v>
          </cell>
          <cell r="P209">
            <v>1</v>
          </cell>
          <cell r="Q209">
            <v>46300</v>
          </cell>
          <cell r="R209">
            <v>10</v>
          </cell>
          <cell r="S209">
            <v>90360</v>
          </cell>
          <cell r="T209">
            <v>22</v>
          </cell>
          <cell r="U209">
            <v>49742</v>
          </cell>
          <cell r="V209">
            <v>73</v>
          </cell>
          <cell r="W209">
            <v>309885</v>
          </cell>
          <cell r="X209">
            <v>167</v>
          </cell>
          <cell r="Y209">
            <v>762522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1258809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11</v>
          </cell>
          <cell r="CK209">
            <v>70752</v>
          </cell>
          <cell r="CL209">
            <v>11</v>
          </cell>
          <cell r="CM209">
            <v>9526</v>
          </cell>
          <cell r="CN209">
            <v>167</v>
          </cell>
        </row>
        <row r="210">
          <cell r="E210">
            <v>2212819</v>
          </cell>
          <cell r="F210" t="str">
            <v>ДЕТСКА ГРАДИНА № 35 "ЩАСТЛИВО ДЕТСТВО"</v>
          </cell>
          <cell r="G210" t="str">
            <v>Общинско</v>
          </cell>
          <cell r="H210" t="str">
            <v>община</v>
          </cell>
          <cell r="I210" t="str">
            <v>детска градина</v>
          </cell>
          <cell r="J210">
            <v>1</v>
          </cell>
          <cell r="K210">
            <v>159</v>
          </cell>
          <cell r="L210">
            <v>0</v>
          </cell>
          <cell r="M210">
            <v>0</v>
          </cell>
          <cell r="N210">
            <v>0</v>
          </cell>
          <cell r="O210">
            <v>254</v>
          </cell>
          <cell r="P210">
            <v>1</v>
          </cell>
          <cell r="Q210">
            <v>46300</v>
          </cell>
          <cell r="R210">
            <v>10</v>
          </cell>
          <cell r="S210">
            <v>90360</v>
          </cell>
          <cell r="T210">
            <v>44</v>
          </cell>
          <cell r="U210">
            <v>99484</v>
          </cell>
          <cell r="V210">
            <v>51</v>
          </cell>
          <cell r="W210">
            <v>216495</v>
          </cell>
          <cell r="X210">
            <v>159</v>
          </cell>
          <cell r="Y210">
            <v>725994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1178633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26</v>
          </cell>
          <cell r="CK210">
            <v>167232</v>
          </cell>
          <cell r="CL210">
            <v>26</v>
          </cell>
          <cell r="CM210">
            <v>22516</v>
          </cell>
          <cell r="CN210">
            <v>159</v>
          </cell>
        </row>
        <row r="211">
          <cell r="E211">
            <v>2212820</v>
          </cell>
          <cell r="F211" t="str">
            <v>ДГ 32 Българче</v>
          </cell>
          <cell r="G211" t="str">
            <v>Общинско</v>
          </cell>
          <cell r="H211" t="str">
            <v>община</v>
          </cell>
          <cell r="I211" t="str">
            <v>детска градина</v>
          </cell>
          <cell r="J211">
            <v>1</v>
          </cell>
          <cell r="K211">
            <v>102</v>
          </cell>
          <cell r="L211">
            <v>0</v>
          </cell>
          <cell r="M211">
            <v>0</v>
          </cell>
          <cell r="N211">
            <v>0</v>
          </cell>
          <cell r="O211">
            <v>195</v>
          </cell>
          <cell r="P211">
            <v>1</v>
          </cell>
          <cell r="Q211">
            <v>46300</v>
          </cell>
          <cell r="R211">
            <v>8</v>
          </cell>
          <cell r="S211">
            <v>72288</v>
          </cell>
          <cell r="T211">
            <v>43</v>
          </cell>
          <cell r="U211">
            <v>97223</v>
          </cell>
          <cell r="V211">
            <v>50</v>
          </cell>
          <cell r="W211">
            <v>212250</v>
          </cell>
          <cell r="X211">
            <v>102</v>
          </cell>
          <cell r="Y211">
            <v>465732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893793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5</v>
          </cell>
          <cell r="CK211">
            <v>32160</v>
          </cell>
          <cell r="CL211">
            <v>5</v>
          </cell>
          <cell r="CM211">
            <v>4330</v>
          </cell>
          <cell r="CN211">
            <v>102</v>
          </cell>
        </row>
        <row r="212">
          <cell r="E212">
            <v>2212821</v>
          </cell>
          <cell r="F212" t="str">
            <v>ДЕТСКА ГРАДИНА № 31 " ЛЮЛИН "</v>
          </cell>
          <cell r="G212" t="str">
            <v>Общинско</v>
          </cell>
          <cell r="H212" t="str">
            <v>община</v>
          </cell>
          <cell r="I212" t="str">
            <v>детска градина</v>
          </cell>
          <cell r="J212">
            <v>1</v>
          </cell>
          <cell r="K212">
            <v>150</v>
          </cell>
          <cell r="L212">
            <v>0</v>
          </cell>
          <cell r="M212">
            <v>0</v>
          </cell>
          <cell r="N212">
            <v>0</v>
          </cell>
          <cell r="O212">
            <v>241</v>
          </cell>
          <cell r="P212">
            <v>1</v>
          </cell>
          <cell r="Q212">
            <v>46300</v>
          </cell>
          <cell r="R212">
            <v>10</v>
          </cell>
          <cell r="S212">
            <v>90360</v>
          </cell>
          <cell r="T212">
            <v>40</v>
          </cell>
          <cell r="U212">
            <v>90440</v>
          </cell>
          <cell r="V212">
            <v>51</v>
          </cell>
          <cell r="W212">
            <v>216495</v>
          </cell>
          <cell r="X212">
            <v>150</v>
          </cell>
          <cell r="Y212">
            <v>684900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1128495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12</v>
          </cell>
          <cell r="CK212">
            <v>77184</v>
          </cell>
          <cell r="CL212">
            <v>12</v>
          </cell>
          <cell r="CM212">
            <v>10392</v>
          </cell>
          <cell r="CN212">
            <v>150</v>
          </cell>
        </row>
        <row r="213">
          <cell r="E213">
            <v>2212822</v>
          </cell>
          <cell r="F213" t="str">
            <v>Детска градина №22 "Великденче"</v>
          </cell>
          <cell r="G213" t="str">
            <v>Общинско</v>
          </cell>
          <cell r="H213" t="str">
            <v>община</v>
          </cell>
          <cell r="I213" t="str">
            <v>детска градина</v>
          </cell>
          <cell r="J213">
            <v>1</v>
          </cell>
          <cell r="K213">
            <v>151</v>
          </cell>
          <cell r="L213">
            <v>0</v>
          </cell>
          <cell r="M213">
            <v>0</v>
          </cell>
          <cell r="N213">
            <v>0</v>
          </cell>
          <cell r="O213">
            <v>222</v>
          </cell>
          <cell r="P213">
            <v>1</v>
          </cell>
          <cell r="Q213">
            <v>46300</v>
          </cell>
          <cell r="R213">
            <v>9</v>
          </cell>
          <cell r="S213">
            <v>81324</v>
          </cell>
          <cell r="T213">
            <v>22</v>
          </cell>
          <cell r="U213">
            <v>49742</v>
          </cell>
          <cell r="V213">
            <v>49</v>
          </cell>
          <cell r="W213">
            <v>208005</v>
          </cell>
          <cell r="X213">
            <v>151</v>
          </cell>
          <cell r="Y213">
            <v>689466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1074837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16</v>
          </cell>
          <cell r="CK213">
            <v>102912</v>
          </cell>
          <cell r="CL213">
            <v>16</v>
          </cell>
          <cell r="CM213">
            <v>13856</v>
          </cell>
          <cell r="CN213">
            <v>151</v>
          </cell>
        </row>
        <row r="214">
          <cell r="E214">
            <v>2212823</v>
          </cell>
          <cell r="F214" t="str">
            <v>Детска градина № 152</v>
          </cell>
          <cell r="G214" t="str">
            <v>Общинско</v>
          </cell>
          <cell r="H214" t="str">
            <v>община</v>
          </cell>
          <cell r="I214" t="str">
            <v>детска градина</v>
          </cell>
          <cell r="J214">
            <v>1</v>
          </cell>
          <cell r="K214">
            <v>156</v>
          </cell>
          <cell r="L214">
            <v>0</v>
          </cell>
          <cell r="M214">
            <v>0</v>
          </cell>
          <cell r="N214">
            <v>0</v>
          </cell>
          <cell r="O214">
            <v>250</v>
          </cell>
          <cell r="P214">
            <v>1</v>
          </cell>
          <cell r="Q214">
            <v>46300</v>
          </cell>
          <cell r="R214">
            <v>10</v>
          </cell>
          <cell r="S214">
            <v>90360</v>
          </cell>
          <cell r="T214">
            <v>42</v>
          </cell>
          <cell r="U214">
            <v>94962</v>
          </cell>
          <cell r="V214">
            <v>52</v>
          </cell>
          <cell r="W214">
            <v>220740</v>
          </cell>
          <cell r="X214">
            <v>156</v>
          </cell>
          <cell r="Y214">
            <v>712296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1164658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7</v>
          </cell>
          <cell r="CM214">
            <v>6062</v>
          </cell>
          <cell r="CN214">
            <v>156</v>
          </cell>
        </row>
        <row r="215">
          <cell r="E215">
            <v>2212824</v>
          </cell>
          <cell r="F215" t="str">
            <v>Детска градина №139 "ПАНОРАМА"</v>
          </cell>
          <cell r="G215" t="str">
            <v>Общинско</v>
          </cell>
          <cell r="H215" t="str">
            <v>община</v>
          </cell>
          <cell r="I215" t="str">
            <v>детска градина</v>
          </cell>
          <cell r="J215">
            <v>1</v>
          </cell>
          <cell r="K215">
            <v>206</v>
          </cell>
          <cell r="L215">
            <v>0</v>
          </cell>
          <cell r="M215">
            <v>0</v>
          </cell>
          <cell r="N215">
            <v>0</v>
          </cell>
          <cell r="O215">
            <v>284</v>
          </cell>
          <cell r="P215">
            <v>1</v>
          </cell>
          <cell r="Q215">
            <v>46300</v>
          </cell>
          <cell r="R215">
            <v>10</v>
          </cell>
          <cell r="S215">
            <v>90360</v>
          </cell>
          <cell r="T215">
            <v>19</v>
          </cell>
          <cell r="U215">
            <v>42959</v>
          </cell>
          <cell r="V215">
            <v>59</v>
          </cell>
          <cell r="W215">
            <v>250455</v>
          </cell>
          <cell r="X215">
            <v>189</v>
          </cell>
          <cell r="Y215">
            <v>862974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  <cell r="AE215">
            <v>15959</v>
          </cell>
          <cell r="AF215">
            <v>17</v>
          </cell>
          <cell r="AG215">
            <v>209984</v>
          </cell>
          <cell r="AH215">
            <v>1518991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25</v>
          </cell>
          <cell r="CK215">
            <v>160800</v>
          </cell>
          <cell r="CL215">
            <v>25</v>
          </cell>
          <cell r="CM215">
            <v>21650</v>
          </cell>
          <cell r="CN215">
            <v>206</v>
          </cell>
        </row>
        <row r="216">
          <cell r="E216">
            <v>2212825</v>
          </cell>
          <cell r="F216" t="str">
            <v>Детска градина № 197 "Китна градина"</v>
          </cell>
          <cell r="G216" t="str">
            <v>Общинско</v>
          </cell>
          <cell r="H216" t="str">
            <v>община</v>
          </cell>
          <cell r="I216" t="str">
            <v>детска градина</v>
          </cell>
          <cell r="J216">
            <v>1</v>
          </cell>
          <cell r="K216">
            <v>99</v>
          </cell>
          <cell r="L216">
            <v>0</v>
          </cell>
          <cell r="M216">
            <v>0</v>
          </cell>
          <cell r="N216">
            <v>0</v>
          </cell>
          <cell r="O216">
            <v>145</v>
          </cell>
          <cell r="P216">
            <v>1</v>
          </cell>
          <cell r="Q216">
            <v>46300</v>
          </cell>
          <cell r="R216">
            <v>6</v>
          </cell>
          <cell r="S216">
            <v>54216</v>
          </cell>
          <cell r="T216">
            <v>21</v>
          </cell>
          <cell r="U216">
            <v>47481</v>
          </cell>
          <cell r="V216">
            <v>25</v>
          </cell>
          <cell r="W216">
            <v>106125</v>
          </cell>
          <cell r="X216">
            <v>99</v>
          </cell>
          <cell r="Y216">
            <v>452034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706156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3</v>
          </cell>
          <cell r="CM216">
            <v>2598</v>
          </cell>
          <cell r="CN216">
            <v>99</v>
          </cell>
        </row>
        <row r="217">
          <cell r="E217">
            <v>2212826</v>
          </cell>
          <cell r="F217" t="str">
            <v>Детска градина №57"Хосе Марти"</v>
          </cell>
          <cell r="G217" t="str">
            <v>Общинско</v>
          </cell>
          <cell r="H217" t="str">
            <v>община</v>
          </cell>
          <cell r="I217" t="str">
            <v>детска градина</v>
          </cell>
          <cell r="J217">
            <v>1</v>
          </cell>
          <cell r="K217">
            <v>133</v>
          </cell>
          <cell r="L217">
            <v>0</v>
          </cell>
          <cell r="M217">
            <v>0</v>
          </cell>
          <cell r="N217">
            <v>0</v>
          </cell>
          <cell r="O217">
            <v>183</v>
          </cell>
          <cell r="P217">
            <v>1</v>
          </cell>
          <cell r="Q217">
            <v>46300</v>
          </cell>
          <cell r="R217">
            <v>7</v>
          </cell>
          <cell r="S217">
            <v>63252</v>
          </cell>
          <cell r="T217">
            <v>0</v>
          </cell>
          <cell r="U217">
            <v>0</v>
          </cell>
          <cell r="V217">
            <v>50</v>
          </cell>
          <cell r="W217">
            <v>212250</v>
          </cell>
          <cell r="X217">
            <v>133</v>
          </cell>
          <cell r="Y217">
            <v>607278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929080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13</v>
          </cell>
          <cell r="CK217">
            <v>83616</v>
          </cell>
          <cell r="CL217">
            <v>13</v>
          </cell>
          <cell r="CM217">
            <v>11258</v>
          </cell>
          <cell r="CN217">
            <v>133</v>
          </cell>
        </row>
        <row r="218">
          <cell r="E218">
            <v>2212827</v>
          </cell>
          <cell r="F218" t="str">
            <v>Детска градина №101 "Ябълкова градина"</v>
          </cell>
          <cell r="G218" t="str">
            <v>Общинско</v>
          </cell>
          <cell r="H218" t="str">
            <v>община</v>
          </cell>
          <cell r="I218" t="str">
            <v>детска градина</v>
          </cell>
          <cell r="J218">
            <v>1</v>
          </cell>
          <cell r="K218">
            <v>148</v>
          </cell>
          <cell r="L218">
            <v>0</v>
          </cell>
          <cell r="M218">
            <v>0</v>
          </cell>
          <cell r="N218">
            <v>0</v>
          </cell>
          <cell r="O218">
            <v>221</v>
          </cell>
          <cell r="P218">
            <v>1</v>
          </cell>
          <cell r="Q218">
            <v>46300</v>
          </cell>
          <cell r="R218">
            <v>8</v>
          </cell>
          <cell r="S218">
            <v>72288</v>
          </cell>
          <cell r="T218">
            <v>43</v>
          </cell>
          <cell r="U218">
            <v>97223</v>
          </cell>
          <cell r="V218">
            <v>27</v>
          </cell>
          <cell r="W218">
            <v>114615</v>
          </cell>
          <cell r="X218">
            <v>127</v>
          </cell>
          <cell r="Y218">
            <v>579882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2</v>
          </cell>
          <cell r="AE218">
            <v>31918</v>
          </cell>
          <cell r="AF218">
            <v>24</v>
          </cell>
          <cell r="AG218">
            <v>296448</v>
          </cell>
          <cell r="AH218">
            <v>1238674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28</v>
          </cell>
          <cell r="CK218">
            <v>180096</v>
          </cell>
          <cell r="CL218">
            <v>28</v>
          </cell>
          <cell r="CM218">
            <v>24248</v>
          </cell>
          <cell r="CN218">
            <v>148</v>
          </cell>
        </row>
        <row r="219">
          <cell r="E219">
            <v>2212879</v>
          </cell>
          <cell r="F219" t="str">
            <v>ДЕТСКА ГРАДИНА №55"ИГЛИКА"</v>
          </cell>
          <cell r="G219" t="str">
            <v>Общинско</v>
          </cell>
          <cell r="H219" t="str">
            <v>община</v>
          </cell>
          <cell r="I219" t="str">
            <v>детска градина</v>
          </cell>
          <cell r="J219">
            <v>1</v>
          </cell>
          <cell r="K219">
            <v>100</v>
          </cell>
          <cell r="L219">
            <v>0</v>
          </cell>
          <cell r="M219">
            <v>0</v>
          </cell>
          <cell r="N219">
            <v>0</v>
          </cell>
          <cell r="O219">
            <v>161</v>
          </cell>
          <cell r="P219">
            <v>1</v>
          </cell>
          <cell r="Q219">
            <v>46300</v>
          </cell>
          <cell r="R219">
            <v>7</v>
          </cell>
          <cell r="S219">
            <v>63252</v>
          </cell>
          <cell r="T219">
            <v>36</v>
          </cell>
          <cell r="U219">
            <v>81396</v>
          </cell>
          <cell r="V219">
            <v>25</v>
          </cell>
          <cell r="W219">
            <v>106125</v>
          </cell>
          <cell r="X219">
            <v>100</v>
          </cell>
          <cell r="Y219">
            <v>456600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753673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13</v>
          </cell>
          <cell r="CK219">
            <v>83616</v>
          </cell>
          <cell r="CL219">
            <v>13</v>
          </cell>
          <cell r="CM219">
            <v>11258</v>
          </cell>
          <cell r="CN219">
            <v>100</v>
          </cell>
        </row>
        <row r="220">
          <cell r="E220">
            <v>2212998</v>
          </cell>
          <cell r="F220" t="str">
            <v>Детска градина № 200 "Цветен рай "</v>
          </cell>
          <cell r="G220" t="str">
            <v>Общинско</v>
          </cell>
          <cell r="H220" t="str">
            <v>община</v>
          </cell>
          <cell r="I220" t="str">
            <v>детска градина</v>
          </cell>
          <cell r="J220">
            <v>1</v>
          </cell>
          <cell r="K220">
            <v>132</v>
          </cell>
          <cell r="L220">
            <v>0</v>
          </cell>
          <cell r="M220">
            <v>0</v>
          </cell>
          <cell r="N220">
            <v>0</v>
          </cell>
          <cell r="O220">
            <v>201</v>
          </cell>
          <cell r="P220">
            <v>1</v>
          </cell>
          <cell r="Q220">
            <v>46300</v>
          </cell>
          <cell r="R220">
            <v>8</v>
          </cell>
          <cell r="S220">
            <v>72288</v>
          </cell>
          <cell r="T220">
            <v>43</v>
          </cell>
          <cell r="U220">
            <v>97223</v>
          </cell>
          <cell r="V220">
            <v>26</v>
          </cell>
          <cell r="W220">
            <v>110370</v>
          </cell>
          <cell r="X220">
            <v>132</v>
          </cell>
          <cell r="Y220">
            <v>602712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928893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7</v>
          </cell>
          <cell r="CM220">
            <v>6062</v>
          </cell>
          <cell r="CN220">
            <v>132</v>
          </cell>
        </row>
        <row r="221">
          <cell r="E221">
            <v>2213010</v>
          </cell>
          <cell r="F221" t="str">
            <v>10 Средно училище "Теодор Траянов"</v>
          </cell>
          <cell r="G221" t="str">
            <v>Общинско</v>
          </cell>
          <cell r="H221" t="str">
            <v>община</v>
          </cell>
          <cell r="I221" t="str">
            <v>средно</v>
          </cell>
          <cell r="J221">
            <v>1</v>
          </cell>
          <cell r="K221">
            <v>405</v>
          </cell>
          <cell r="L221">
            <v>843</v>
          </cell>
          <cell r="M221">
            <v>1</v>
          </cell>
          <cell r="N221">
            <v>843</v>
          </cell>
          <cell r="O221">
            <v>45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2</v>
          </cell>
          <cell r="AA221">
            <v>7438</v>
          </cell>
          <cell r="AB221">
            <v>45</v>
          </cell>
          <cell r="AC221">
            <v>124785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132223</v>
          </cell>
          <cell r="AI221">
            <v>1</v>
          </cell>
          <cell r="AJ221">
            <v>73900</v>
          </cell>
          <cell r="AK221">
            <v>36</v>
          </cell>
          <cell r="AL221">
            <v>564048</v>
          </cell>
          <cell r="AM221">
            <v>843</v>
          </cell>
          <cell r="AN221">
            <v>2602341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3240289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5</v>
          </cell>
          <cell r="BY221">
            <v>5330</v>
          </cell>
          <cell r="BZ221">
            <v>5330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22</v>
          </cell>
          <cell r="CK221">
            <v>141504</v>
          </cell>
          <cell r="CL221">
            <v>22</v>
          </cell>
          <cell r="CM221">
            <v>19052</v>
          </cell>
          <cell r="CN221">
            <v>405</v>
          </cell>
        </row>
        <row r="222">
          <cell r="E222">
            <v>2213039</v>
          </cell>
          <cell r="F222" t="str">
            <v>39. Средно училище "Петър Динеков"</v>
          </cell>
          <cell r="G222" t="str">
            <v>Общинско</v>
          </cell>
          <cell r="H222" t="str">
            <v>община</v>
          </cell>
          <cell r="I222" t="str">
            <v>средно</v>
          </cell>
          <cell r="J222">
            <v>1</v>
          </cell>
          <cell r="K222">
            <v>294</v>
          </cell>
          <cell r="L222">
            <v>719</v>
          </cell>
          <cell r="M222">
            <v>1</v>
          </cell>
          <cell r="N222">
            <v>719</v>
          </cell>
          <cell r="O222">
            <v>27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</v>
          </cell>
          <cell r="AA222">
            <v>3719</v>
          </cell>
          <cell r="AB222">
            <v>27</v>
          </cell>
          <cell r="AC222">
            <v>74871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78590</v>
          </cell>
          <cell r="AI222">
            <v>1</v>
          </cell>
          <cell r="AJ222">
            <v>73900</v>
          </cell>
          <cell r="AK222">
            <v>30</v>
          </cell>
          <cell r="AL222">
            <v>470040</v>
          </cell>
          <cell r="AM222">
            <v>719</v>
          </cell>
          <cell r="AN222">
            <v>2219553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2763493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4</v>
          </cell>
          <cell r="BW222">
            <v>35284</v>
          </cell>
          <cell r="BX222">
            <v>1</v>
          </cell>
          <cell r="BY222">
            <v>1066</v>
          </cell>
          <cell r="BZ222">
            <v>36350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24</v>
          </cell>
          <cell r="CK222">
            <v>154368</v>
          </cell>
          <cell r="CL222">
            <v>35</v>
          </cell>
          <cell r="CM222">
            <v>30310</v>
          </cell>
          <cell r="CN222">
            <v>294</v>
          </cell>
        </row>
        <row r="223">
          <cell r="E223">
            <v>2213081</v>
          </cell>
          <cell r="F223" t="str">
            <v>81. Средно училище "Виктор Юго"</v>
          </cell>
          <cell r="G223" t="str">
            <v>Общинско</v>
          </cell>
          <cell r="H223" t="str">
            <v>община</v>
          </cell>
          <cell r="I223" t="str">
            <v>средно</v>
          </cell>
          <cell r="J223">
            <v>1</v>
          </cell>
          <cell r="K223">
            <v>617</v>
          </cell>
          <cell r="L223">
            <v>1270</v>
          </cell>
          <cell r="M223">
            <v>1</v>
          </cell>
          <cell r="N223">
            <v>1270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1</v>
          </cell>
          <cell r="AJ223">
            <v>73900</v>
          </cell>
          <cell r="AK223">
            <v>53</v>
          </cell>
          <cell r="AL223">
            <v>830404</v>
          </cell>
          <cell r="AM223">
            <v>1270</v>
          </cell>
          <cell r="AN223">
            <v>3920490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4824794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2</v>
          </cell>
          <cell r="BW223">
            <v>17642</v>
          </cell>
          <cell r="BX223">
            <v>0</v>
          </cell>
          <cell r="BY223">
            <v>0</v>
          </cell>
          <cell r="BZ223">
            <v>17642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32</v>
          </cell>
          <cell r="CK223">
            <v>205824</v>
          </cell>
          <cell r="CL223">
            <v>32</v>
          </cell>
          <cell r="CM223">
            <v>27712</v>
          </cell>
          <cell r="CN223">
            <v>617</v>
          </cell>
        </row>
        <row r="224">
          <cell r="E224">
            <v>2213082</v>
          </cell>
          <cell r="F224" t="str">
            <v>82. основно училище "Васил Евстатиев Априлов"</v>
          </cell>
          <cell r="G224" t="str">
            <v>Общинско</v>
          </cell>
          <cell r="H224" t="str">
            <v>община</v>
          </cell>
          <cell r="I224" t="str">
            <v>основно</v>
          </cell>
          <cell r="J224">
            <v>1</v>
          </cell>
          <cell r="K224">
            <v>168</v>
          </cell>
          <cell r="L224">
            <v>287</v>
          </cell>
          <cell r="M224">
            <v>1</v>
          </cell>
          <cell r="N224">
            <v>287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1</v>
          </cell>
          <cell r="AJ224">
            <v>73900</v>
          </cell>
          <cell r="AK224">
            <v>14</v>
          </cell>
          <cell r="AL224">
            <v>219352</v>
          </cell>
          <cell r="AM224">
            <v>287</v>
          </cell>
          <cell r="AN224">
            <v>885969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1179221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168</v>
          </cell>
        </row>
        <row r="225">
          <cell r="E225">
            <v>2213118</v>
          </cell>
          <cell r="F225" t="str">
            <v>118 Средно училище "Академик Людмил Стоянов"</v>
          </cell>
          <cell r="G225" t="str">
            <v>Общинско</v>
          </cell>
          <cell r="H225" t="str">
            <v>община</v>
          </cell>
          <cell r="I225" t="str">
            <v>средно</v>
          </cell>
          <cell r="J225">
            <v>1</v>
          </cell>
          <cell r="K225">
            <v>380</v>
          </cell>
          <cell r="L225">
            <v>817</v>
          </cell>
          <cell r="M225">
            <v>1</v>
          </cell>
          <cell r="N225">
            <v>817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1</v>
          </cell>
          <cell r="AJ225">
            <v>73900</v>
          </cell>
          <cell r="AK225">
            <v>35</v>
          </cell>
          <cell r="AL225">
            <v>548380</v>
          </cell>
          <cell r="AM225">
            <v>817</v>
          </cell>
          <cell r="AN225">
            <v>2522079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3144359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8821</v>
          </cell>
          <cell r="BX225">
            <v>1</v>
          </cell>
          <cell r="BY225">
            <v>1066</v>
          </cell>
          <cell r="BZ225">
            <v>9887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13</v>
          </cell>
          <cell r="CK225">
            <v>83616</v>
          </cell>
          <cell r="CL225">
            <v>13</v>
          </cell>
          <cell r="CM225">
            <v>11258</v>
          </cell>
          <cell r="CN225">
            <v>380</v>
          </cell>
        </row>
        <row r="226">
          <cell r="E226">
            <v>2213125</v>
          </cell>
          <cell r="F226" t="str">
            <v>125 СУ "Боян Пенев" с изучаване на чужди езици</v>
          </cell>
          <cell r="G226" t="str">
            <v>Общинско</v>
          </cell>
          <cell r="H226" t="str">
            <v>община</v>
          </cell>
          <cell r="I226" t="str">
            <v>средно</v>
          </cell>
          <cell r="J226">
            <v>1</v>
          </cell>
          <cell r="K226">
            <v>602</v>
          </cell>
          <cell r="L226">
            <v>1405</v>
          </cell>
          <cell r="M226">
            <v>1</v>
          </cell>
          <cell r="N226">
            <v>1405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1</v>
          </cell>
          <cell r="AJ226">
            <v>73900</v>
          </cell>
          <cell r="AK226">
            <v>56</v>
          </cell>
          <cell r="AL226">
            <v>877408</v>
          </cell>
          <cell r="AM226">
            <v>1405</v>
          </cell>
          <cell r="AN226">
            <v>4337235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5288543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8821</v>
          </cell>
          <cell r="BX226">
            <v>7</v>
          </cell>
          <cell r="BY226">
            <v>7462</v>
          </cell>
          <cell r="BZ226">
            <v>16283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21</v>
          </cell>
          <cell r="CK226">
            <v>135072</v>
          </cell>
          <cell r="CL226">
            <v>21</v>
          </cell>
          <cell r="CM226">
            <v>18186</v>
          </cell>
          <cell r="CN226">
            <v>602</v>
          </cell>
        </row>
        <row r="227">
          <cell r="E227">
            <v>2213128</v>
          </cell>
          <cell r="F227" t="str">
            <v>128 СРЕДНО УЧИЛИЩЕ "АЛБЕРТ АЙНЩАЙН"</v>
          </cell>
          <cell r="G227" t="str">
            <v>Общинско</v>
          </cell>
          <cell r="H227" t="str">
            <v>община</v>
          </cell>
          <cell r="I227" t="str">
            <v>средно</v>
          </cell>
          <cell r="J227">
            <v>1</v>
          </cell>
          <cell r="K227">
            <v>385</v>
          </cell>
          <cell r="L227">
            <v>923</v>
          </cell>
          <cell r="M227">
            <v>1</v>
          </cell>
          <cell r="N227">
            <v>923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1</v>
          </cell>
          <cell r="AJ227">
            <v>73900</v>
          </cell>
          <cell r="AK227">
            <v>32</v>
          </cell>
          <cell r="AL227">
            <v>501376</v>
          </cell>
          <cell r="AM227">
            <v>792</v>
          </cell>
          <cell r="AN227">
            <v>2444904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3020180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5</v>
          </cell>
          <cell r="BD227">
            <v>104610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79</v>
          </cell>
          <cell r="BJ227">
            <v>324690</v>
          </cell>
          <cell r="BK227">
            <v>52</v>
          </cell>
          <cell r="BL227">
            <v>194844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624144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2</v>
          </cell>
          <cell r="BW227">
            <v>17642</v>
          </cell>
          <cell r="BX227">
            <v>0</v>
          </cell>
          <cell r="BY227">
            <v>0</v>
          </cell>
          <cell r="BZ227">
            <v>17642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25</v>
          </cell>
          <cell r="CK227">
            <v>160800</v>
          </cell>
          <cell r="CL227">
            <v>25</v>
          </cell>
          <cell r="CM227">
            <v>21650</v>
          </cell>
          <cell r="CN227">
            <v>385</v>
          </cell>
        </row>
        <row r="228">
          <cell r="E228">
            <v>2213131</v>
          </cell>
          <cell r="F228" t="str">
            <v>131. СУ "Климент Аркадиевич Тимирязев"</v>
          </cell>
          <cell r="G228" t="str">
            <v>Общинско</v>
          </cell>
          <cell r="H228" t="str">
            <v>община</v>
          </cell>
          <cell r="I228" t="str">
            <v>средно</v>
          </cell>
          <cell r="J228">
            <v>1</v>
          </cell>
          <cell r="K228">
            <v>553</v>
          </cell>
          <cell r="L228">
            <v>861</v>
          </cell>
          <cell r="M228">
            <v>1</v>
          </cell>
          <cell r="N228">
            <v>861</v>
          </cell>
          <cell r="O228">
            <v>49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2</v>
          </cell>
          <cell r="AA228">
            <v>7438</v>
          </cell>
          <cell r="AB228">
            <v>49</v>
          </cell>
          <cell r="AC228">
            <v>135877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143315</v>
          </cell>
          <cell r="AI228">
            <v>1</v>
          </cell>
          <cell r="AJ228">
            <v>73900</v>
          </cell>
          <cell r="AK228">
            <v>30</v>
          </cell>
          <cell r="AL228">
            <v>470040</v>
          </cell>
          <cell r="AM228">
            <v>692</v>
          </cell>
          <cell r="AN228">
            <v>2136204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2680144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7</v>
          </cell>
          <cell r="BD228">
            <v>146454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169</v>
          </cell>
          <cell r="BN228">
            <v>527787</v>
          </cell>
          <cell r="BO228">
            <v>0</v>
          </cell>
          <cell r="BP228">
            <v>0</v>
          </cell>
          <cell r="BQ228">
            <v>674241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13</v>
          </cell>
          <cell r="BW228">
            <v>114673</v>
          </cell>
          <cell r="BX228">
            <v>15</v>
          </cell>
          <cell r="BY228">
            <v>15990</v>
          </cell>
          <cell r="BZ228">
            <v>130663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28</v>
          </cell>
          <cell r="CK228">
            <v>180096</v>
          </cell>
          <cell r="CL228">
            <v>28</v>
          </cell>
          <cell r="CM228">
            <v>24248</v>
          </cell>
          <cell r="CN228">
            <v>553</v>
          </cell>
        </row>
        <row r="229">
          <cell r="E229">
            <v>2213144</v>
          </cell>
          <cell r="F229" t="str">
            <v>144 Средно училище "Народни будители"</v>
          </cell>
          <cell r="G229" t="str">
            <v>Общинско</v>
          </cell>
          <cell r="H229" t="str">
            <v>община</v>
          </cell>
          <cell r="I229" t="str">
            <v>средно</v>
          </cell>
          <cell r="J229">
            <v>1</v>
          </cell>
          <cell r="K229">
            <v>466</v>
          </cell>
          <cell r="L229">
            <v>1286</v>
          </cell>
          <cell r="M229">
            <v>1</v>
          </cell>
          <cell r="N229">
            <v>1286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1</v>
          </cell>
          <cell r="AJ229">
            <v>73900</v>
          </cell>
          <cell r="AK229">
            <v>40</v>
          </cell>
          <cell r="AL229">
            <v>626720</v>
          </cell>
          <cell r="AM229">
            <v>830</v>
          </cell>
          <cell r="AN229">
            <v>2562210</v>
          </cell>
          <cell r="AO229">
            <v>6</v>
          </cell>
          <cell r="AP229">
            <v>94008</v>
          </cell>
          <cell r="AQ229">
            <v>149</v>
          </cell>
          <cell r="AR229">
            <v>894000</v>
          </cell>
          <cell r="AS229">
            <v>4250838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12</v>
          </cell>
          <cell r="BD229">
            <v>251064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307</v>
          </cell>
          <cell r="BP229">
            <v>1690342</v>
          </cell>
          <cell r="BQ229">
            <v>1941406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4</v>
          </cell>
          <cell r="BY229">
            <v>4264</v>
          </cell>
          <cell r="BZ229">
            <v>4264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45</v>
          </cell>
          <cell r="CK229">
            <v>289440</v>
          </cell>
          <cell r="CL229">
            <v>45</v>
          </cell>
          <cell r="CM229">
            <v>38970</v>
          </cell>
          <cell r="CN229">
            <v>466</v>
          </cell>
        </row>
        <row r="230">
          <cell r="E230">
            <v>2213145</v>
          </cell>
          <cell r="F230" t="str">
            <v>145 Основно училище "Симеон Радев"</v>
          </cell>
          <cell r="G230" t="str">
            <v>Общинско</v>
          </cell>
          <cell r="H230" t="str">
            <v>община</v>
          </cell>
          <cell r="I230" t="str">
            <v>основно</v>
          </cell>
          <cell r="J230">
            <v>1</v>
          </cell>
          <cell r="K230">
            <v>618</v>
          </cell>
          <cell r="L230">
            <v>911</v>
          </cell>
          <cell r="M230">
            <v>1</v>
          </cell>
          <cell r="N230">
            <v>911</v>
          </cell>
          <cell r="O230">
            <v>77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</v>
          </cell>
          <cell r="AA230">
            <v>11157</v>
          </cell>
          <cell r="AB230">
            <v>77</v>
          </cell>
          <cell r="AC230">
            <v>213521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224678</v>
          </cell>
          <cell r="AI230">
            <v>1</v>
          </cell>
          <cell r="AJ230">
            <v>73900</v>
          </cell>
          <cell r="AK230">
            <v>33</v>
          </cell>
          <cell r="AL230">
            <v>517044</v>
          </cell>
          <cell r="AM230">
            <v>911</v>
          </cell>
          <cell r="AN230">
            <v>2812257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3403201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1066</v>
          </cell>
          <cell r="BZ230">
            <v>1066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19</v>
          </cell>
          <cell r="CK230">
            <v>122208</v>
          </cell>
          <cell r="CL230">
            <v>19</v>
          </cell>
          <cell r="CM230">
            <v>16454</v>
          </cell>
          <cell r="CN230">
            <v>618</v>
          </cell>
        </row>
        <row r="231">
          <cell r="E231">
            <v>2213701</v>
          </cell>
          <cell r="F231" t="str">
            <v>ДГ №189 Сто усмивки</v>
          </cell>
          <cell r="G231" t="str">
            <v>Общинско</v>
          </cell>
          <cell r="H231" t="str">
            <v>община</v>
          </cell>
          <cell r="I231" t="str">
            <v>детска градина</v>
          </cell>
          <cell r="J231">
            <v>1</v>
          </cell>
          <cell r="K231">
            <v>142</v>
          </cell>
          <cell r="L231">
            <v>0</v>
          </cell>
          <cell r="M231">
            <v>0</v>
          </cell>
          <cell r="N231">
            <v>0</v>
          </cell>
          <cell r="O231">
            <v>215</v>
          </cell>
          <cell r="P231">
            <v>1</v>
          </cell>
          <cell r="Q231">
            <v>46300</v>
          </cell>
          <cell r="R231">
            <v>8</v>
          </cell>
          <cell r="S231">
            <v>72288</v>
          </cell>
          <cell r="T231">
            <v>22</v>
          </cell>
          <cell r="U231">
            <v>49742</v>
          </cell>
          <cell r="V231">
            <v>51</v>
          </cell>
          <cell r="W231">
            <v>216495</v>
          </cell>
          <cell r="X231">
            <v>142</v>
          </cell>
          <cell r="Y231">
            <v>648372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1033197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24</v>
          </cell>
          <cell r="CK231">
            <v>154368</v>
          </cell>
          <cell r="CL231">
            <v>24</v>
          </cell>
          <cell r="CM231">
            <v>20784</v>
          </cell>
          <cell r="CN231">
            <v>142</v>
          </cell>
        </row>
        <row r="232">
          <cell r="E232">
            <v>2213787</v>
          </cell>
          <cell r="F232" t="str">
            <v>Детска градина №26 "Калина"</v>
          </cell>
          <cell r="G232" t="str">
            <v>Общинско</v>
          </cell>
          <cell r="H232" t="str">
            <v>община</v>
          </cell>
          <cell r="I232" t="str">
            <v>детска градина</v>
          </cell>
          <cell r="J232">
            <v>1</v>
          </cell>
          <cell r="K232">
            <v>77</v>
          </cell>
          <cell r="L232">
            <v>0</v>
          </cell>
          <cell r="M232">
            <v>0</v>
          </cell>
          <cell r="N232">
            <v>0</v>
          </cell>
          <cell r="O232">
            <v>149</v>
          </cell>
          <cell r="P232">
            <v>1</v>
          </cell>
          <cell r="Q232">
            <v>46300</v>
          </cell>
          <cell r="R232">
            <v>6</v>
          </cell>
          <cell r="S232">
            <v>54216</v>
          </cell>
          <cell r="T232">
            <v>43</v>
          </cell>
          <cell r="U232">
            <v>97223</v>
          </cell>
          <cell r="V232">
            <v>29</v>
          </cell>
          <cell r="W232">
            <v>123105</v>
          </cell>
          <cell r="X232">
            <v>77</v>
          </cell>
          <cell r="Y232">
            <v>351582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672426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77</v>
          </cell>
        </row>
        <row r="233">
          <cell r="E233">
            <v>2213791</v>
          </cell>
          <cell r="F233" t="str">
            <v>Детска градина № 98 " Слънчевото зайче"</v>
          </cell>
          <cell r="G233" t="str">
            <v>Общинско</v>
          </cell>
          <cell r="H233" t="str">
            <v>община</v>
          </cell>
          <cell r="I233" t="str">
            <v>детска градина</v>
          </cell>
          <cell r="J233">
            <v>1</v>
          </cell>
          <cell r="K233">
            <v>104</v>
          </cell>
          <cell r="L233">
            <v>0</v>
          </cell>
          <cell r="M233">
            <v>0</v>
          </cell>
          <cell r="N233">
            <v>0</v>
          </cell>
          <cell r="O233">
            <v>199</v>
          </cell>
          <cell r="P233">
            <v>1</v>
          </cell>
          <cell r="Q233">
            <v>46300</v>
          </cell>
          <cell r="R233">
            <v>8</v>
          </cell>
          <cell r="S233">
            <v>72288</v>
          </cell>
          <cell r="T233">
            <v>22</v>
          </cell>
          <cell r="U233">
            <v>49742</v>
          </cell>
          <cell r="V233">
            <v>73</v>
          </cell>
          <cell r="W233">
            <v>309885</v>
          </cell>
          <cell r="X233">
            <v>104</v>
          </cell>
          <cell r="Y233">
            <v>474864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953079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13</v>
          </cell>
          <cell r="CK233">
            <v>83616</v>
          </cell>
          <cell r="CL233">
            <v>13</v>
          </cell>
          <cell r="CM233">
            <v>11258</v>
          </cell>
          <cell r="CN233">
            <v>104</v>
          </cell>
        </row>
        <row r="234">
          <cell r="E234">
            <v>2213968</v>
          </cell>
          <cell r="F234" t="str">
            <v>Детска градина № 14 "Карлсон"</v>
          </cell>
          <cell r="G234" t="str">
            <v>Общинско</v>
          </cell>
          <cell r="H234" t="str">
            <v>община</v>
          </cell>
          <cell r="I234" t="str">
            <v>детска градина</v>
          </cell>
          <cell r="J234">
            <v>1</v>
          </cell>
          <cell r="K234">
            <v>133</v>
          </cell>
          <cell r="L234">
            <v>0</v>
          </cell>
          <cell r="M234">
            <v>0</v>
          </cell>
          <cell r="N234">
            <v>0</v>
          </cell>
          <cell r="O234">
            <v>228</v>
          </cell>
          <cell r="P234">
            <v>1</v>
          </cell>
          <cell r="Q234">
            <v>46300</v>
          </cell>
          <cell r="R234">
            <v>9</v>
          </cell>
          <cell r="S234">
            <v>81324</v>
          </cell>
          <cell r="T234">
            <v>42</v>
          </cell>
          <cell r="U234">
            <v>94962</v>
          </cell>
          <cell r="V234">
            <v>53</v>
          </cell>
          <cell r="W234">
            <v>224985</v>
          </cell>
          <cell r="X234">
            <v>133</v>
          </cell>
          <cell r="Y234">
            <v>607278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1054849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</v>
          </cell>
          <cell r="CM234">
            <v>4330</v>
          </cell>
          <cell r="CN234">
            <v>133</v>
          </cell>
        </row>
        <row r="235">
          <cell r="E235">
            <v>2213969</v>
          </cell>
          <cell r="F235" t="str">
            <v>ДЕТСКА ГРАДИНА № 188 "Вяра, Надежда, Любов"</v>
          </cell>
          <cell r="G235" t="str">
            <v>Общинско</v>
          </cell>
          <cell r="H235" t="str">
            <v>община</v>
          </cell>
          <cell r="I235" t="str">
            <v>детска градина</v>
          </cell>
          <cell r="J235">
            <v>1</v>
          </cell>
          <cell r="K235">
            <v>144</v>
          </cell>
          <cell r="L235">
            <v>0</v>
          </cell>
          <cell r="M235">
            <v>0</v>
          </cell>
          <cell r="N235">
            <v>0</v>
          </cell>
          <cell r="O235">
            <v>220</v>
          </cell>
          <cell r="P235">
            <v>1</v>
          </cell>
          <cell r="Q235">
            <v>46300</v>
          </cell>
          <cell r="R235">
            <v>8</v>
          </cell>
          <cell r="S235">
            <v>72288</v>
          </cell>
          <cell r="T235">
            <v>21</v>
          </cell>
          <cell r="U235">
            <v>47481</v>
          </cell>
          <cell r="V235">
            <v>55</v>
          </cell>
          <cell r="W235">
            <v>233475</v>
          </cell>
          <cell r="X235">
            <v>144</v>
          </cell>
          <cell r="Y235">
            <v>657504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1057048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10</v>
          </cell>
          <cell r="CK235">
            <v>64320</v>
          </cell>
          <cell r="CL235">
            <v>10</v>
          </cell>
          <cell r="CM235">
            <v>8660</v>
          </cell>
          <cell r="CN235">
            <v>144</v>
          </cell>
        </row>
        <row r="236">
          <cell r="E236">
            <v>2213970</v>
          </cell>
          <cell r="F236" t="str">
            <v>ДЕТСКА ГРАДИНА №59 "ЕЛХИЦА"</v>
          </cell>
          <cell r="G236" t="str">
            <v>Общинско</v>
          </cell>
          <cell r="H236" t="str">
            <v>община</v>
          </cell>
          <cell r="I236" t="str">
            <v>детска градина</v>
          </cell>
          <cell r="J236">
            <v>1</v>
          </cell>
          <cell r="K236">
            <v>179</v>
          </cell>
          <cell r="L236">
            <v>0</v>
          </cell>
          <cell r="M236">
            <v>0</v>
          </cell>
          <cell r="N236">
            <v>0</v>
          </cell>
          <cell r="O236">
            <v>283</v>
          </cell>
          <cell r="P236">
            <v>1</v>
          </cell>
          <cell r="Q236">
            <v>46300</v>
          </cell>
          <cell r="R236">
            <v>10</v>
          </cell>
          <cell r="S236">
            <v>90360</v>
          </cell>
          <cell r="T236">
            <v>23</v>
          </cell>
          <cell r="U236">
            <v>52003</v>
          </cell>
          <cell r="V236">
            <v>75</v>
          </cell>
          <cell r="W236">
            <v>318375</v>
          </cell>
          <cell r="X236">
            <v>161</v>
          </cell>
          <cell r="Y236">
            <v>735126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2</v>
          </cell>
          <cell r="AE236">
            <v>31918</v>
          </cell>
          <cell r="AF236">
            <v>24</v>
          </cell>
          <cell r="AG236">
            <v>296448</v>
          </cell>
          <cell r="AH236">
            <v>1570530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1</v>
          </cell>
          <cell r="CK236">
            <v>6432</v>
          </cell>
          <cell r="CL236">
            <v>1</v>
          </cell>
          <cell r="CM236">
            <v>866</v>
          </cell>
          <cell r="CN236">
            <v>179</v>
          </cell>
        </row>
        <row r="237">
          <cell r="E237">
            <v>2213971</v>
          </cell>
          <cell r="F237" t="str">
            <v>Детска градина №71 "Щастие"</v>
          </cell>
          <cell r="G237" t="str">
            <v>Общинско</v>
          </cell>
          <cell r="H237" t="str">
            <v>община</v>
          </cell>
          <cell r="I237" t="str">
            <v>детска градина</v>
          </cell>
          <cell r="J237">
            <v>1</v>
          </cell>
          <cell r="K237">
            <v>108</v>
          </cell>
          <cell r="L237">
            <v>0</v>
          </cell>
          <cell r="M237">
            <v>0</v>
          </cell>
          <cell r="N237">
            <v>0</v>
          </cell>
          <cell r="O237">
            <v>153</v>
          </cell>
          <cell r="P237">
            <v>1</v>
          </cell>
          <cell r="Q237">
            <v>46300</v>
          </cell>
          <cell r="R237">
            <v>6</v>
          </cell>
          <cell r="S237">
            <v>54216</v>
          </cell>
          <cell r="T237">
            <v>21</v>
          </cell>
          <cell r="U237">
            <v>47481</v>
          </cell>
          <cell r="V237">
            <v>24</v>
          </cell>
          <cell r="W237">
            <v>101880</v>
          </cell>
          <cell r="X237">
            <v>108</v>
          </cell>
          <cell r="Y237">
            <v>493128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743005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3</v>
          </cell>
          <cell r="CM237">
            <v>2598</v>
          </cell>
          <cell r="CN237">
            <v>108</v>
          </cell>
        </row>
        <row r="238">
          <cell r="E238">
            <v>2213972</v>
          </cell>
          <cell r="F238" t="str">
            <v>Детска градина № 11 "Мики Маус"</v>
          </cell>
          <cell r="G238" t="str">
            <v>Общинско</v>
          </cell>
          <cell r="H238" t="str">
            <v>община</v>
          </cell>
          <cell r="I238" t="str">
            <v>детска градина</v>
          </cell>
          <cell r="J238">
            <v>1</v>
          </cell>
          <cell r="K238">
            <v>108</v>
          </cell>
          <cell r="L238">
            <v>0</v>
          </cell>
          <cell r="M238">
            <v>0</v>
          </cell>
          <cell r="N238">
            <v>0</v>
          </cell>
          <cell r="O238">
            <v>202</v>
          </cell>
          <cell r="P238">
            <v>1</v>
          </cell>
          <cell r="Q238">
            <v>46300</v>
          </cell>
          <cell r="R238">
            <v>8</v>
          </cell>
          <cell r="S238">
            <v>72288</v>
          </cell>
          <cell r="T238">
            <v>20</v>
          </cell>
          <cell r="U238">
            <v>45220</v>
          </cell>
          <cell r="V238">
            <v>74</v>
          </cell>
          <cell r="W238">
            <v>314130</v>
          </cell>
          <cell r="X238">
            <v>108</v>
          </cell>
          <cell r="Y238">
            <v>493128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971066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12</v>
          </cell>
          <cell r="CK238">
            <v>77184</v>
          </cell>
          <cell r="CL238">
            <v>12</v>
          </cell>
          <cell r="CM238">
            <v>10392</v>
          </cell>
          <cell r="CN238">
            <v>108</v>
          </cell>
        </row>
        <row r="239">
          <cell r="E239">
            <v>2213973</v>
          </cell>
          <cell r="F239" t="str">
            <v>Детска градина N109 Зорница</v>
          </cell>
          <cell r="G239" t="str">
            <v>Общинско</v>
          </cell>
          <cell r="H239" t="str">
            <v>община</v>
          </cell>
          <cell r="I239" t="str">
            <v>детска градина</v>
          </cell>
          <cell r="J239">
            <v>1</v>
          </cell>
          <cell r="K239">
            <v>122</v>
          </cell>
          <cell r="L239">
            <v>0</v>
          </cell>
          <cell r="M239">
            <v>0</v>
          </cell>
          <cell r="N239">
            <v>0</v>
          </cell>
          <cell r="O239">
            <v>222</v>
          </cell>
          <cell r="P239">
            <v>1</v>
          </cell>
          <cell r="Q239">
            <v>46300</v>
          </cell>
          <cell r="R239">
            <v>9</v>
          </cell>
          <cell r="S239">
            <v>81324</v>
          </cell>
          <cell r="T239">
            <v>45</v>
          </cell>
          <cell r="U239">
            <v>101745</v>
          </cell>
          <cell r="V239">
            <v>55</v>
          </cell>
          <cell r="W239">
            <v>233475</v>
          </cell>
          <cell r="X239">
            <v>122</v>
          </cell>
          <cell r="Y239">
            <v>557052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1019896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10</v>
          </cell>
          <cell r="CM239">
            <v>8660</v>
          </cell>
          <cell r="CN239">
            <v>122</v>
          </cell>
        </row>
        <row r="240">
          <cell r="E240">
            <v>2213974</v>
          </cell>
          <cell r="F240" t="str">
            <v>ДЕТСКА ГРАДИНА № 186 "ДЕНИЦА"</v>
          </cell>
          <cell r="G240" t="str">
            <v>Общинско</v>
          </cell>
          <cell r="H240" t="str">
            <v>община</v>
          </cell>
          <cell r="I240" t="str">
            <v>детска градина</v>
          </cell>
          <cell r="J240">
            <v>1</v>
          </cell>
          <cell r="K240">
            <v>101</v>
          </cell>
          <cell r="L240">
            <v>0</v>
          </cell>
          <cell r="M240">
            <v>0</v>
          </cell>
          <cell r="N240">
            <v>0</v>
          </cell>
          <cell r="O240">
            <v>171</v>
          </cell>
          <cell r="P240">
            <v>1</v>
          </cell>
          <cell r="Q240">
            <v>46300</v>
          </cell>
          <cell r="R240">
            <v>7</v>
          </cell>
          <cell r="S240">
            <v>63252</v>
          </cell>
          <cell r="T240">
            <v>21</v>
          </cell>
          <cell r="U240">
            <v>47481</v>
          </cell>
          <cell r="V240">
            <v>49</v>
          </cell>
          <cell r="W240">
            <v>208005</v>
          </cell>
          <cell r="X240">
            <v>101</v>
          </cell>
          <cell r="Y240">
            <v>461166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826204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1</v>
          </cell>
          <cell r="CM240">
            <v>866</v>
          </cell>
          <cell r="CN240">
            <v>101</v>
          </cell>
        </row>
        <row r="241">
          <cell r="E241">
            <v>2213975</v>
          </cell>
          <cell r="F241" t="str">
            <v>Детска градина № 178 "Сребърно копитце"</v>
          </cell>
          <cell r="G241" t="str">
            <v>Общинско</v>
          </cell>
          <cell r="H241" t="str">
            <v>община</v>
          </cell>
          <cell r="I241" t="str">
            <v>детска градина</v>
          </cell>
          <cell r="J241">
            <v>1</v>
          </cell>
          <cell r="K241">
            <v>192</v>
          </cell>
          <cell r="L241">
            <v>0</v>
          </cell>
          <cell r="M241">
            <v>0</v>
          </cell>
          <cell r="N241">
            <v>0</v>
          </cell>
          <cell r="O241">
            <v>282</v>
          </cell>
          <cell r="P241">
            <v>1</v>
          </cell>
          <cell r="Q241">
            <v>46300</v>
          </cell>
          <cell r="R241">
            <v>12</v>
          </cell>
          <cell r="S241">
            <v>108432</v>
          </cell>
          <cell r="T241">
            <v>43</v>
          </cell>
          <cell r="U241">
            <v>97223</v>
          </cell>
          <cell r="V241">
            <v>47</v>
          </cell>
          <cell r="W241">
            <v>199515</v>
          </cell>
          <cell r="X241">
            <v>192</v>
          </cell>
          <cell r="Y241">
            <v>876672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1328142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5</v>
          </cell>
          <cell r="CM241">
            <v>4330</v>
          </cell>
          <cell r="CN241">
            <v>192</v>
          </cell>
        </row>
        <row r="242">
          <cell r="E242">
            <v>2213976</v>
          </cell>
          <cell r="F242" t="str">
            <v>Детска градина №76 "Сърничка"</v>
          </cell>
          <cell r="G242" t="str">
            <v>Общинско</v>
          </cell>
          <cell r="H242" t="str">
            <v>община</v>
          </cell>
          <cell r="I242" t="str">
            <v>детска градина</v>
          </cell>
          <cell r="J242">
            <v>1</v>
          </cell>
          <cell r="K242">
            <v>321</v>
          </cell>
          <cell r="L242">
            <v>0</v>
          </cell>
          <cell r="M242">
            <v>0</v>
          </cell>
          <cell r="N242">
            <v>0</v>
          </cell>
          <cell r="O242">
            <v>515</v>
          </cell>
          <cell r="P242">
            <v>1</v>
          </cell>
          <cell r="Q242">
            <v>46300</v>
          </cell>
          <cell r="R242">
            <v>20</v>
          </cell>
          <cell r="S242">
            <v>180720</v>
          </cell>
          <cell r="T242">
            <v>43</v>
          </cell>
          <cell r="U242">
            <v>97223</v>
          </cell>
          <cell r="V242">
            <v>151</v>
          </cell>
          <cell r="W242">
            <v>640995</v>
          </cell>
          <cell r="X242">
            <v>321</v>
          </cell>
          <cell r="Y242">
            <v>1465686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2430924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13</v>
          </cell>
          <cell r="CK242">
            <v>83616</v>
          </cell>
          <cell r="CL242">
            <v>13</v>
          </cell>
          <cell r="CM242">
            <v>11258</v>
          </cell>
          <cell r="CN242">
            <v>321</v>
          </cell>
        </row>
        <row r="243">
          <cell r="E243">
            <v>2213977</v>
          </cell>
          <cell r="F243" t="str">
            <v>Детска градина №70"Пролет"</v>
          </cell>
          <cell r="G243" t="str">
            <v>Общинско</v>
          </cell>
          <cell r="H243" t="str">
            <v>община</v>
          </cell>
          <cell r="I243" t="str">
            <v>детска градина</v>
          </cell>
          <cell r="J243">
            <v>1</v>
          </cell>
          <cell r="K243">
            <v>81</v>
          </cell>
          <cell r="L243">
            <v>0</v>
          </cell>
          <cell r="M243">
            <v>0</v>
          </cell>
          <cell r="N243">
            <v>0</v>
          </cell>
          <cell r="O243">
            <v>152</v>
          </cell>
          <cell r="P243">
            <v>1</v>
          </cell>
          <cell r="Q243">
            <v>46300</v>
          </cell>
          <cell r="R243">
            <v>6</v>
          </cell>
          <cell r="S243">
            <v>54216</v>
          </cell>
          <cell r="T243">
            <v>21</v>
          </cell>
          <cell r="U243">
            <v>47481</v>
          </cell>
          <cell r="V243">
            <v>50</v>
          </cell>
          <cell r="W243">
            <v>212250</v>
          </cell>
          <cell r="X243">
            <v>81</v>
          </cell>
          <cell r="Y243">
            <v>369846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730093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866</v>
          </cell>
          <cell r="CN243">
            <v>81</v>
          </cell>
        </row>
        <row r="244">
          <cell r="E244">
            <v>2213978</v>
          </cell>
          <cell r="F244" t="str">
            <v>ДЕТСКА ГРАДИНА № 28 "ЯН БИБИЯН"</v>
          </cell>
          <cell r="G244" t="str">
            <v>Общинско</v>
          </cell>
          <cell r="H244" t="str">
            <v>община</v>
          </cell>
          <cell r="I244" t="str">
            <v>детска градина</v>
          </cell>
          <cell r="J244">
            <v>1</v>
          </cell>
          <cell r="K244">
            <v>167</v>
          </cell>
          <cell r="L244">
            <v>0</v>
          </cell>
          <cell r="M244">
            <v>0</v>
          </cell>
          <cell r="N244">
            <v>0</v>
          </cell>
          <cell r="O244">
            <v>264</v>
          </cell>
          <cell r="P244">
            <v>1</v>
          </cell>
          <cell r="Q244">
            <v>46300</v>
          </cell>
          <cell r="R244">
            <v>10</v>
          </cell>
          <cell r="S244">
            <v>90360</v>
          </cell>
          <cell r="T244">
            <v>44</v>
          </cell>
          <cell r="U244">
            <v>99484</v>
          </cell>
          <cell r="V244">
            <v>53</v>
          </cell>
          <cell r="W244">
            <v>224985</v>
          </cell>
          <cell r="X244">
            <v>167</v>
          </cell>
          <cell r="Y244">
            <v>762522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1223651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8</v>
          </cell>
          <cell r="CM244">
            <v>6928</v>
          </cell>
          <cell r="CN244">
            <v>167</v>
          </cell>
        </row>
        <row r="245">
          <cell r="E245">
            <v>2213979</v>
          </cell>
          <cell r="F245" t="str">
            <v>Детска градина № 123 " Шарл Перо "</v>
          </cell>
          <cell r="G245" t="str">
            <v>Общинско</v>
          </cell>
          <cell r="H245" t="str">
            <v>община</v>
          </cell>
          <cell r="I245" t="str">
            <v>детска градина</v>
          </cell>
          <cell r="J245">
            <v>1</v>
          </cell>
          <cell r="K245">
            <v>169</v>
          </cell>
          <cell r="L245">
            <v>0</v>
          </cell>
          <cell r="M245">
            <v>0</v>
          </cell>
          <cell r="N245">
            <v>0</v>
          </cell>
          <cell r="O245">
            <v>265</v>
          </cell>
          <cell r="P245">
            <v>1</v>
          </cell>
          <cell r="Q245">
            <v>46300</v>
          </cell>
          <cell r="R245">
            <v>10</v>
          </cell>
          <cell r="S245">
            <v>90360</v>
          </cell>
          <cell r="T245">
            <v>43</v>
          </cell>
          <cell r="U245">
            <v>97223</v>
          </cell>
          <cell r="V245">
            <v>53</v>
          </cell>
          <cell r="W245">
            <v>224985</v>
          </cell>
          <cell r="X245">
            <v>169</v>
          </cell>
          <cell r="Y245">
            <v>771654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1230522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3</v>
          </cell>
          <cell r="CM245">
            <v>2598</v>
          </cell>
          <cell r="CN245">
            <v>169</v>
          </cell>
        </row>
        <row r="246">
          <cell r="E246">
            <v>2213980</v>
          </cell>
          <cell r="F246" t="str">
            <v>Детска градина № 75 "Сърчице"</v>
          </cell>
          <cell r="G246" t="str">
            <v>Общинско</v>
          </cell>
          <cell r="H246" t="str">
            <v>община</v>
          </cell>
          <cell r="I246" t="str">
            <v>детска градина</v>
          </cell>
          <cell r="J246">
            <v>1</v>
          </cell>
          <cell r="K246">
            <v>139</v>
          </cell>
          <cell r="L246">
            <v>0</v>
          </cell>
          <cell r="M246">
            <v>0</v>
          </cell>
          <cell r="N246">
            <v>0</v>
          </cell>
          <cell r="O246">
            <v>208</v>
          </cell>
          <cell r="P246">
            <v>1</v>
          </cell>
          <cell r="Q246">
            <v>46300</v>
          </cell>
          <cell r="R246">
            <v>8</v>
          </cell>
          <cell r="S246">
            <v>72288</v>
          </cell>
          <cell r="T246">
            <v>41</v>
          </cell>
          <cell r="U246">
            <v>92701</v>
          </cell>
          <cell r="V246">
            <v>28</v>
          </cell>
          <cell r="W246">
            <v>118860</v>
          </cell>
          <cell r="X246">
            <v>139</v>
          </cell>
          <cell r="Y246">
            <v>634674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964823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15</v>
          </cell>
          <cell r="CK246">
            <v>96480</v>
          </cell>
          <cell r="CL246">
            <v>15</v>
          </cell>
          <cell r="CM246">
            <v>12990</v>
          </cell>
          <cell r="CN246">
            <v>139</v>
          </cell>
        </row>
        <row r="247">
          <cell r="E247">
            <v>2213981</v>
          </cell>
          <cell r="F247" t="str">
            <v>Детска градина №17  Мечо Пух "</v>
          </cell>
          <cell r="G247" t="str">
            <v>Общинско</v>
          </cell>
          <cell r="H247" t="str">
            <v>община</v>
          </cell>
          <cell r="I247" t="str">
            <v>детска градина</v>
          </cell>
          <cell r="J247">
            <v>1</v>
          </cell>
          <cell r="K247">
            <v>137</v>
          </cell>
          <cell r="L247">
            <v>0</v>
          </cell>
          <cell r="M247">
            <v>0</v>
          </cell>
          <cell r="N247">
            <v>0</v>
          </cell>
          <cell r="O247">
            <v>230</v>
          </cell>
          <cell r="P247">
            <v>1</v>
          </cell>
          <cell r="Q247">
            <v>46300</v>
          </cell>
          <cell r="R247">
            <v>9</v>
          </cell>
          <cell r="S247">
            <v>81324</v>
          </cell>
          <cell r="T247">
            <v>19</v>
          </cell>
          <cell r="U247">
            <v>42959</v>
          </cell>
          <cell r="V247">
            <v>74</v>
          </cell>
          <cell r="W247">
            <v>314130</v>
          </cell>
          <cell r="X247">
            <v>137</v>
          </cell>
          <cell r="Y247">
            <v>625542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1110255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6</v>
          </cell>
          <cell r="CK247">
            <v>38592</v>
          </cell>
          <cell r="CL247">
            <v>6</v>
          </cell>
          <cell r="CM247">
            <v>5196</v>
          </cell>
          <cell r="CN247">
            <v>137</v>
          </cell>
        </row>
        <row r="248">
          <cell r="E248">
            <v>2213982</v>
          </cell>
          <cell r="F248" t="str">
            <v>ДЕТСКА ГРАДИНА №117 - НАДЕЖДА</v>
          </cell>
          <cell r="G248" t="str">
            <v>Общинско</v>
          </cell>
          <cell r="H248" t="str">
            <v>община</v>
          </cell>
          <cell r="I248" t="str">
            <v>детска градина</v>
          </cell>
          <cell r="J248">
            <v>1</v>
          </cell>
          <cell r="K248">
            <v>133</v>
          </cell>
          <cell r="L248">
            <v>0</v>
          </cell>
          <cell r="M248">
            <v>0</v>
          </cell>
          <cell r="N248">
            <v>0</v>
          </cell>
          <cell r="O248">
            <v>213</v>
          </cell>
          <cell r="P248">
            <v>1</v>
          </cell>
          <cell r="Q248">
            <v>46300</v>
          </cell>
          <cell r="R248">
            <v>7</v>
          </cell>
          <cell r="S248">
            <v>63252</v>
          </cell>
          <cell r="T248">
            <v>22</v>
          </cell>
          <cell r="U248">
            <v>49742</v>
          </cell>
          <cell r="V248">
            <v>55</v>
          </cell>
          <cell r="W248">
            <v>233475</v>
          </cell>
          <cell r="X248">
            <v>114</v>
          </cell>
          <cell r="Y248">
            <v>520524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2</v>
          </cell>
          <cell r="AE248">
            <v>31918</v>
          </cell>
          <cell r="AF248">
            <v>22</v>
          </cell>
          <cell r="AG248">
            <v>271744</v>
          </cell>
          <cell r="AH248">
            <v>1216955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13</v>
          </cell>
          <cell r="CK248">
            <v>83616</v>
          </cell>
          <cell r="CL248">
            <v>13</v>
          </cell>
          <cell r="CM248">
            <v>11258</v>
          </cell>
          <cell r="CN248">
            <v>133</v>
          </cell>
        </row>
        <row r="249">
          <cell r="E249">
            <v>2213983</v>
          </cell>
          <cell r="F249" t="str">
            <v>Детска градина №56 "Здравец"</v>
          </cell>
          <cell r="G249" t="str">
            <v>Общинско</v>
          </cell>
          <cell r="H249" t="str">
            <v>община</v>
          </cell>
          <cell r="I249" t="str">
            <v>детска градина</v>
          </cell>
          <cell r="J249">
            <v>1</v>
          </cell>
          <cell r="K249">
            <v>158</v>
          </cell>
          <cell r="L249">
            <v>0</v>
          </cell>
          <cell r="M249">
            <v>0</v>
          </cell>
          <cell r="N249">
            <v>0</v>
          </cell>
          <cell r="O249">
            <v>252</v>
          </cell>
          <cell r="P249">
            <v>1</v>
          </cell>
          <cell r="Q249">
            <v>46300</v>
          </cell>
          <cell r="R249">
            <v>10</v>
          </cell>
          <cell r="S249">
            <v>90360</v>
          </cell>
          <cell r="T249">
            <v>42</v>
          </cell>
          <cell r="U249">
            <v>94962</v>
          </cell>
          <cell r="V249">
            <v>52</v>
          </cell>
          <cell r="W249">
            <v>220740</v>
          </cell>
          <cell r="X249">
            <v>158</v>
          </cell>
          <cell r="Y249">
            <v>721428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1173790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2</v>
          </cell>
          <cell r="CM249">
            <v>1732</v>
          </cell>
          <cell r="CN249">
            <v>158</v>
          </cell>
        </row>
        <row r="250">
          <cell r="E250">
            <v>2214015</v>
          </cell>
          <cell r="F250" t="str">
            <v>15 Средно училище " Адам Мицкевич"</v>
          </cell>
          <cell r="G250" t="str">
            <v>Общинско</v>
          </cell>
          <cell r="H250" t="str">
            <v>община</v>
          </cell>
          <cell r="I250" t="str">
            <v>средно</v>
          </cell>
          <cell r="J250">
            <v>1</v>
          </cell>
          <cell r="K250">
            <v>275</v>
          </cell>
          <cell r="L250">
            <v>631</v>
          </cell>
          <cell r="M250">
            <v>1</v>
          </cell>
          <cell r="N250">
            <v>631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</v>
          </cell>
          <cell r="AJ250">
            <v>73900</v>
          </cell>
          <cell r="AK250">
            <v>27</v>
          </cell>
          <cell r="AL250">
            <v>423036</v>
          </cell>
          <cell r="AM250">
            <v>557</v>
          </cell>
          <cell r="AN250">
            <v>1719459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2216395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</v>
          </cell>
          <cell r="BD250">
            <v>62766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74</v>
          </cell>
          <cell r="BN250">
            <v>231102</v>
          </cell>
          <cell r="BO250">
            <v>0</v>
          </cell>
          <cell r="BP250">
            <v>0</v>
          </cell>
          <cell r="BQ250">
            <v>293868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2</v>
          </cell>
          <cell r="BW250">
            <v>17642</v>
          </cell>
          <cell r="BX250">
            <v>0</v>
          </cell>
          <cell r="BY250">
            <v>0</v>
          </cell>
          <cell r="BZ250">
            <v>17642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46</v>
          </cell>
          <cell r="CK250">
            <v>295872</v>
          </cell>
          <cell r="CL250">
            <v>46</v>
          </cell>
          <cell r="CM250">
            <v>39836</v>
          </cell>
          <cell r="CN250">
            <v>275</v>
          </cell>
        </row>
        <row r="251">
          <cell r="E251">
            <v>2214016</v>
          </cell>
          <cell r="F251" t="str">
            <v>16 . ОСНОВНО УЧИЛИЩЕ " РАЙКО ЖИНЗИФОВ "</v>
          </cell>
          <cell r="G251" t="str">
            <v>Общинско</v>
          </cell>
          <cell r="H251" t="str">
            <v>община</v>
          </cell>
          <cell r="I251" t="str">
            <v>основно</v>
          </cell>
          <cell r="J251">
            <v>1</v>
          </cell>
          <cell r="K251">
            <v>292</v>
          </cell>
          <cell r="L251">
            <v>476</v>
          </cell>
          <cell r="M251">
            <v>1</v>
          </cell>
          <cell r="N251">
            <v>476</v>
          </cell>
          <cell r="O251">
            <v>21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1</v>
          </cell>
          <cell r="AA251">
            <v>3719</v>
          </cell>
          <cell r="AB251">
            <v>21</v>
          </cell>
          <cell r="AC251">
            <v>58233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61952</v>
          </cell>
          <cell r="AI251">
            <v>1</v>
          </cell>
          <cell r="AJ251">
            <v>73900</v>
          </cell>
          <cell r="AK251">
            <v>22</v>
          </cell>
          <cell r="AL251">
            <v>344696</v>
          </cell>
          <cell r="AM251">
            <v>476</v>
          </cell>
          <cell r="AN251">
            <v>1469412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1888008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8821</v>
          </cell>
          <cell r="BX251">
            <v>0</v>
          </cell>
          <cell r="BY251">
            <v>0</v>
          </cell>
          <cell r="BZ251">
            <v>8821</v>
          </cell>
          <cell r="CA251">
            <v>72</v>
          </cell>
          <cell r="CB251">
            <v>1368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22</v>
          </cell>
          <cell r="CK251">
            <v>141504</v>
          </cell>
          <cell r="CL251">
            <v>22</v>
          </cell>
          <cell r="CM251">
            <v>19052</v>
          </cell>
          <cell r="CN251">
            <v>292</v>
          </cell>
        </row>
        <row r="252">
          <cell r="E252">
            <v>2214054</v>
          </cell>
          <cell r="F252" t="str">
            <v>54. СРЕДНО УЧИЛИЩЕ "СВЕТИ ИВАН РИЛСКИ"</v>
          </cell>
          <cell r="G252" t="str">
            <v>Общинско</v>
          </cell>
          <cell r="H252" t="str">
            <v>община</v>
          </cell>
          <cell r="I252" t="str">
            <v>средно</v>
          </cell>
          <cell r="J252">
            <v>1</v>
          </cell>
          <cell r="K252">
            <v>464</v>
          </cell>
          <cell r="L252">
            <v>1121</v>
          </cell>
          <cell r="M252">
            <v>1</v>
          </cell>
          <cell r="N252">
            <v>1121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1</v>
          </cell>
          <cell r="AJ252">
            <v>73900</v>
          </cell>
          <cell r="AK252">
            <v>48</v>
          </cell>
          <cell r="AL252">
            <v>752064</v>
          </cell>
          <cell r="AM252">
            <v>1121</v>
          </cell>
          <cell r="AN252">
            <v>3460527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4286491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2</v>
          </cell>
          <cell r="BY252">
            <v>2132</v>
          </cell>
          <cell r="BZ252">
            <v>2132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10</v>
          </cell>
          <cell r="CK252">
            <v>64320</v>
          </cell>
          <cell r="CL252">
            <v>10</v>
          </cell>
          <cell r="CM252">
            <v>8660</v>
          </cell>
          <cell r="CN252">
            <v>464</v>
          </cell>
        </row>
        <row r="253">
          <cell r="E253">
            <v>2214063</v>
          </cell>
          <cell r="F253" t="str">
            <v>63 Основно училище "Христо Ботев"</v>
          </cell>
          <cell r="G253" t="str">
            <v>Общинско</v>
          </cell>
          <cell r="H253" t="str">
            <v>община</v>
          </cell>
          <cell r="I253" t="str">
            <v>основно</v>
          </cell>
          <cell r="J253">
            <v>1</v>
          </cell>
          <cell r="K253">
            <v>192</v>
          </cell>
          <cell r="L253">
            <v>298</v>
          </cell>
          <cell r="M253">
            <v>1</v>
          </cell>
          <cell r="N253">
            <v>298</v>
          </cell>
          <cell r="O253">
            <v>23</v>
          </cell>
          <cell r="P253">
            <v>0</v>
          </cell>
          <cell r="Q253">
            <v>0</v>
          </cell>
          <cell r="R253">
            <v>1</v>
          </cell>
          <cell r="S253">
            <v>9036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23</v>
          </cell>
          <cell r="Y253">
            <v>105018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114054</v>
          </cell>
          <cell r="AI253">
            <v>1</v>
          </cell>
          <cell r="AJ253">
            <v>73900</v>
          </cell>
          <cell r="AK253">
            <v>14</v>
          </cell>
          <cell r="AL253">
            <v>219352</v>
          </cell>
          <cell r="AM253">
            <v>298</v>
          </cell>
          <cell r="AN253">
            <v>919926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1213178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2</v>
          </cell>
          <cell r="BW253">
            <v>17642</v>
          </cell>
          <cell r="BX253">
            <v>0</v>
          </cell>
          <cell r="BY253">
            <v>0</v>
          </cell>
          <cell r="BZ253">
            <v>17642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26</v>
          </cell>
          <cell r="CK253">
            <v>167232</v>
          </cell>
          <cell r="CL253">
            <v>26</v>
          </cell>
          <cell r="CM253">
            <v>22516</v>
          </cell>
          <cell r="CN253">
            <v>192</v>
          </cell>
        </row>
        <row r="254">
          <cell r="E254">
            <v>2214098</v>
          </cell>
          <cell r="F254" t="str">
            <v>98 Начално училище "Св. св. Кирил и Методий"</v>
          </cell>
          <cell r="G254" t="str">
            <v>Общинско</v>
          </cell>
          <cell r="H254" t="str">
            <v>община</v>
          </cell>
          <cell r="I254" t="str">
            <v>начално</v>
          </cell>
          <cell r="J254">
            <v>1</v>
          </cell>
          <cell r="K254">
            <v>211</v>
          </cell>
          <cell r="L254">
            <v>185</v>
          </cell>
          <cell r="M254">
            <v>1</v>
          </cell>
          <cell r="N254">
            <v>185</v>
          </cell>
          <cell r="O254">
            <v>26</v>
          </cell>
          <cell r="P254">
            <v>0</v>
          </cell>
          <cell r="Q254">
            <v>0</v>
          </cell>
          <cell r="R254">
            <v>1</v>
          </cell>
          <cell r="S254">
            <v>9036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26</v>
          </cell>
          <cell r="Y254">
            <v>118716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127752</v>
          </cell>
          <cell r="AI254">
            <v>1</v>
          </cell>
          <cell r="AJ254">
            <v>73900</v>
          </cell>
          <cell r="AK254">
            <v>8</v>
          </cell>
          <cell r="AL254">
            <v>125344</v>
          </cell>
          <cell r="AM254">
            <v>185</v>
          </cell>
          <cell r="AN254">
            <v>571095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770339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13</v>
          </cell>
          <cell r="CK254">
            <v>83616</v>
          </cell>
          <cell r="CL254">
            <v>13</v>
          </cell>
          <cell r="CM254">
            <v>11258</v>
          </cell>
          <cell r="CN254">
            <v>211</v>
          </cell>
        </row>
        <row r="255">
          <cell r="E255">
            <v>2214101</v>
          </cell>
          <cell r="F255" t="str">
            <v>101. СРЕДНО УЧИЛИЩЕ "БАЧО КИРО"</v>
          </cell>
          <cell r="G255" t="str">
            <v>Общинско</v>
          </cell>
          <cell r="H255" t="str">
            <v>община</v>
          </cell>
          <cell r="I255" t="str">
            <v>средно</v>
          </cell>
          <cell r="J255">
            <v>1</v>
          </cell>
          <cell r="K255">
            <v>503</v>
          </cell>
          <cell r="L255">
            <v>1108</v>
          </cell>
          <cell r="M255">
            <v>1</v>
          </cell>
          <cell r="N255">
            <v>1108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1</v>
          </cell>
          <cell r="AJ255">
            <v>73900</v>
          </cell>
          <cell r="AK255">
            <v>48</v>
          </cell>
          <cell r="AL255">
            <v>752064</v>
          </cell>
          <cell r="AM255">
            <v>1082</v>
          </cell>
          <cell r="AN255">
            <v>3340134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4166098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20922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26</v>
          </cell>
          <cell r="BN255">
            <v>81198</v>
          </cell>
          <cell r="BO255">
            <v>0</v>
          </cell>
          <cell r="BP255">
            <v>0</v>
          </cell>
          <cell r="BQ255">
            <v>102120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3</v>
          </cell>
          <cell r="BW255">
            <v>26463</v>
          </cell>
          <cell r="BX255">
            <v>2</v>
          </cell>
          <cell r="BY255">
            <v>2132</v>
          </cell>
          <cell r="BZ255">
            <v>28595</v>
          </cell>
          <cell r="CA255">
            <v>53</v>
          </cell>
          <cell r="CB255">
            <v>1007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31</v>
          </cell>
          <cell r="CK255">
            <v>199392</v>
          </cell>
          <cell r="CL255">
            <v>31</v>
          </cell>
          <cell r="CM255">
            <v>26846</v>
          </cell>
          <cell r="CN255">
            <v>503</v>
          </cell>
        </row>
        <row r="256">
          <cell r="E256">
            <v>2214102</v>
          </cell>
          <cell r="F256" t="str">
            <v>102. oсновно училище" Панайот Волов"</v>
          </cell>
          <cell r="G256" t="str">
            <v>Общинско</v>
          </cell>
          <cell r="H256" t="str">
            <v>община</v>
          </cell>
          <cell r="I256" t="str">
            <v>основно</v>
          </cell>
          <cell r="J256">
            <v>1</v>
          </cell>
          <cell r="K256">
            <v>215</v>
          </cell>
          <cell r="L256">
            <v>338</v>
          </cell>
          <cell r="M256">
            <v>1</v>
          </cell>
          <cell r="N256">
            <v>338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1</v>
          </cell>
          <cell r="AJ256">
            <v>73900</v>
          </cell>
          <cell r="AK256">
            <v>15</v>
          </cell>
          <cell r="AL256">
            <v>235020</v>
          </cell>
          <cell r="AM256">
            <v>338</v>
          </cell>
          <cell r="AN256">
            <v>1043406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1352326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8821</v>
          </cell>
          <cell r="BX256">
            <v>0</v>
          </cell>
          <cell r="BY256">
            <v>0</v>
          </cell>
          <cell r="BZ256">
            <v>8821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19</v>
          </cell>
          <cell r="CK256">
            <v>122208</v>
          </cell>
          <cell r="CL256">
            <v>19</v>
          </cell>
          <cell r="CM256">
            <v>16454</v>
          </cell>
          <cell r="CN256">
            <v>215</v>
          </cell>
        </row>
        <row r="257">
          <cell r="E257">
            <v>2214141</v>
          </cell>
          <cell r="F257" t="str">
            <v>141 Основно училище "Народни будители</v>
          </cell>
          <cell r="G257" t="str">
            <v>Общинско</v>
          </cell>
          <cell r="H257" t="str">
            <v>община</v>
          </cell>
          <cell r="I257" t="str">
            <v>основно</v>
          </cell>
          <cell r="J257">
            <v>1</v>
          </cell>
          <cell r="K257">
            <v>74</v>
          </cell>
          <cell r="L257">
            <v>95</v>
          </cell>
          <cell r="M257">
            <v>1</v>
          </cell>
          <cell r="N257">
            <v>95</v>
          </cell>
          <cell r="O257">
            <v>14</v>
          </cell>
          <cell r="P257">
            <v>0</v>
          </cell>
          <cell r="Q257">
            <v>0</v>
          </cell>
          <cell r="R257">
            <v>1</v>
          </cell>
          <cell r="S257">
            <v>9036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14</v>
          </cell>
          <cell r="Y257">
            <v>63924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72960</v>
          </cell>
          <cell r="AI257">
            <v>1</v>
          </cell>
          <cell r="AJ257">
            <v>73900</v>
          </cell>
          <cell r="AK257">
            <v>7</v>
          </cell>
          <cell r="AL257">
            <v>109676</v>
          </cell>
          <cell r="AM257">
            <v>95</v>
          </cell>
          <cell r="AN257">
            <v>293265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476841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8821</v>
          </cell>
          <cell r="BX257">
            <v>1</v>
          </cell>
          <cell r="BY257">
            <v>1066</v>
          </cell>
          <cell r="BZ257">
            <v>9887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23</v>
          </cell>
          <cell r="CK257">
            <v>147936</v>
          </cell>
          <cell r="CL257">
            <v>23</v>
          </cell>
          <cell r="CM257">
            <v>19918</v>
          </cell>
          <cell r="CN257">
            <v>74</v>
          </cell>
        </row>
        <row r="258">
          <cell r="E258">
            <v>2214153</v>
          </cell>
          <cell r="F258" t="str">
            <v>153 Спортно училище "Неофит Рилски"</v>
          </cell>
          <cell r="G258" t="str">
            <v>Общинско</v>
          </cell>
          <cell r="H258" t="str">
            <v>община</v>
          </cell>
          <cell r="I258" t="str">
            <v>спортно</v>
          </cell>
          <cell r="J258">
            <v>1</v>
          </cell>
          <cell r="K258">
            <v>0</v>
          </cell>
          <cell r="L258">
            <v>547</v>
          </cell>
          <cell r="M258">
            <v>1</v>
          </cell>
          <cell r="N258">
            <v>547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1</v>
          </cell>
          <cell r="AU258">
            <v>73900</v>
          </cell>
          <cell r="AV258">
            <v>21</v>
          </cell>
          <cell r="AW258">
            <v>518070</v>
          </cell>
          <cell r="AX258">
            <v>547</v>
          </cell>
          <cell r="AY258">
            <v>2669360</v>
          </cell>
          <cell r="AZ258">
            <v>3261330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3</v>
          </cell>
          <cell r="CF258">
            <v>56988</v>
          </cell>
          <cell r="CG258">
            <v>50</v>
          </cell>
          <cell r="CH258">
            <v>170050</v>
          </cell>
          <cell r="CI258">
            <v>227038</v>
          </cell>
          <cell r="CJ258">
            <v>19</v>
          </cell>
          <cell r="CK258">
            <v>122208</v>
          </cell>
          <cell r="CL258">
            <v>19</v>
          </cell>
          <cell r="CM258">
            <v>16454</v>
          </cell>
          <cell r="CN258">
            <v>0</v>
          </cell>
        </row>
        <row r="259">
          <cell r="E259">
            <v>2214351</v>
          </cell>
          <cell r="F259" t="str">
            <v>ДЕТСКА ГРАДИНА №172 "София"</v>
          </cell>
          <cell r="G259" t="str">
            <v>Общинско</v>
          </cell>
          <cell r="H259" t="str">
            <v>община</v>
          </cell>
          <cell r="I259" t="str">
            <v>детска градина</v>
          </cell>
          <cell r="J259">
            <v>1</v>
          </cell>
          <cell r="K259">
            <v>118</v>
          </cell>
          <cell r="L259">
            <v>0</v>
          </cell>
          <cell r="M259">
            <v>0</v>
          </cell>
          <cell r="N259">
            <v>0</v>
          </cell>
          <cell r="O259">
            <v>216</v>
          </cell>
          <cell r="P259">
            <v>1</v>
          </cell>
          <cell r="Q259">
            <v>46300</v>
          </cell>
          <cell r="R259">
            <v>8</v>
          </cell>
          <cell r="S259">
            <v>72288</v>
          </cell>
          <cell r="T259">
            <v>44</v>
          </cell>
          <cell r="U259">
            <v>99484</v>
          </cell>
          <cell r="V259">
            <v>52</v>
          </cell>
          <cell r="W259">
            <v>220740</v>
          </cell>
          <cell r="X259">
            <v>107</v>
          </cell>
          <cell r="Y259">
            <v>488562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  <cell r="AE259">
            <v>15959</v>
          </cell>
          <cell r="AF259">
            <v>13</v>
          </cell>
          <cell r="AG259">
            <v>160576</v>
          </cell>
          <cell r="AH259">
            <v>1103909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10</v>
          </cell>
          <cell r="CK259">
            <v>64320</v>
          </cell>
          <cell r="CL259">
            <v>10</v>
          </cell>
          <cell r="CM259">
            <v>8660</v>
          </cell>
          <cell r="CN259">
            <v>118</v>
          </cell>
        </row>
        <row r="260">
          <cell r="E260">
            <v>2214709</v>
          </cell>
          <cell r="F260" t="str">
            <v>ЦЕНТЪР ЗА ПОДКРЕПА ЗА ЛИЧНОСТНО РАЗВИТИЕ - ЦЕНТЪР ЗА ИЗКУСТВА, КУЛТУРА И ОБРАЗОВАНИЕ "СОФИЯ"</v>
          </cell>
          <cell r="G260" t="str">
            <v>Общинско</v>
          </cell>
          <cell r="H260" t="str">
            <v>община</v>
          </cell>
          <cell r="I260" t="str">
            <v>център за подкрепа за личностно развитие</v>
          </cell>
          <cell r="J260">
            <v>1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</row>
        <row r="261">
          <cell r="E261">
            <v>2214924</v>
          </cell>
          <cell r="F261" t="str">
            <v>ДЕТСКА ГРАДИНА № 24 "НАДЕЖДА"</v>
          </cell>
          <cell r="G261" t="str">
            <v>Общинско</v>
          </cell>
          <cell r="H261" t="str">
            <v>община</v>
          </cell>
          <cell r="I261" t="str">
            <v>детска градина</v>
          </cell>
          <cell r="J261">
            <v>1</v>
          </cell>
          <cell r="K261">
            <v>168</v>
          </cell>
          <cell r="L261">
            <v>0</v>
          </cell>
          <cell r="M261">
            <v>0</v>
          </cell>
          <cell r="N261">
            <v>0</v>
          </cell>
          <cell r="O261">
            <v>332</v>
          </cell>
          <cell r="P261">
            <v>1</v>
          </cell>
          <cell r="Q261">
            <v>46300</v>
          </cell>
          <cell r="R261">
            <v>13</v>
          </cell>
          <cell r="S261">
            <v>117468</v>
          </cell>
          <cell r="T261">
            <v>85</v>
          </cell>
          <cell r="U261">
            <v>192185</v>
          </cell>
          <cell r="V261">
            <v>79</v>
          </cell>
          <cell r="W261">
            <v>335355</v>
          </cell>
          <cell r="X261">
            <v>168</v>
          </cell>
          <cell r="Y261">
            <v>767088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1458396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9</v>
          </cell>
          <cell r="CM261">
            <v>7794</v>
          </cell>
          <cell r="CN261">
            <v>168</v>
          </cell>
        </row>
        <row r="262">
          <cell r="E262">
            <v>2214925</v>
          </cell>
          <cell r="F262" t="str">
            <v>Детска градина № 83 Славейче</v>
          </cell>
          <cell r="G262" t="str">
            <v>Общинско</v>
          </cell>
          <cell r="H262" t="str">
            <v>община</v>
          </cell>
          <cell r="I262" t="str">
            <v>детска градина</v>
          </cell>
          <cell r="J262">
            <v>1</v>
          </cell>
          <cell r="K262">
            <v>49</v>
          </cell>
          <cell r="L262">
            <v>0</v>
          </cell>
          <cell r="M262">
            <v>0</v>
          </cell>
          <cell r="N262">
            <v>0</v>
          </cell>
          <cell r="O262">
            <v>92</v>
          </cell>
          <cell r="P262">
            <v>1</v>
          </cell>
          <cell r="Q262">
            <v>46300</v>
          </cell>
          <cell r="R262">
            <v>4</v>
          </cell>
          <cell r="S262">
            <v>36144</v>
          </cell>
          <cell r="T262">
            <v>24</v>
          </cell>
          <cell r="U262">
            <v>54264</v>
          </cell>
          <cell r="V262">
            <v>19</v>
          </cell>
          <cell r="W262">
            <v>80655</v>
          </cell>
          <cell r="X262">
            <v>49</v>
          </cell>
          <cell r="Y262">
            <v>223734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441097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49</v>
          </cell>
        </row>
        <row r="263">
          <cell r="E263">
            <v>2214926</v>
          </cell>
          <cell r="F263" t="str">
            <v>ДЕТСКА ГРАДИНА №15"Чучулига"</v>
          </cell>
          <cell r="G263" t="str">
            <v>Общинско</v>
          </cell>
          <cell r="H263" t="str">
            <v>община</v>
          </cell>
          <cell r="I263" t="str">
            <v>детска градина</v>
          </cell>
          <cell r="J263">
            <v>1</v>
          </cell>
          <cell r="K263">
            <v>162</v>
          </cell>
          <cell r="L263">
            <v>0</v>
          </cell>
          <cell r="M263">
            <v>0</v>
          </cell>
          <cell r="N263">
            <v>0</v>
          </cell>
          <cell r="O263">
            <v>230</v>
          </cell>
          <cell r="P263">
            <v>1</v>
          </cell>
          <cell r="Q263">
            <v>46300</v>
          </cell>
          <cell r="R263">
            <v>9</v>
          </cell>
          <cell r="S263">
            <v>81324</v>
          </cell>
          <cell r="T263">
            <v>43</v>
          </cell>
          <cell r="U263">
            <v>97223</v>
          </cell>
          <cell r="V263">
            <v>25</v>
          </cell>
          <cell r="W263">
            <v>106125</v>
          </cell>
          <cell r="X263">
            <v>162</v>
          </cell>
          <cell r="Y263">
            <v>739692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1070664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9</v>
          </cell>
          <cell r="CM263">
            <v>7794</v>
          </cell>
          <cell r="CN263">
            <v>162</v>
          </cell>
        </row>
        <row r="264">
          <cell r="E264">
            <v>2214928</v>
          </cell>
          <cell r="F264" t="str">
            <v>ДЕТСКА ГРАДИНА №27 "ДЕТСКА КИТКА"</v>
          </cell>
          <cell r="G264" t="str">
            <v>Общинско</v>
          </cell>
          <cell r="H264" t="str">
            <v>община</v>
          </cell>
          <cell r="I264" t="str">
            <v>детска градина</v>
          </cell>
          <cell r="J264">
            <v>1</v>
          </cell>
          <cell r="K264">
            <v>103</v>
          </cell>
          <cell r="L264">
            <v>0</v>
          </cell>
          <cell r="M264">
            <v>0</v>
          </cell>
          <cell r="N264">
            <v>0</v>
          </cell>
          <cell r="O264">
            <v>193</v>
          </cell>
          <cell r="P264">
            <v>1</v>
          </cell>
          <cell r="Q264">
            <v>46300</v>
          </cell>
          <cell r="R264">
            <v>8</v>
          </cell>
          <cell r="S264">
            <v>72288</v>
          </cell>
          <cell r="T264">
            <v>42</v>
          </cell>
          <cell r="U264">
            <v>94962</v>
          </cell>
          <cell r="V264">
            <v>48</v>
          </cell>
          <cell r="W264">
            <v>203760</v>
          </cell>
          <cell r="X264">
            <v>103</v>
          </cell>
          <cell r="Y264">
            <v>470298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887608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8</v>
          </cell>
          <cell r="CM264">
            <v>6928</v>
          </cell>
          <cell r="CN264">
            <v>103</v>
          </cell>
        </row>
        <row r="265">
          <cell r="E265">
            <v>2214929</v>
          </cell>
          <cell r="F265" t="str">
            <v>Детска градина № 38 "Дора Габе"</v>
          </cell>
          <cell r="G265" t="str">
            <v>Общинско</v>
          </cell>
          <cell r="H265" t="str">
            <v>община</v>
          </cell>
          <cell r="I265" t="str">
            <v>детска градина</v>
          </cell>
          <cell r="J265">
            <v>1</v>
          </cell>
          <cell r="K265">
            <v>154</v>
          </cell>
          <cell r="L265">
            <v>0</v>
          </cell>
          <cell r="M265">
            <v>0</v>
          </cell>
          <cell r="N265">
            <v>0</v>
          </cell>
          <cell r="O265">
            <v>254</v>
          </cell>
          <cell r="P265">
            <v>1</v>
          </cell>
          <cell r="Q265">
            <v>46300</v>
          </cell>
          <cell r="R265">
            <v>10</v>
          </cell>
          <cell r="S265">
            <v>90360</v>
          </cell>
          <cell r="T265">
            <v>43</v>
          </cell>
          <cell r="U265">
            <v>97223</v>
          </cell>
          <cell r="V265">
            <v>57</v>
          </cell>
          <cell r="W265">
            <v>241965</v>
          </cell>
          <cell r="X265">
            <v>154</v>
          </cell>
          <cell r="Y265">
            <v>703164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1179012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20</v>
          </cell>
          <cell r="CM265">
            <v>17320</v>
          </cell>
          <cell r="CN265">
            <v>154</v>
          </cell>
        </row>
        <row r="266">
          <cell r="E266">
            <v>2214930</v>
          </cell>
          <cell r="F266" t="str">
            <v>ДЕТСКА ГРАДИНА № 90 "ВЕСА ПАСПАЛЕЕВА"</v>
          </cell>
          <cell r="G266" t="str">
            <v>Общинско</v>
          </cell>
          <cell r="H266" t="str">
            <v>община</v>
          </cell>
          <cell r="I266" t="str">
            <v>детска градина</v>
          </cell>
          <cell r="J266">
            <v>1</v>
          </cell>
          <cell r="K266">
            <v>206</v>
          </cell>
          <cell r="L266">
            <v>0</v>
          </cell>
          <cell r="M266">
            <v>0</v>
          </cell>
          <cell r="N266">
            <v>0</v>
          </cell>
          <cell r="O266">
            <v>303</v>
          </cell>
          <cell r="P266">
            <v>1</v>
          </cell>
          <cell r="Q266">
            <v>46300</v>
          </cell>
          <cell r="R266">
            <v>12</v>
          </cell>
          <cell r="S266">
            <v>108432</v>
          </cell>
          <cell r="T266">
            <v>65</v>
          </cell>
          <cell r="U266">
            <v>146965</v>
          </cell>
          <cell r="V266">
            <v>32</v>
          </cell>
          <cell r="W266">
            <v>135840</v>
          </cell>
          <cell r="X266">
            <v>206</v>
          </cell>
          <cell r="Y266">
            <v>940596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1378133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15</v>
          </cell>
          <cell r="CM266">
            <v>12990</v>
          </cell>
          <cell r="CN266">
            <v>206</v>
          </cell>
        </row>
        <row r="267">
          <cell r="E267">
            <v>2214931</v>
          </cell>
          <cell r="F267" t="str">
            <v>Детска градина № 170 "Пчелица"</v>
          </cell>
          <cell r="G267" t="str">
            <v>Общинско</v>
          </cell>
          <cell r="H267" t="str">
            <v>община</v>
          </cell>
          <cell r="I267" t="str">
            <v>детска градина</v>
          </cell>
          <cell r="J267">
            <v>1</v>
          </cell>
          <cell r="K267">
            <v>102</v>
          </cell>
          <cell r="L267">
            <v>0</v>
          </cell>
          <cell r="M267">
            <v>0</v>
          </cell>
          <cell r="N267">
            <v>0</v>
          </cell>
          <cell r="O267">
            <v>197</v>
          </cell>
          <cell r="P267">
            <v>1</v>
          </cell>
          <cell r="Q267">
            <v>46300</v>
          </cell>
          <cell r="R267">
            <v>8</v>
          </cell>
          <cell r="S267">
            <v>72288</v>
          </cell>
          <cell r="T267">
            <v>23</v>
          </cell>
          <cell r="U267">
            <v>52003</v>
          </cell>
          <cell r="V267">
            <v>72</v>
          </cell>
          <cell r="W267">
            <v>305640</v>
          </cell>
          <cell r="X267">
            <v>102</v>
          </cell>
          <cell r="Y267">
            <v>465732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941963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2</v>
          </cell>
          <cell r="CM267">
            <v>1732</v>
          </cell>
          <cell r="CN267">
            <v>102</v>
          </cell>
        </row>
        <row r="268">
          <cell r="E268">
            <v>2214932</v>
          </cell>
          <cell r="F268" t="str">
            <v>Детска градина115 Осми март</v>
          </cell>
          <cell r="G268" t="str">
            <v>Общинско</v>
          </cell>
          <cell r="H268" t="str">
            <v>община</v>
          </cell>
          <cell r="I268" t="str">
            <v>детска градина</v>
          </cell>
          <cell r="J268">
            <v>1</v>
          </cell>
          <cell r="K268">
            <v>156</v>
          </cell>
          <cell r="L268">
            <v>0</v>
          </cell>
          <cell r="M268">
            <v>0</v>
          </cell>
          <cell r="N268">
            <v>0</v>
          </cell>
          <cell r="O268">
            <v>291</v>
          </cell>
          <cell r="P268">
            <v>1</v>
          </cell>
          <cell r="Q268">
            <v>46300</v>
          </cell>
          <cell r="R268">
            <v>12</v>
          </cell>
          <cell r="S268">
            <v>108432</v>
          </cell>
          <cell r="T268">
            <v>84</v>
          </cell>
          <cell r="U268">
            <v>189924</v>
          </cell>
          <cell r="V268">
            <v>51</v>
          </cell>
          <cell r="W268">
            <v>216495</v>
          </cell>
          <cell r="X268">
            <v>156</v>
          </cell>
          <cell r="Y268">
            <v>712296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1273447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12</v>
          </cell>
          <cell r="CM268">
            <v>10392</v>
          </cell>
          <cell r="CN268">
            <v>156</v>
          </cell>
        </row>
        <row r="269">
          <cell r="E269">
            <v>2214933</v>
          </cell>
          <cell r="F269" t="str">
            <v>ДЕТСКА ГРАДИНА №171"СВОБОДА"</v>
          </cell>
          <cell r="G269" t="str">
            <v>Общинско</v>
          </cell>
          <cell r="H269" t="str">
            <v>община</v>
          </cell>
          <cell r="I269" t="str">
            <v>детска градина</v>
          </cell>
          <cell r="J269">
            <v>1</v>
          </cell>
          <cell r="K269">
            <v>165</v>
          </cell>
          <cell r="L269">
            <v>0</v>
          </cell>
          <cell r="M269">
            <v>0</v>
          </cell>
          <cell r="N269">
            <v>0</v>
          </cell>
          <cell r="O269">
            <v>292</v>
          </cell>
          <cell r="P269">
            <v>1</v>
          </cell>
          <cell r="Q269">
            <v>46300</v>
          </cell>
          <cell r="R269">
            <v>11</v>
          </cell>
          <cell r="S269">
            <v>99396</v>
          </cell>
          <cell r="T269">
            <v>67</v>
          </cell>
          <cell r="U269">
            <v>151487</v>
          </cell>
          <cell r="V269">
            <v>59</v>
          </cell>
          <cell r="W269">
            <v>250455</v>
          </cell>
          <cell r="X269">
            <v>159</v>
          </cell>
          <cell r="Y269">
            <v>725994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  <cell r="AE269">
            <v>15959</v>
          </cell>
          <cell r="AF269">
            <v>7</v>
          </cell>
          <cell r="AG269">
            <v>86464</v>
          </cell>
          <cell r="AH269">
            <v>1376055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10</v>
          </cell>
          <cell r="CM269">
            <v>8660</v>
          </cell>
          <cell r="CN269">
            <v>165</v>
          </cell>
        </row>
        <row r="270">
          <cell r="E270">
            <v>2214934</v>
          </cell>
          <cell r="F270" t="str">
            <v>ДГ 137 Калина Малина"</v>
          </cell>
          <cell r="G270" t="str">
            <v>Общинско</v>
          </cell>
          <cell r="H270" t="str">
            <v>община</v>
          </cell>
          <cell r="I270" t="str">
            <v>детска градина</v>
          </cell>
          <cell r="J270">
            <v>1</v>
          </cell>
          <cell r="K270">
            <v>101</v>
          </cell>
          <cell r="L270">
            <v>0</v>
          </cell>
          <cell r="M270">
            <v>0</v>
          </cell>
          <cell r="N270">
            <v>0</v>
          </cell>
          <cell r="O270">
            <v>205</v>
          </cell>
          <cell r="P270">
            <v>1</v>
          </cell>
          <cell r="Q270">
            <v>46300</v>
          </cell>
          <cell r="R270">
            <v>8</v>
          </cell>
          <cell r="S270">
            <v>72288</v>
          </cell>
          <cell r="T270">
            <v>45</v>
          </cell>
          <cell r="U270">
            <v>101745</v>
          </cell>
          <cell r="V270">
            <v>59</v>
          </cell>
          <cell r="W270">
            <v>250455</v>
          </cell>
          <cell r="X270">
            <v>101</v>
          </cell>
          <cell r="Y270">
            <v>461166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931954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7</v>
          </cell>
          <cell r="CM270">
            <v>6062</v>
          </cell>
          <cell r="CN270">
            <v>101</v>
          </cell>
        </row>
        <row r="271">
          <cell r="E271">
            <v>2214935</v>
          </cell>
          <cell r="F271" t="str">
            <v>ДЕТСКА ГРАДИНА № 6 " ВЪЛШЕБЕН СВЯТ"</v>
          </cell>
          <cell r="G271" t="str">
            <v>Общинско</v>
          </cell>
          <cell r="H271" t="str">
            <v>община</v>
          </cell>
          <cell r="I271" t="str">
            <v>детска градина</v>
          </cell>
          <cell r="J271">
            <v>1</v>
          </cell>
          <cell r="K271">
            <v>132</v>
          </cell>
          <cell r="L271">
            <v>0</v>
          </cell>
          <cell r="M271">
            <v>0</v>
          </cell>
          <cell r="N271">
            <v>0</v>
          </cell>
          <cell r="O271">
            <v>228</v>
          </cell>
          <cell r="P271">
            <v>1</v>
          </cell>
          <cell r="Q271">
            <v>46300</v>
          </cell>
          <cell r="R271">
            <v>9</v>
          </cell>
          <cell r="S271">
            <v>81324</v>
          </cell>
          <cell r="T271">
            <v>42</v>
          </cell>
          <cell r="U271">
            <v>94962</v>
          </cell>
          <cell r="V271">
            <v>54</v>
          </cell>
          <cell r="W271">
            <v>229230</v>
          </cell>
          <cell r="X271">
            <v>132</v>
          </cell>
          <cell r="Y271">
            <v>602712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1054528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11</v>
          </cell>
          <cell r="CM271">
            <v>9526</v>
          </cell>
          <cell r="CN271">
            <v>132</v>
          </cell>
        </row>
        <row r="272">
          <cell r="E272">
            <v>2216001</v>
          </cell>
          <cell r="F272" t="str">
            <v>1 Средно училище "Пенчо П. Славейков"</v>
          </cell>
          <cell r="G272" t="str">
            <v>Общинско</v>
          </cell>
          <cell r="H272" t="str">
            <v>община</v>
          </cell>
          <cell r="I272" t="str">
            <v>средно</v>
          </cell>
          <cell r="J272">
            <v>1</v>
          </cell>
          <cell r="K272">
            <v>271</v>
          </cell>
          <cell r="L272">
            <v>1064</v>
          </cell>
          <cell r="M272">
            <v>1</v>
          </cell>
          <cell r="N272">
            <v>1064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1</v>
          </cell>
          <cell r="AJ272">
            <v>73900</v>
          </cell>
          <cell r="AK272">
            <v>42</v>
          </cell>
          <cell r="AL272">
            <v>658056</v>
          </cell>
          <cell r="AM272">
            <v>1064</v>
          </cell>
          <cell r="AN272">
            <v>3284568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4016524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11</v>
          </cell>
          <cell r="CK272">
            <v>70752</v>
          </cell>
          <cell r="CL272">
            <v>11</v>
          </cell>
          <cell r="CM272">
            <v>9526</v>
          </cell>
          <cell r="CN272">
            <v>271</v>
          </cell>
        </row>
        <row r="273">
          <cell r="E273">
            <v>2216112</v>
          </cell>
          <cell r="F273" t="str">
            <v>112 ОСНОВНО УЧИЛИЩЕ "СТОЯН ЗАИМОВ"</v>
          </cell>
          <cell r="G273" t="str">
            <v>Общинско</v>
          </cell>
          <cell r="H273" t="str">
            <v>община</v>
          </cell>
          <cell r="I273" t="str">
            <v>основно</v>
          </cell>
          <cell r="J273">
            <v>1</v>
          </cell>
          <cell r="K273">
            <v>614</v>
          </cell>
          <cell r="L273">
            <v>976</v>
          </cell>
          <cell r="M273">
            <v>1</v>
          </cell>
          <cell r="N273">
            <v>976</v>
          </cell>
          <cell r="O273">
            <v>47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2</v>
          </cell>
          <cell r="AA273">
            <v>7438</v>
          </cell>
          <cell r="AB273">
            <v>47</v>
          </cell>
          <cell r="AC273">
            <v>130331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137769</v>
          </cell>
          <cell r="AI273">
            <v>1</v>
          </cell>
          <cell r="AJ273">
            <v>73900</v>
          </cell>
          <cell r="AK273">
            <v>37</v>
          </cell>
          <cell r="AL273">
            <v>579716</v>
          </cell>
          <cell r="AM273">
            <v>976</v>
          </cell>
          <cell r="AN273">
            <v>3012912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3666528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3</v>
          </cell>
          <cell r="BY273">
            <v>3198</v>
          </cell>
          <cell r="BZ273">
            <v>3198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35</v>
          </cell>
          <cell r="CK273">
            <v>225120</v>
          </cell>
          <cell r="CL273">
            <v>35</v>
          </cell>
          <cell r="CM273">
            <v>30310</v>
          </cell>
          <cell r="CN273">
            <v>614</v>
          </cell>
        </row>
        <row r="274">
          <cell r="E274">
            <v>2216129</v>
          </cell>
          <cell r="F274" t="str">
            <v>129 Основно Училище  "Антим -І"</v>
          </cell>
          <cell r="G274" t="str">
            <v>Общинско</v>
          </cell>
          <cell r="H274" t="str">
            <v>община</v>
          </cell>
          <cell r="I274" t="str">
            <v>основно</v>
          </cell>
          <cell r="J274">
            <v>1</v>
          </cell>
          <cell r="K274">
            <v>317</v>
          </cell>
          <cell r="L274">
            <v>541</v>
          </cell>
          <cell r="M274">
            <v>1</v>
          </cell>
          <cell r="N274">
            <v>541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</v>
          </cell>
          <cell r="AJ274">
            <v>73900</v>
          </cell>
          <cell r="AK274">
            <v>22</v>
          </cell>
          <cell r="AL274">
            <v>344696</v>
          </cell>
          <cell r="AM274">
            <v>541</v>
          </cell>
          <cell r="AN274">
            <v>1670067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2088663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5</v>
          </cell>
          <cell r="CM274">
            <v>4330</v>
          </cell>
          <cell r="CN274">
            <v>317</v>
          </cell>
        </row>
        <row r="275">
          <cell r="E275">
            <v>2216164</v>
          </cell>
          <cell r="F275" t="str">
            <v>164. гимназия с преподаване на испански език "Мигел де Сервантес"</v>
          </cell>
          <cell r="G275" t="str">
            <v>Общинско</v>
          </cell>
          <cell r="H275" t="str">
            <v>община</v>
          </cell>
          <cell r="I275" t="str">
            <v>профилирана гимназия</v>
          </cell>
          <cell r="J275">
            <v>1</v>
          </cell>
          <cell r="K275">
            <v>0</v>
          </cell>
          <cell r="L275">
            <v>748</v>
          </cell>
          <cell r="M275">
            <v>1</v>
          </cell>
          <cell r="N275">
            <v>748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1</v>
          </cell>
          <cell r="AJ275">
            <v>73900</v>
          </cell>
          <cell r="AK275">
            <v>28</v>
          </cell>
          <cell r="AL275">
            <v>438704</v>
          </cell>
          <cell r="AM275">
            <v>748</v>
          </cell>
          <cell r="AN275">
            <v>2309076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2821680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2</v>
          </cell>
          <cell r="BY275">
            <v>2132</v>
          </cell>
          <cell r="BZ275">
            <v>2132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</row>
        <row r="276">
          <cell r="E276">
            <v>2216301</v>
          </cell>
          <cell r="F276" t="str">
            <v>Първа английска езикова гимназия</v>
          </cell>
          <cell r="G276" t="str">
            <v>Общинско</v>
          </cell>
          <cell r="H276" t="str">
            <v>община</v>
          </cell>
          <cell r="I276" t="str">
            <v>профилирана гимназия</v>
          </cell>
          <cell r="J276">
            <v>1</v>
          </cell>
          <cell r="K276">
            <v>0</v>
          </cell>
          <cell r="L276">
            <v>1049</v>
          </cell>
          <cell r="M276">
            <v>1</v>
          </cell>
          <cell r="N276">
            <v>1049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1</v>
          </cell>
          <cell r="AJ276">
            <v>73900</v>
          </cell>
          <cell r="AK276">
            <v>38</v>
          </cell>
          <cell r="AL276">
            <v>595384</v>
          </cell>
          <cell r="AM276">
            <v>1049</v>
          </cell>
          <cell r="AN276">
            <v>3238263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3907547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5</v>
          </cell>
          <cell r="BY276">
            <v>5330</v>
          </cell>
          <cell r="BZ276">
            <v>5330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</row>
        <row r="277">
          <cell r="E277">
            <v>2216306</v>
          </cell>
          <cell r="F277" t="str">
            <v>Софийска математическа гимназия "Паисий Хилендарски"</v>
          </cell>
          <cell r="G277" t="str">
            <v>Общинско</v>
          </cell>
          <cell r="H277" t="str">
            <v>община</v>
          </cell>
          <cell r="I277" t="str">
            <v>профилирана гимназия</v>
          </cell>
          <cell r="J277">
            <v>1</v>
          </cell>
          <cell r="K277">
            <v>0</v>
          </cell>
          <cell r="L277">
            <v>1287</v>
          </cell>
          <cell r="M277">
            <v>1</v>
          </cell>
          <cell r="N277">
            <v>1287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1</v>
          </cell>
          <cell r="AJ277">
            <v>73900</v>
          </cell>
          <cell r="AK277">
            <v>48</v>
          </cell>
          <cell r="AL277">
            <v>752064</v>
          </cell>
          <cell r="AM277">
            <v>1287</v>
          </cell>
          <cell r="AN277">
            <v>3972969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4798933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2</v>
          </cell>
          <cell r="BY277">
            <v>2132</v>
          </cell>
          <cell r="BZ277">
            <v>2132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</row>
        <row r="278">
          <cell r="E278">
            <v>2216309</v>
          </cell>
          <cell r="F278" t="str">
            <v>IV Сменно-вечерна гимназия " Отец Паисий "</v>
          </cell>
          <cell r="G278" t="str">
            <v>Общинско</v>
          </cell>
          <cell r="H278" t="str">
            <v>община</v>
          </cell>
          <cell r="I278" t="str">
            <v>профилирана гимназия</v>
          </cell>
          <cell r="J278">
            <v>1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1</v>
          </cell>
          <cell r="AJ278">
            <v>73900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73900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301</v>
          </cell>
          <cell r="BS278">
            <v>1125138</v>
          </cell>
          <cell r="BT278">
            <v>0</v>
          </cell>
          <cell r="BU278">
            <v>0</v>
          </cell>
          <cell r="BV278">
            <v>1</v>
          </cell>
          <cell r="BW278">
            <v>8821</v>
          </cell>
          <cell r="BX278">
            <v>36</v>
          </cell>
          <cell r="BY278">
            <v>38376</v>
          </cell>
          <cell r="BZ278">
            <v>1172335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</row>
        <row r="279">
          <cell r="E279">
            <v>2216872</v>
          </cell>
          <cell r="F279" t="str">
            <v>Детска градина № 191 "Приказка без край"</v>
          </cell>
          <cell r="G279" t="str">
            <v>Общинско</v>
          </cell>
          <cell r="H279" t="str">
            <v>община</v>
          </cell>
          <cell r="I279" t="str">
            <v>детска градина</v>
          </cell>
          <cell r="J279">
            <v>1</v>
          </cell>
          <cell r="K279">
            <v>153</v>
          </cell>
          <cell r="L279">
            <v>0</v>
          </cell>
          <cell r="M279">
            <v>0</v>
          </cell>
          <cell r="N279">
            <v>0</v>
          </cell>
          <cell r="O279">
            <v>249</v>
          </cell>
          <cell r="P279">
            <v>1</v>
          </cell>
          <cell r="Q279">
            <v>46300</v>
          </cell>
          <cell r="R279">
            <v>10</v>
          </cell>
          <cell r="S279">
            <v>90360</v>
          </cell>
          <cell r="T279">
            <v>42</v>
          </cell>
          <cell r="U279">
            <v>94962</v>
          </cell>
          <cell r="V279">
            <v>54</v>
          </cell>
          <cell r="W279">
            <v>229230</v>
          </cell>
          <cell r="X279">
            <v>153</v>
          </cell>
          <cell r="Y279">
            <v>698598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1159450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6</v>
          </cell>
          <cell r="CM279">
            <v>5196</v>
          </cell>
          <cell r="CN279">
            <v>153</v>
          </cell>
        </row>
        <row r="280">
          <cell r="E280">
            <v>2216873</v>
          </cell>
          <cell r="F280" t="str">
            <v>ДЕТСКА ГРАДИНА № 100 "Акад. Пенчо Райков"</v>
          </cell>
          <cell r="G280" t="str">
            <v>Общинско</v>
          </cell>
          <cell r="H280" t="str">
            <v>община</v>
          </cell>
          <cell r="I280" t="str">
            <v>детска градина</v>
          </cell>
          <cell r="J280">
            <v>1</v>
          </cell>
          <cell r="K280">
            <v>107</v>
          </cell>
          <cell r="L280">
            <v>0</v>
          </cell>
          <cell r="M280">
            <v>0</v>
          </cell>
          <cell r="N280">
            <v>0</v>
          </cell>
          <cell r="O280">
            <v>130</v>
          </cell>
          <cell r="P280">
            <v>1</v>
          </cell>
          <cell r="Q280">
            <v>46300</v>
          </cell>
          <cell r="R280">
            <v>5</v>
          </cell>
          <cell r="S280">
            <v>45180</v>
          </cell>
          <cell r="T280">
            <v>0</v>
          </cell>
          <cell r="U280">
            <v>0</v>
          </cell>
          <cell r="V280">
            <v>23</v>
          </cell>
          <cell r="W280">
            <v>97635</v>
          </cell>
          <cell r="X280">
            <v>107</v>
          </cell>
          <cell r="Y280">
            <v>488562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677677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2</v>
          </cell>
          <cell r="CM280">
            <v>1732</v>
          </cell>
          <cell r="CN280">
            <v>107</v>
          </cell>
        </row>
        <row r="281">
          <cell r="E281">
            <v>2216875</v>
          </cell>
          <cell r="F281" t="str">
            <v>ДГ №195 Братя Мормареви"</v>
          </cell>
          <cell r="G281" t="str">
            <v>Общинско</v>
          </cell>
          <cell r="H281" t="str">
            <v>община</v>
          </cell>
          <cell r="I281" t="str">
            <v>детска градина</v>
          </cell>
          <cell r="J281">
            <v>1</v>
          </cell>
          <cell r="K281">
            <v>158</v>
          </cell>
          <cell r="L281">
            <v>0</v>
          </cell>
          <cell r="M281">
            <v>0</v>
          </cell>
          <cell r="N281">
            <v>0</v>
          </cell>
          <cell r="O281">
            <v>252</v>
          </cell>
          <cell r="P281">
            <v>1</v>
          </cell>
          <cell r="Q281">
            <v>46300</v>
          </cell>
          <cell r="R281">
            <v>10</v>
          </cell>
          <cell r="S281">
            <v>90360</v>
          </cell>
          <cell r="T281">
            <v>44</v>
          </cell>
          <cell r="U281">
            <v>99484</v>
          </cell>
          <cell r="V281">
            <v>50</v>
          </cell>
          <cell r="W281">
            <v>212250</v>
          </cell>
          <cell r="X281">
            <v>158</v>
          </cell>
          <cell r="Y281">
            <v>721428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1169822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6</v>
          </cell>
          <cell r="CM281">
            <v>5196</v>
          </cell>
          <cell r="CN281">
            <v>158</v>
          </cell>
        </row>
        <row r="282">
          <cell r="E282">
            <v>2216877</v>
          </cell>
          <cell r="F282" t="str">
            <v>ДЕТСКА ГРАДИНА 151 "ЛЕДА МИЛЕВА"</v>
          </cell>
          <cell r="G282" t="str">
            <v>Общинско</v>
          </cell>
          <cell r="H282" t="str">
            <v>община</v>
          </cell>
          <cell r="I282" t="str">
            <v>детска градина</v>
          </cell>
          <cell r="J282">
            <v>1</v>
          </cell>
          <cell r="K282">
            <v>122</v>
          </cell>
          <cell r="L282">
            <v>0</v>
          </cell>
          <cell r="M282">
            <v>0</v>
          </cell>
          <cell r="N282">
            <v>0</v>
          </cell>
          <cell r="O282">
            <v>191</v>
          </cell>
          <cell r="P282">
            <v>1</v>
          </cell>
          <cell r="Q282">
            <v>46300</v>
          </cell>
          <cell r="R282">
            <v>8</v>
          </cell>
          <cell r="S282">
            <v>72288</v>
          </cell>
          <cell r="T282">
            <v>0</v>
          </cell>
          <cell r="U282">
            <v>0</v>
          </cell>
          <cell r="V282">
            <v>69</v>
          </cell>
          <cell r="W282">
            <v>292905</v>
          </cell>
          <cell r="X282">
            <v>122</v>
          </cell>
          <cell r="Y282">
            <v>557052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968545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122</v>
          </cell>
        </row>
        <row r="283">
          <cell r="E283">
            <v>2217053</v>
          </cell>
          <cell r="F283" t="str">
            <v>53 ОСНОВНО УЧИЛИЩЕ "НИКОЛАЙ ХРЕЛКОВ"</v>
          </cell>
          <cell r="G283" t="str">
            <v>Общинско</v>
          </cell>
          <cell r="H283" t="str">
            <v>община</v>
          </cell>
          <cell r="I283" t="str">
            <v>основно</v>
          </cell>
          <cell r="J283">
            <v>1</v>
          </cell>
          <cell r="K283">
            <v>181</v>
          </cell>
          <cell r="L283">
            <v>292</v>
          </cell>
          <cell r="M283">
            <v>1</v>
          </cell>
          <cell r="N283">
            <v>292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1</v>
          </cell>
          <cell r="AJ283">
            <v>73900</v>
          </cell>
          <cell r="AK283">
            <v>13</v>
          </cell>
          <cell r="AL283">
            <v>203684</v>
          </cell>
          <cell r="AM283">
            <v>292</v>
          </cell>
          <cell r="AN283">
            <v>901404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1178988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</v>
          </cell>
          <cell r="CM283">
            <v>2598</v>
          </cell>
          <cell r="CN283">
            <v>181</v>
          </cell>
        </row>
        <row r="284">
          <cell r="E284">
            <v>2217066</v>
          </cell>
          <cell r="F284" t="str">
            <v>66 Средно училище "Филип Станиславов"</v>
          </cell>
          <cell r="G284" t="str">
            <v>Общинско</v>
          </cell>
          <cell r="H284" t="str">
            <v>община</v>
          </cell>
          <cell r="I284" t="str">
            <v>средно</v>
          </cell>
          <cell r="J284">
            <v>1</v>
          </cell>
          <cell r="K284">
            <v>106</v>
          </cell>
          <cell r="L284">
            <v>247</v>
          </cell>
          <cell r="M284">
            <v>1</v>
          </cell>
          <cell r="N284">
            <v>247</v>
          </cell>
          <cell r="O284">
            <v>22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</v>
          </cell>
          <cell r="AA284">
            <v>3719</v>
          </cell>
          <cell r="AB284">
            <v>22</v>
          </cell>
          <cell r="AC284">
            <v>61006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64725</v>
          </cell>
          <cell r="AI284">
            <v>1</v>
          </cell>
          <cell r="AJ284">
            <v>73900</v>
          </cell>
          <cell r="AK284">
            <v>12</v>
          </cell>
          <cell r="AL284">
            <v>188016</v>
          </cell>
          <cell r="AM284">
            <v>247</v>
          </cell>
          <cell r="AN284">
            <v>762489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1024405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1</v>
          </cell>
          <cell r="BY284">
            <v>1066</v>
          </cell>
          <cell r="BZ284">
            <v>1066</v>
          </cell>
          <cell r="CA284">
            <v>59</v>
          </cell>
          <cell r="CB284">
            <v>1121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17</v>
          </cell>
          <cell r="CK284">
            <v>109344</v>
          </cell>
          <cell r="CL284">
            <v>17</v>
          </cell>
          <cell r="CM284">
            <v>14722</v>
          </cell>
          <cell r="CN284">
            <v>106</v>
          </cell>
        </row>
        <row r="285">
          <cell r="E285">
            <v>2217072</v>
          </cell>
          <cell r="F285" t="str">
            <v>72 Основно училище "Христо Ботев"</v>
          </cell>
          <cell r="G285" t="str">
            <v>Общинско</v>
          </cell>
          <cell r="H285" t="str">
            <v>община</v>
          </cell>
          <cell r="I285" t="str">
            <v>основно</v>
          </cell>
          <cell r="J285">
            <v>1</v>
          </cell>
          <cell r="K285">
            <v>99</v>
          </cell>
          <cell r="L285">
            <v>162</v>
          </cell>
          <cell r="M285">
            <v>1</v>
          </cell>
          <cell r="N285">
            <v>162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</v>
          </cell>
          <cell r="AJ285">
            <v>73900</v>
          </cell>
          <cell r="AK285">
            <v>7</v>
          </cell>
          <cell r="AL285">
            <v>109676</v>
          </cell>
          <cell r="AM285">
            <v>162</v>
          </cell>
          <cell r="AN285">
            <v>500094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683670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10</v>
          </cell>
          <cell r="CK285">
            <v>64320</v>
          </cell>
          <cell r="CL285">
            <v>10</v>
          </cell>
          <cell r="CM285">
            <v>8660</v>
          </cell>
          <cell r="CN285">
            <v>99</v>
          </cell>
        </row>
        <row r="286">
          <cell r="E286">
            <v>2217088</v>
          </cell>
          <cell r="F286" t="str">
            <v>88. Средно училище "Димитър Попниколов"</v>
          </cell>
          <cell r="G286" t="str">
            <v>Общинско</v>
          </cell>
          <cell r="H286" t="str">
            <v>община</v>
          </cell>
          <cell r="I286" t="str">
            <v>средно</v>
          </cell>
          <cell r="J286">
            <v>1</v>
          </cell>
          <cell r="K286">
            <v>542</v>
          </cell>
          <cell r="L286">
            <v>1152</v>
          </cell>
          <cell r="M286">
            <v>1</v>
          </cell>
          <cell r="N286">
            <v>1152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1</v>
          </cell>
          <cell r="AJ286">
            <v>73900</v>
          </cell>
          <cell r="AK286">
            <v>47</v>
          </cell>
          <cell r="AL286">
            <v>736396</v>
          </cell>
          <cell r="AM286">
            <v>1054</v>
          </cell>
          <cell r="AN286">
            <v>3253698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4063994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4</v>
          </cell>
          <cell r="BD286">
            <v>83688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98</v>
          </cell>
          <cell r="BL286">
            <v>367206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450894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8821</v>
          </cell>
          <cell r="BX286">
            <v>0</v>
          </cell>
          <cell r="BY286">
            <v>0</v>
          </cell>
          <cell r="BZ286">
            <v>8821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25</v>
          </cell>
          <cell r="CK286">
            <v>160800</v>
          </cell>
          <cell r="CL286">
            <v>25</v>
          </cell>
          <cell r="CM286">
            <v>21650</v>
          </cell>
          <cell r="CN286">
            <v>542</v>
          </cell>
        </row>
        <row r="287">
          <cell r="E287">
            <v>2217149</v>
          </cell>
          <cell r="F287" t="str">
            <v>149 Средно училище Иван Хаджийски"</v>
          </cell>
          <cell r="G287" t="str">
            <v>Общинско</v>
          </cell>
          <cell r="H287" t="str">
            <v>община</v>
          </cell>
          <cell r="I287" t="str">
            <v>средно</v>
          </cell>
          <cell r="J287">
            <v>1</v>
          </cell>
          <cell r="K287">
            <v>310</v>
          </cell>
          <cell r="L287">
            <v>628</v>
          </cell>
          <cell r="M287">
            <v>1</v>
          </cell>
          <cell r="N287">
            <v>628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1</v>
          </cell>
          <cell r="AJ287">
            <v>73900</v>
          </cell>
          <cell r="AK287">
            <v>27</v>
          </cell>
          <cell r="AL287">
            <v>423036</v>
          </cell>
          <cell r="AM287">
            <v>603</v>
          </cell>
          <cell r="AN287">
            <v>1861461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2358397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</v>
          </cell>
          <cell r="BD287">
            <v>20922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25</v>
          </cell>
          <cell r="BJ287">
            <v>102750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123672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3</v>
          </cell>
          <cell r="BW287">
            <v>26463</v>
          </cell>
          <cell r="BX287">
            <v>0</v>
          </cell>
          <cell r="BY287">
            <v>0</v>
          </cell>
          <cell r="BZ287">
            <v>26463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25</v>
          </cell>
          <cell r="CK287">
            <v>160800</v>
          </cell>
          <cell r="CL287">
            <v>25</v>
          </cell>
          <cell r="CM287">
            <v>21650</v>
          </cell>
          <cell r="CN287">
            <v>310</v>
          </cell>
        </row>
        <row r="288">
          <cell r="E288">
            <v>2217426</v>
          </cell>
          <cell r="F288" t="str">
            <v>ПРОФЕСИОНАЛНА ГИМНАЗИЯ ПО СЕЛСКО СТОПАНСТВО "БУЗЕМА"</v>
          </cell>
          <cell r="G288" t="str">
            <v>Общинско</v>
          </cell>
          <cell r="H288" t="str">
            <v>община</v>
          </cell>
          <cell r="I288" t="str">
            <v>професионална гимназия</v>
          </cell>
          <cell r="J288">
            <v>1</v>
          </cell>
          <cell r="K288">
            <v>0</v>
          </cell>
          <cell r="L288">
            <v>139</v>
          </cell>
          <cell r="M288">
            <v>1</v>
          </cell>
          <cell r="N288">
            <v>139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1</v>
          </cell>
          <cell r="BB288">
            <v>73900</v>
          </cell>
          <cell r="BC288">
            <v>9</v>
          </cell>
          <cell r="BD288">
            <v>188298</v>
          </cell>
          <cell r="BE288">
            <v>0</v>
          </cell>
          <cell r="BF288">
            <v>0</v>
          </cell>
          <cell r="BG288">
            <v>127</v>
          </cell>
          <cell r="BH288">
            <v>593471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12</v>
          </cell>
          <cell r="BP288">
            <v>66072</v>
          </cell>
          <cell r="BQ288">
            <v>921741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2</v>
          </cell>
          <cell r="BW288">
            <v>17642</v>
          </cell>
          <cell r="BX288">
            <v>5</v>
          </cell>
          <cell r="BY288">
            <v>5330</v>
          </cell>
          <cell r="BZ288">
            <v>22972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11</v>
          </cell>
          <cell r="CK288">
            <v>70752</v>
          </cell>
          <cell r="CL288">
            <v>11</v>
          </cell>
          <cell r="CM288">
            <v>9526</v>
          </cell>
          <cell r="CN288">
            <v>0</v>
          </cell>
        </row>
        <row r="289">
          <cell r="E289">
            <v>2217908</v>
          </cell>
          <cell r="F289" t="str">
            <v>ДЕТСКА ГРАДИНА № 84 " ДЕТЕЛИНА"</v>
          </cell>
          <cell r="G289" t="str">
            <v>Общинско</v>
          </cell>
          <cell r="H289" t="str">
            <v>община</v>
          </cell>
          <cell r="I289" t="str">
            <v>детска градина</v>
          </cell>
          <cell r="J289">
            <v>1</v>
          </cell>
          <cell r="K289">
            <v>116</v>
          </cell>
          <cell r="L289">
            <v>0</v>
          </cell>
          <cell r="M289">
            <v>0</v>
          </cell>
          <cell r="N289">
            <v>0</v>
          </cell>
          <cell r="O289">
            <v>212</v>
          </cell>
          <cell r="P289">
            <v>1</v>
          </cell>
          <cell r="Q289">
            <v>46300</v>
          </cell>
          <cell r="R289">
            <v>8</v>
          </cell>
          <cell r="S289">
            <v>72288</v>
          </cell>
          <cell r="T289">
            <v>43</v>
          </cell>
          <cell r="U289">
            <v>97223</v>
          </cell>
          <cell r="V289">
            <v>53</v>
          </cell>
          <cell r="W289">
            <v>224985</v>
          </cell>
          <cell r="X289">
            <v>116</v>
          </cell>
          <cell r="Y289">
            <v>529656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970452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13</v>
          </cell>
          <cell r="CK289">
            <v>83616</v>
          </cell>
          <cell r="CL289">
            <v>13</v>
          </cell>
          <cell r="CM289">
            <v>11258</v>
          </cell>
          <cell r="CN289">
            <v>116</v>
          </cell>
        </row>
        <row r="290">
          <cell r="E290">
            <v>2217910</v>
          </cell>
          <cell r="F290" t="str">
            <v>ДЕТСКА ГРАДИНА № 125 "УСМИВКА"</v>
          </cell>
          <cell r="G290" t="str">
            <v>Общинско</v>
          </cell>
          <cell r="H290" t="str">
            <v>община</v>
          </cell>
          <cell r="I290" t="str">
            <v>детска градина</v>
          </cell>
          <cell r="J290">
            <v>1</v>
          </cell>
          <cell r="K290">
            <v>200</v>
          </cell>
          <cell r="L290">
            <v>0</v>
          </cell>
          <cell r="M290">
            <v>0</v>
          </cell>
          <cell r="N290">
            <v>0</v>
          </cell>
          <cell r="O290">
            <v>295</v>
          </cell>
          <cell r="P290">
            <v>1</v>
          </cell>
          <cell r="Q290">
            <v>46300</v>
          </cell>
          <cell r="R290">
            <v>11</v>
          </cell>
          <cell r="S290">
            <v>99396</v>
          </cell>
          <cell r="T290">
            <v>17</v>
          </cell>
          <cell r="U290">
            <v>38437</v>
          </cell>
          <cell r="V290">
            <v>78</v>
          </cell>
          <cell r="W290">
            <v>331110</v>
          </cell>
          <cell r="X290">
            <v>200</v>
          </cell>
          <cell r="Y290">
            <v>913200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1428443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11</v>
          </cell>
          <cell r="CK290">
            <v>70752</v>
          </cell>
          <cell r="CL290">
            <v>11</v>
          </cell>
          <cell r="CM290">
            <v>9526</v>
          </cell>
          <cell r="CN290">
            <v>200</v>
          </cell>
        </row>
        <row r="291">
          <cell r="E291">
            <v>2217911</v>
          </cell>
          <cell r="F291" t="str">
            <v>ДЕТСКA ГРАДИНА № 161" ЛАСКА ",</v>
          </cell>
          <cell r="G291" t="str">
            <v>Общинско</v>
          </cell>
          <cell r="H291" t="str">
            <v>община</v>
          </cell>
          <cell r="I291" t="str">
            <v>детска градина</v>
          </cell>
          <cell r="J291">
            <v>1</v>
          </cell>
          <cell r="K291">
            <v>179</v>
          </cell>
          <cell r="L291">
            <v>0</v>
          </cell>
          <cell r="M291">
            <v>0</v>
          </cell>
          <cell r="N291">
            <v>0</v>
          </cell>
          <cell r="O291">
            <v>303</v>
          </cell>
          <cell r="P291">
            <v>1</v>
          </cell>
          <cell r="Q291">
            <v>46300</v>
          </cell>
          <cell r="R291">
            <v>11</v>
          </cell>
          <cell r="S291">
            <v>99396</v>
          </cell>
          <cell r="T291">
            <v>44</v>
          </cell>
          <cell r="U291">
            <v>99484</v>
          </cell>
          <cell r="V291">
            <v>80</v>
          </cell>
          <cell r="W291">
            <v>339600</v>
          </cell>
          <cell r="X291">
            <v>179</v>
          </cell>
          <cell r="Y291">
            <v>817314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1402094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11</v>
          </cell>
          <cell r="CK291">
            <v>70752</v>
          </cell>
          <cell r="CL291">
            <v>11</v>
          </cell>
          <cell r="CM291">
            <v>9526</v>
          </cell>
          <cell r="CN291">
            <v>179</v>
          </cell>
        </row>
        <row r="292">
          <cell r="E292">
            <v>2217912</v>
          </cell>
          <cell r="F292" t="str">
            <v>ДЕТСКА ГРАДИНА № 9 "Пламъче"</v>
          </cell>
          <cell r="G292" t="str">
            <v>Общинско</v>
          </cell>
          <cell r="H292" t="str">
            <v>община</v>
          </cell>
          <cell r="I292" t="str">
            <v>детска градина</v>
          </cell>
          <cell r="J292">
            <v>1</v>
          </cell>
          <cell r="K292">
            <v>110</v>
          </cell>
          <cell r="L292">
            <v>0</v>
          </cell>
          <cell r="M292">
            <v>0</v>
          </cell>
          <cell r="N292">
            <v>0</v>
          </cell>
          <cell r="O292">
            <v>184</v>
          </cell>
          <cell r="P292">
            <v>1</v>
          </cell>
          <cell r="Q292">
            <v>46300</v>
          </cell>
          <cell r="R292">
            <v>7</v>
          </cell>
          <cell r="S292">
            <v>63252</v>
          </cell>
          <cell r="T292">
            <v>22</v>
          </cell>
          <cell r="U292">
            <v>49742</v>
          </cell>
          <cell r="V292">
            <v>52</v>
          </cell>
          <cell r="W292">
            <v>220740</v>
          </cell>
          <cell r="X292">
            <v>110</v>
          </cell>
          <cell r="Y292">
            <v>502260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882294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4</v>
          </cell>
          <cell r="CK292">
            <v>25728</v>
          </cell>
          <cell r="CL292">
            <v>9</v>
          </cell>
          <cell r="CM292">
            <v>7794</v>
          </cell>
          <cell r="CN292">
            <v>110</v>
          </cell>
        </row>
        <row r="293">
          <cell r="E293">
            <v>2217913</v>
          </cell>
          <cell r="F293" t="str">
            <v>Детска градина № 164 "Зорница"</v>
          </cell>
          <cell r="G293" t="str">
            <v>Общинско</v>
          </cell>
          <cell r="H293" t="str">
            <v>община</v>
          </cell>
          <cell r="I293" t="str">
            <v>детска градина</v>
          </cell>
          <cell r="J293">
            <v>1</v>
          </cell>
          <cell r="K293">
            <v>141</v>
          </cell>
          <cell r="L293">
            <v>0</v>
          </cell>
          <cell r="M293">
            <v>0</v>
          </cell>
          <cell r="N293">
            <v>0</v>
          </cell>
          <cell r="O293">
            <v>215</v>
          </cell>
          <cell r="P293">
            <v>1</v>
          </cell>
          <cell r="Q293">
            <v>46300</v>
          </cell>
          <cell r="R293">
            <v>8</v>
          </cell>
          <cell r="S293">
            <v>72288</v>
          </cell>
          <cell r="T293">
            <v>21</v>
          </cell>
          <cell r="U293">
            <v>47481</v>
          </cell>
          <cell r="V293">
            <v>53</v>
          </cell>
          <cell r="W293">
            <v>224985</v>
          </cell>
          <cell r="X293">
            <v>141</v>
          </cell>
          <cell r="Y293">
            <v>643806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1034860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11</v>
          </cell>
          <cell r="CK293">
            <v>70752</v>
          </cell>
          <cell r="CL293">
            <v>11</v>
          </cell>
          <cell r="CM293">
            <v>9526</v>
          </cell>
          <cell r="CN293">
            <v>141</v>
          </cell>
        </row>
        <row r="294">
          <cell r="E294">
            <v>2217914</v>
          </cell>
          <cell r="F294" t="str">
            <v>ДЕТСКА ГРАДИНА № 33 "СРЕБЪРНИ ЗВЪНЧЕТА"</v>
          </cell>
          <cell r="G294" t="str">
            <v>Общинско</v>
          </cell>
          <cell r="H294" t="str">
            <v>община</v>
          </cell>
          <cell r="I294" t="str">
            <v>детска градина</v>
          </cell>
          <cell r="J294">
            <v>1</v>
          </cell>
          <cell r="K294">
            <v>175</v>
          </cell>
          <cell r="L294">
            <v>0</v>
          </cell>
          <cell r="M294">
            <v>0</v>
          </cell>
          <cell r="N294">
            <v>0</v>
          </cell>
          <cell r="O294">
            <v>244</v>
          </cell>
          <cell r="P294">
            <v>1</v>
          </cell>
          <cell r="Q294">
            <v>46300</v>
          </cell>
          <cell r="R294">
            <v>9</v>
          </cell>
          <cell r="S294">
            <v>81324</v>
          </cell>
          <cell r="T294">
            <v>43</v>
          </cell>
          <cell r="U294">
            <v>97223</v>
          </cell>
          <cell r="V294">
            <v>26</v>
          </cell>
          <cell r="W294">
            <v>110370</v>
          </cell>
          <cell r="X294">
            <v>175</v>
          </cell>
          <cell r="Y294">
            <v>799050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1134267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12</v>
          </cell>
          <cell r="CK294">
            <v>77184</v>
          </cell>
          <cell r="CL294">
            <v>12</v>
          </cell>
          <cell r="CM294">
            <v>10392</v>
          </cell>
          <cell r="CN294">
            <v>175</v>
          </cell>
        </row>
        <row r="295">
          <cell r="E295">
            <v>2217915</v>
          </cell>
          <cell r="F295" t="str">
            <v>ДЕТСКА ГРАДИНА № 39 " ПРОЛЕТ "</v>
          </cell>
          <cell r="G295" t="str">
            <v>Общинско</v>
          </cell>
          <cell r="H295" t="str">
            <v>община</v>
          </cell>
          <cell r="I295" t="str">
            <v>детска градина</v>
          </cell>
          <cell r="J295">
            <v>1</v>
          </cell>
          <cell r="K295">
            <v>171</v>
          </cell>
          <cell r="L295">
            <v>0</v>
          </cell>
          <cell r="M295">
            <v>0</v>
          </cell>
          <cell r="N295">
            <v>0</v>
          </cell>
          <cell r="O295">
            <v>293</v>
          </cell>
          <cell r="P295">
            <v>1</v>
          </cell>
          <cell r="Q295">
            <v>46300</v>
          </cell>
          <cell r="R295">
            <v>11</v>
          </cell>
          <cell r="S295">
            <v>99396</v>
          </cell>
          <cell r="T295">
            <v>43</v>
          </cell>
          <cell r="U295">
            <v>97223</v>
          </cell>
          <cell r="V295">
            <v>79</v>
          </cell>
          <cell r="W295">
            <v>335355</v>
          </cell>
          <cell r="X295">
            <v>171</v>
          </cell>
          <cell r="Y295">
            <v>780786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1359060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19</v>
          </cell>
          <cell r="CK295">
            <v>122208</v>
          </cell>
          <cell r="CL295">
            <v>19</v>
          </cell>
          <cell r="CM295">
            <v>16454</v>
          </cell>
          <cell r="CN295">
            <v>171</v>
          </cell>
        </row>
        <row r="296">
          <cell r="E296">
            <v>2218083</v>
          </cell>
          <cell r="F296" t="str">
            <v>83. Основно училище "Елин Пелин"</v>
          </cell>
          <cell r="G296" t="str">
            <v>Общинско</v>
          </cell>
          <cell r="H296" t="str">
            <v>община</v>
          </cell>
          <cell r="I296" t="str">
            <v>основно</v>
          </cell>
          <cell r="J296">
            <v>1</v>
          </cell>
          <cell r="K296">
            <v>141</v>
          </cell>
          <cell r="L296">
            <v>206</v>
          </cell>
          <cell r="M296">
            <v>1</v>
          </cell>
          <cell r="N296">
            <v>206</v>
          </cell>
          <cell r="O296">
            <v>14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</v>
          </cell>
          <cell r="AA296">
            <v>3719</v>
          </cell>
          <cell r="AB296">
            <v>14</v>
          </cell>
          <cell r="AC296">
            <v>38822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42541</v>
          </cell>
          <cell r="AI296">
            <v>1</v>
          </cell>
          <cell r="AJ296">
            <v>73900</v>
          </cell>
          <cell r="AK296">
            <v>11</v>
          </cell>
          <cell r="AL296">
            <v>172348</v>
          </cell>
          <cell r="AM296">
            <v>206</v>
          </cell>
          <cell r="AN296">
            <v>635922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882170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12</v>
          </cell>
          <cell r="CK296">
            <v>77184</v>
          </cell>
          <cell r="CL296">
            <v>12</v>
          </cell>
          <cell r="CM296">
            <v>10392</v>
          </cell>
          <cell r="CN296">
            <v>141</v>
          </cell>
        </row>
        <row r="297">
          <cell r="E297">
            <v>2219024</v>
          </cell>
          <cell r="F297" t="str">
            <v>24 Средно училище "П.К.Яворов"</v>
          </cell>
          <cell r="G297" t="str">
            <v>Общинско</v>
          </cell>
          <cell r="H297" t="str">
            <v>община</v>
          </cell>
          <cell r="I297" t="str">
            <v>средно</v>
          </cell>
          <cell r="J297">
            <v>1</v>
          </cell>
          <cell r="K297">
            <v>59</v>
          </cell>
          <cell r="L297">
            <v>234</v>
          </cell>
          <cell r="M297">
            <v>1</v>
          </cell>
          <cell r="N297">
            <v>234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1</v>
          </cell>
          <cell r="AJ297">
            <v>73900</v>
          </cell>
          <cell r="AK297">
            <v>12</v>
          </cell>
          <cell r="AL297">
            <v>188016</v>
          </cell>
          <cell r="AM297">
            <v>234</v>
          </cell>
          <cell r="AN297">
            <v>722358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984274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1</v>
          </cell>
          <cell r="CK297">
            <v>6432</v>
          </cell>
          <cell r="CL297">
            <v>2</v>
          </cell>
          <cell r="CM297">
            <v>1732</v>
          </cell>
          <cell r="CN297">
            <v>59</v>
          </cell>
        </row>
        <row r="298">
          <cell r="E298">
            <v>2219042</v>
          </cell>
          <cell r="F298" t="str">
            <v>42. Основно училище " Хаджи Димитър"</v>
          </cell>
          <cell r="G298" t="str">
            <v>Общинско</v>
          </cell>
          <cell r="H298" t="str">
            <v>община</v>
          </cell>
          <cell r="I298" t="str">
            <v>основно</v>
          </cell>
          <cell r="J298">
            <v>1</v>
          </cell>
          <cell r="K298">
            <v>462</v>
          </cell>
          <cell r="L298">
            <v>729</v>
          </cell>
          <cell r="M298">
            <v>1</v>
          </cell>
          <cell r="N298">
            <v>729</v>
          </cell>
          <cell r="O298">
            <v>20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1</v>
          </cell>
          <cell r="AA298">
            <v>3719</v>
          </cell>
          <cell r="AB298">
            <v>20</v>
          </cell>
          <cell r="AC298">
            <v>55460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59179</v>
          </cell>
          <cell r="AI298">
            <v>1</v>
          </cell>
          <cell r="AJ298">
            <v>73900</v>
          </cell>
          <cell r="AK298">
            <v>32</v>
          </cell>
          <cell r="AL298">
            <v>501376</v>
          </cell>
          <cell r="AM298">
            <v>729</v>
          </cell>
          <cell r="AN298">
            <v>2250423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2825699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3</v>
          </cell>
          <cell r="BW298">
            <v>26463</v>
          </cell>
          <cell r="BX298">
            <v>0</v>
          </cell>
          <cell r="BY298">
            <v>0</v>
          </cell>
          <cell r="BZ298">
            <v>26463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38</v>
          </cell>
          <cell r="CK298">
            <v>244416</v>
          </cell>
          <cell r="CL298">
            <v>38</v>
          </cell>
          <cell r="CM298">
            <v>32908</v>
          </cell>
          <cell r="CN298">
            <v>462</v>
          </cell>
        </row>
        <row r="299">
          <cell r="E299">
            <v>2219044</v>
          </cell>
          <cell r="F299" t="str">
            <v>44. Средно училище "Неофит Бозвели"</v>
          </cell>
          <cell r="G299" t="str">
            <v>Общинско</v>
          </cell>
          <cell r="H299" t="str">
            <v>община</v>
          </cell>
          <cell r="I299" t="str">
            <v>средно</v>
          </cell>
          <cell r="J299">
            <v>1</v>
          </cell>
          <cell r="K299">
            <v>369</v>
          </cell>
          <cell r="L299">
            <v>835</v>
          </cell>
          <cell r="M299">
            <v>1</v>
          </cell>
          <cell r="N299">
            <v>835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1</v>
          </cell>
          <cell r="AJ299">
            <v>73900</v>
          </cell>
          <cell r="AK299">
            <v>36</v>
          </cell>
          <cell r="AL299">
            <v>564048</v>
          </cell>
          <cell r="AM299">
            <v>835</v>
          </cell>
          <cell r="AN299">
            <v>2577645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3215593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22</v>
          </cell>
          <cell r="CK299">
            <v>141504</v>
          </cell>
          <cell r="CL299">
            <v>22</v>
          </cell>
          <cell r="CM299">
            <v>19052</v>
          </cell>
          <cell r="CN299">
            <v>369</v>
          </cell>
        </row>
        <row r="300">
          <cell r="E300">
            <v>2219049</v>
          </cell>
          <cell r="F300" t="str">
            <v>49-то Основно училище "Бенито Хуарес"</v>
          </cell>
          <cell r="G300" t="str">
            <v>Общинско</v>
          </cell>
          <cell r="H300" t="str">
            <v>община</v>
          </cell>
          <cell r="I300" t="str">
            <v>основно</v>
          </cell>
          <cell r="J300">
            <v>1</v>
          </cell>
          <cell r="K300">
            <v>555</v>
          </cell>
          <cell r="L300">
            <v>917</v>
          </cell>
          <cell r="M300">
            <v>1</v>
          </cell>
          <cell r="N300">
            <v>917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1</v>
          </cell>
          <cell r="AJ300">
            <v>73900</v>
          </cell>
          <cell r="AK300">
            <v>37</v>
          </cell>
          <cell r="AL300">
            <v>579716</v>
          </cell>
          <cell r="AM300">
            <v>917</v>
          </cell>
          <cell r="AN300">
            <v>2830779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3484395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51</v>
          </cell>
          <cell r="CK300">
            <v>328032</v>
          </cell>
          <cell r="CL300">
            <v>51</v>
          </cell>
          <cell r="CM300">
            <v>44166</v>
          </cell>
          <cell r="CN300">
            <v>555</v>
          </cell>
        </row>
        <row r="301">
          <cell r="E301">
            <v>2219095</v>
          </cell>
          <cell r="F301" t="str">
            <v>95 СУ "Проф. Иван Шишманов"</v>
          </cell>
          <cell r="G301" t="str">
            <v>Общинско</v>
          </cell>
          <cell r="H301" t="str">
            <v>община</v>
          </cell>
          <cell r="I301" t="str">
            <v>средно</v>
          </cell>
          <cell r="J301">
            <v>1</v>
          </cell>
          <cell r="K301">
            <v>203</v>
          </cell>
          <cell r="L301">
            <v>816</v>
          </cell>
          <cell r="M301">
            <v>1</v>
          </cell>
          <cell r="N301">
            <v>816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1</v>
          </cell>
          <cell r="AJ301">
            <v>73900</v>
          </cell>
          <cell r="AK301">
            <v>35</v>
          </cell>
          <cell r="AL301">
            <v>548380</v>
          </cell>
          <cell r="AM301">
            <v>816</v>
          </cell>
          <cell r="AN301">
            <v>2518992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3141272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18</v>
          </cell>
          <cell r="BY301">
            <v>19188</v>
          </cell>
          <cell r="BZ301">
            <v>19188</v>
          </cell>
          <cell r="CA301">
            <v>1</v>
          </cell>
          <cell r="CB301">
            <v>19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43</v>
          </cell>
          <cell r="CK301">
            <v>276576</v>
          </cell>
          <cell r="CL301">
            <v>43</v>
          </cell>
          <cell r="CM301">
            <v>37238</v>
          </cell>
          <cell r="CN301">
            <v>203</v>
          </cell>
        </row>
        <row r="302">
          <cell r="E302">
            <v>2219106</v>
          </cell>
          <cell r="F302" t="str">
            <v>106 Основно училище " Григорий Цамблак "</v>
          </cell>
          <cell r="G302" t="str">
            <v>Общинско</v>
          </cell>
          <cell r="H302" t="str">
            <v>община</v>
          </cell>
          <cell r="I302" t="str">
            <v>основно</v>
          </cell>
          <cell r="J302">
            <v>1</v>
          </cell>
          <cell r="K302">
            <v>72</v>
          </cell>
          <cell r="L302">
            <v>95</v>
          </cell>
          <cell r="M302">
            <v>1</v>
          </cell>
          <cell r="N302">
            <v>95</v>
          </cell>
          <cell r="O302">
            <v>21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</v>
          </cell>
          <cell r="AA302">
            <v>3719</v>
          </cell>
          <cell r="AB302">
            <v>21</v>
          </cell>
          <cell r="AC302">
            <v>58233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61952</v>
          </cell>
          <cell r="AI302">
            <v>1</v>
          </cell>
          <cell r="AJ302">
            <v>73900</v>
          </cell>
          <cell r="AK302">
            <v>7</v>
          </cell>
          <cell r="AL302">
            <v>109676</v>
          </cell>
          <cell r="AM302">
            <v>95</v>
          </cell>
          <cell r="AN302">
            <v>293265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476841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10</v>
          </cell>
          <cell r="BW302">
            <v>88210</v>
          </cell>
          <cell r="BX302">
            <v>105</v>
          </cell>
          <cell r="BY302">
            <v>111930</v>
          </cell>
          <cell r="BZ302">
            <v>200140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19</v>
          </cell>
          <cell r="CK302">
            <v>122208</v>
          </cell>
          <cell r="CL302">
            <v>19</v>
          </cell>
          <cell r="CM302">
            <v>16454</v>
          </cell>
          <cell r="CN302">
            <v>72</v>
          </cell>
        </row>
        <row r="303">
          <cell r="E303">
            <v>2219124</v>
          </cell>
          <cell r="F303" t="str">
            <v>124 ОСНОВНО УЧИЛИЩЕ "ВАСИЛ ЛЕВСКИ"</v>
          </cell>
          <cell r="G303" t="str">
            <v>Общинско</v>
          </cell>
          <cell r="H303" t="str">
            <v>община</v>
          </cell>
          <cell r="I303" t="str">
            <v>основно</v>
          </cell>
          <cell r="J303">
            <v>1</v>
          </cell>
          <cell r="K303">
            <v>55</v>
          </cell>
          <cell r="L303">
            <v>95</v>
          </cell>
          <cell r="M303">
            <v>1</v>
          </cell>
          <cell r="N303">
            <v>95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1</v>
          </cell>
          <cell r="AJ303">
            <v>73900</v>
          </cell>
          <cell r="AK303">
            <v>7</v>
          </cell>
          <cell r="AL303">
            <v>109676</v>
          </cell>
          <cell r="AM303">
            <v>95</v>
          </cell>
          <cell r="AN303">
            <v>293265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476841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4</v>
          </cell>
          <cell r="BY303">
            <v>4264</v>
          </cell>
          <cell r="BZ303">
            <v>4264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16</v>
          </cell>
          <cell r="CM303">
            <v>13856</v>
          </cell>
          <cell r="CN303">
            <v>55</v>
          </cell>
        </row>
        <row r="304">
          <cell r="E304">
            <v>2219130</v>
          </cell>
          <cell r="F304" t="str">
            <v>130. средно училище "Стефан Караджа"</v>
          </cell>
          <cell r="G304" t="str">
            <v>Общинско</v>
          </cell>
          <cell r="H304" t="str">
            <v>община</v>
          </cell>
          <cell r="I304" t="str">
            <v>средно</v>
          </cell>
          <cell r="J304">
            <v>1</v>
          </cell>
          <cell r="K304">
            <v>66</v>
          </cell>
          <cell r="L304">
            <v>201</v>
          </cell>
          <cell r="M304">
            <v>1</v>
          </cell>
          <cell r="N304">
            <v>201</v>
          </cell>
          <cell r="O304">
            <v>20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1</v>
          </cell>
          <cell r="AA304">
            <v>3719</v>
          </cell>
          <cell r="AB304">
            <v>20</v>
          </cell>
          <cell r="AC304">
            <v>55460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59179</v>
          </cell>
          <cell r="AI304">
            <v>1</v>
          </cell>
          <cell r="AJ304">
            <v>73900</v>
          </cell>
          <cell r="AK304">
            <v>10</v>
          </cell>
          <cell r="AL304">
            <v>156680</v>
          </cell>
          <cell r="AM304">
            <v>174</v>
          </cell>
          <cell r="AN304">
            <v>537138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767718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1</v>
          </cell>
          <cell r="BD304">
            <v>20922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27</v>
          </cell>
          <cell r="BN304">
            <v>84321</v>
          </cell>
          <cell r="BO304">
            <v>0</v>
          </cell>
          <cell r="BP304">
            <v>0</v>
          </cell>
          <cell r="BQ304">
            <v>105243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4</v>
          </cell>
          <cell r="BW304">
            <v>35284</v>
          </cell>
          <cell r="BX304">
            <v>52</v>
          </cell>
          <cell r="BY304">
            <v>55432</v>
          </cell>
          <cell r="BZ304">
            <v>90716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19</v>
          </cell>
          <cell r="CK304">
            <v>122208</v>
          </cell>
          <cell r="CL304">
            <v>19</v>
          </cell>
          <cell r="CM304">
            <v>16454</v>
          </cell>
          <cell r="CN304">
            <v>66</v>
          </cell>
        </row>
        <row r="305">
          <cell r="E305">
            <v>2219143</v>
          </cell>
          <cell r="F305" t="str">
            <v>143 основно училище "Георги Бенковски"</v>
          </cell>
          <cell r="G305" t="str">
            <v>Общинско</v>
          </cell>
          <cell r="H305" t="str">
            <v>община</v>
          </cell>
          <cell r="I305" t="str">
            <v>основно</v>
          </cell>
          <cell r="J305">
            <v>1</v>
          </cell>
          <cell r="K305">
            <v>384</v>
          </cell>
          <cell r="L305">
            <v>732</v>
          </cell>
          <cell r="M305">
            <v>1</v>
          </cell>
          <cell r="N305">
            <v>732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1</v>
          </cell>
          <cell r="AJ305">
            <v>73900</v>
          </cell>
          <cell r="AK305">
            <v>30</v>
          </cell>
          <cell r="AL305">
            <v>470040</v>
          </cell>
          <cell r="AM305">
            <v>732</v>
          </cell>
          <cell r="AN305">
            <v>2259684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2803624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17</v>
          </cell>
          <cell r="CK305">
            <v>109344</v>
          </cell>
          <cell r="CL305">
            <v>17</v>
          </cell>
          <cell r="CM305">
            <v>14722</v>
          </cell>
          <cell r="CN305">
            <v>384</v>
          </cell>
        </row>
        <row r="306">
          <cell r="E306">
            <v>2219166</v>
          </cell>
          <cell r="F306" t="str">
            <v>166 Спортно училище "Васил Левски"</v>
          </cell>
          <cell r="G306" t="str">
            <v>Общинско</v>
          </cell>
          <cell r="H306" t="str">
            <v>община</v>
          </cell>
          <cell r="I306" t="str">
            <v>спортно</v>
          </cell>
          <cell r="J306">
            <v>1</v>
          </cell>
          <cell r="K306">
            <v>0</v>
          </cell>
          <cell r="L306">
            <v>533</v>
          </cell>
          <cell r="M306">
            <v>1</v>
          </cell>
          <cell r="N306">
            <v>533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1</v>
          </cell>
          <cell r="AU306">
            <v>73900</v>
          </cell>
          <cell r="AV306">
            <v>20</v>
          </cell>
          <cell r="AW306">
            <v>493400</v>
          </cell>
          <cell r="AX306">
            <v>533</v>
          </cell>
          <cell r="AY306">
            <v>2601040</v>
          </cell>
          <cell r="AZ306">
            <v>3168340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20</v>
          </cell>
          <cell r="BY306">
            <v>21320</v>
          </cell>
          <cell r="BZ306">
            <v>21320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5</v>
          </cell>
          <cell r="CF306">
            <v>94980</v>
          </cell>
          <cell r="CG306">
            <v>51</v>
          </cell>
          <cell r="CH306">
            <v>173451</v>
          </cell>
          <cell r="CI306">
            <v>268431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</row>
        <row r="307">
          <cell r="E307">
            <v>2219199</v>
          </cell>
          <cell r="F307" t="str">
            <v>199 Основно Училище Свети Апостол Йоан Богослов</v>
          </cell>
          <cell r="G307" t="str">
            <v>Общинско</v>
          </cell>
          <cell r="H307" t="str">
            <v>община</v>
          </cell>
          <cell r="I307" t="str">
            <v>основно</v>
          </cell>
          <cell r="J307">
            <v>1</v>
          </cell>
          <cell r="K307">
            <v>277</v>
          </cell>
          <cell r="L307">
            <v>402</v>
          </cell>
          <cell r="M307">
            <v>1</v>
          </cell>
          <cell r="N307">
            <v>402</v>
          </cell>
          <cell r="O307">
            <v>21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1</v>
          </cell>
          <cell r="AA307">
            <v>3719</v>
          </cell>
          <cell r="AB307">
            <v>21</v>
          </cell>
          <cell r="AC307">
            <v>58233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61952</v>
          </cell>
          <cell r="AI307">
            <v>1</v>
          </cell>
          <cell r="AJ307">
            <v>73900</v>
          </cell>
          <cell r="AK307">
            <v>19</v>
          </cell>
          <cell r="AL307">
            <v>297692</v>
          </cell>
          <cell r="AM307">
            <v>402</v>
          </cell>
          <cell r="AN307">
            <v>1240974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1612566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16</v>
          </cell>
          <cell r="CK307">
            <v>102912</v>
          </cell>
          <cell r="CL307">
            <v>16</v>
          </cell>
          <cell r="CM307">
            <v>13856</v>
          </cell>
          <cell r="CN307">
            <v>277</v>
          </cell>
        </row>
        <row r="308">
          <cell r="E308">
            <v>2219886</v>
          </cell>
          <cell r="F308" t="str">
            <v>ДЕТСКА ГРАДИНА № 92 "МЕЧТА"</v>
          </cell>
          <cell r="G308" t="str">
            <v>Общинско</v>
          </cell>
          <cell r="H308" t="str">
            <v>община</v>
          </cell>
          <cell r="I308" t="str">
            <v>детска градина</v>
          </cell>
          <cell r="J308">
            <v>1</v>
          </cell>
          <cell r="K308">
            <v>240</v>
          </cell>
          <cell r="L308">
            <v>0</v>
          </cell>
          <cell r="M308">
            <v>0</v>
          </cell>
          <cell r="N308">
            <v>0</v>
          </cell>
          <cell r="O308">
            <v>361</v>
          </cell>
          <cell r="P308">
            <v>1</v>
          </cell>
          <cell r="Q308">
            <v>46300</v>
          </cell>
          <cell r="R308">
            <v>14</v>
          </cell>
          <cell r="S308">
            <v>126504</v>
          </cell>
          <cell r="T308">
            <v>44</v>
          </cell>
          <cell r="U308">
            <v>99484</v>
          </cell>
          <cell r="V308">
            <v>77</v>
          </cell>
          <cell r="W308">
            <v>326865</v>
          </cell>
          <cell r="X308">
            <v>240</v>
          </cell>
          <cell r="Y308">
            <v>1095840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1694993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20</v>
          </cell>
          <cell r="CK308">
            <v>128640</v>
          </cell>
          <cell r="CL308">
            <v>20</v>
          </cell>
          <cell r="CM308">
            <v>17320</v>
          </cell>
          <cell r="CN308">
            <v>240</v>
          </cell>
        </row>
        <row r="309">
          <cell r="E309">
            <v>2219887</v>
          </cell>
          <cell r="F309" t="str">
            <v>ДЕТСКА ГРАДИНА №20 "Жасминов парк"</v>
          </cell>
          <cell r="G309" t="str">
            <v>Общинско</v>
          </cell>
          <cell r="H309" t="str">
            <v>община</v>
          </cell>
          <cell r="I309" t="str">
            <v>детска градина</v>
          </cell>
          <cell r="J309">
            <v>1</v>
          </cell>
          <cell r="K309">
            <v>162</v>
          </cell>
          <cell r="L309">
            <v>0</v>
          </cell>
          <cell r="M309">
            <v>0</v>
          </cell>
          <cell r="N309">
            <v>0</v>
          </cell>
          <cell r="O309">
            <v>208</v>
          </cell>
          <cell r="P309">
            <v>1</v>
          </cell>
          <cell r="Q309">
            <v>46300</v>
          </cell>
          <cell r="R309">
            <v>8</v>
          </cell>
          <cell r="S309">
            <v>72288</v>
          </cell>
          <cell r="T309">
            <v>21</v>
          </cell>
          <cell r="U309">
            <v>47481</v>
          </cell>
          <cell r="V309">
            <v>25</v>
          </cell>
          <cell r="W309">
            <v>106125</v>
          </cell>
          <cell r="X309">
            <v>162</v>
          </cell>
          <cell r="Y309">
            <v>739692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1011886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8</v>
          </cell>
          <cell r="CM309">
            <v>6928</v>
          </cell>
          <cell r="CN309">
            <v>162</v>
          </cell>
        </row>
        <row r="310">
          <cell r="E310">
            <v>2219888</v>
          </cell>
          <cell r="F310" t="str">
            <v>ДЕТСКА ГРАДИНА№91 "СЛЪНЧЕВ КЪТ"</v>
          </cell>
          <cell r="G310" t="str">
            <v>Общинско</v>
          </cell>
          <cell r="H310" t="str">
            <v>община</v>
          </cell>
          <cell r="I310" t="str">
            <v>детска градина</v>
          </cell>
          <cell r="J310">
            <v>1</v>
          </cell>
          <cell r="K310">
            <v>167</v>
          </cell>
          <cell r="L310">
            <v>0</v>
          </cell>
          <cell r="M310">
            <v>0</v>
          </cell>
          <cell r="N310">
            <v>0</v>
          </cell>
          <cell r="O310">
            <v>276</v>
          </cell>
          <cell r="P310">
            <v>1</v>
          </cell>
          <cell r="Q310">
            <v>46300</v>
          </cell>
          <cell r="R310">
            <v>11</v>
          </cell>
          <cell r="S310">
            <v>99396</v>
          </cell>
          <cell r="T310">
            <v>60</v>
          </cell>
          <cell r="U310">
            <v>135660</v>
          </cell>
          <cell r="V310">
            <v>49</v>
          </cell>
          <cell r="W310">
            <v>208005</v>
          </cell>
          <cell r="X310">
            <v>167</v>
          </cell>
          <cell r="Y310">
            <v>762522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1251883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9</v>
          </cell>
          <cell r="CK310">
            <v>57888</v>
          </cell>
          <cell r="CL310">
            <v>9</v>
          </cell>
          <cell r="CM310">
            <v>7794</v>
          </cell>
          <cell r="CN310">
            <v>167</v>
          </cell>
        </row>
        <row r="311">
          <cell r="E311">
            <v>2219890</v>
          </cell>
          <cell r="F311" t="str">
            <v>Детска градина №110 "Слънчева мечта"</v>
          </cell>
          <cell r="G311" t="str">
            <v>Общинско</v>
          </cell>
          <cell r="H311" t="str">
            <v>община</v>
          </cell>
          <cell r="I311" t="str">
            <v>детска градина</v>
          </cell>
          <cell r="J311">
            <v>1</v>
          </cell>
          <cell r="K311">
            <v>136</v>
          </cell>
          <cell r="L311">
            <v>0</v>
          </cell>
          <cell r="M311">
            <v>0</v>
          </cell>
          <cell r="N311">
            <v>0</v>
          </cell>
          <cell r="O311">
            <v>209</v>
          </cell>
          <cell r="P311">
            <v>1</v>
          </cell>
          <cell r="Q311">
            <v>46300</v>
          </cell>
          <cell r="R311">
            <v>8</v>
          </cell>
          <cell r="S311">
            <v>72288</v>
          </cell>
          <cell r="T311">
            <v>21</v>
          </cell>
          <cell r="U311">
            <v>47481</v>
          </cell>
          <cell r="V311">
            <v>52</v>
          </cell>
          <cell r="W311">
            <v>220740</v>
          </cell>
          <cell r="X311">
            <v>136</v>
          </cell>
          <cell r="Y311">
            <v>620976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1007785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9</v>
          </cell>
          <cell r="CK311">
            <v>57888</v>
          </cell>
          <cell r="CL311">
            <v>9</v>
          </cell>
          <cell r="CM311">
            <v>7794</v>
          </cell>
          <cell r="CN311">
            <v>136</v>
          </cell>
        </row>
        <row r="312">
          <cell r="E312">
            <v>2219891</v>
          </cell>
          <cell r="F312" t="str">
            <v>Детска градина №148 "СЛЪНЦЕ "</v>
          </cell>
          <cell r="G312" t="str">
            <v>Общинско</v>
          </cell>
          <cell r="H312" t="str">
            <v>община</v>
          </cell>
          <cell r="I312" t="str">
            <v>детска градина</v>
          </cell>
          <cell r="J312">
            <v>1</v>
          </cell>
          <cell r="K312">
            <v>82</v>
          </cell>
          <cell r="L312">
            <v>0</v>
          </cell>
          <cell r="M312">
            <v>0</v>
          </cell>
          <cell r="N312">
            <v>0</v>
          </cell>
          <cell r="O312">
            <v>106</v>
          </cell>
          <cell r="P312">
            <v>1</v>
          </cell>
          <cell r="Q312">
            <v>46300</v>
          </cell>
          <cell r="R312">
            <v>4</v>
          </cell>
          <cell r="S312">
            <v>36144</v>
          </cell>
          <cell r="T312">
            <v>0</v>
          </cell>
          <cell r="U312">
            <v>0</v>
          </cell>
          <cell r="V312">
            <v>24</v>
          </cell>
          <cell r="W312">
            <v>101880</v>
          </cell>
          <cell r="X312">
            <v>82</v>
          </cell>
          <cell r="Y312">
            <v>374412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558736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5</v>
          </cell>
          <cell r="CM312">
            <v>4330</v>
          </cell>
          <cell r="CN312">
            <v>82</v>
          </cell>
        </row>
        <row r="313">
          <cell r="E313">
            <v>2219893</v>
          </cell>
          <cell r="F313" t="str">
            <v>Детска Градина №173 "Звънче"</v>
          </cell>
          <cell r="G313" t="str">
            <v>Общинско</v>
          </cell>
          <cell r="H313" t="str">
            <v>община</v>
          </cell>
          <cell r="I313" t="str">
            <v>детска градина</v>
          </cell>
          <cell r="J313">
            <v>1</v>
          </cell>
          <cell r="K313">
            <v>217</v>
          </cell>
          <cell r="L313">
            <v>0</v>
          </cell>
          <cell r="M313">
            <v>0</v>
          </cell>
          <cell r="N313">
            <v>0</v>
          </cell>
          <cell r="O313">
            <v>311</v>
          </cell>
          <cell r="P313">
            <v>1</v>
          </cell>
          <cell r="Q313">
            <v>46300</v>
          </cell>
          <cell r="R313">
            <v>12</v>
          </cell>
          <cell r="S313">
            <v>108432</v>
          </cell>
          <cell r="T313">
            <v>21</v>
          </cell>
          <cell r="U313">
            <v>47481</v>
          </cell>
          <cell r="V313">
            <v>73</v>
          </cell>
          <cell r="W313">
            <v>309885</v>
          </cell>
          <cell r="X313">
            <v>217</v>
          </cell>
          <cell r="Y313">
            <v>990822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1502920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9</v>
          </cell>
          <cell r="CM313">
            <v>7794</v>
          </cell>
          <cell r="CN313">
            <v>217</v>
          </cell>
        </row>
        <row r="314">
          <cell r="E314">
            <v>2219894</v>
          </cell>
          <cell r="F314" t="str">
            <v>Детска градина № 177 Лютиче</v>
          </cell>
          <cell r="G314" t="str">
            <v>Общинско</v>
          </cell>
          <cell r="H314" t="str">
            <v>община</v>
          </cell>
          <cell r="I314" t="str">
            <v>детска градина</v>
          </cell>
          <cell r="J314">
            <v>1</v>
          </cell>
          <cell r="K314">
            <v>109</v>
          </cell>
          <cell r="L314">
            <v>0</v>
          </cell>
          <cell r="M314">
            <v>0</v>
          </cell>
          <cell r="N314">
            <v>0</v>
          </cell>
          <cell r="O314">
            <v>255</v>
          </cell>
          <cell r="P314">
            <v>1</v>
          </cell>
          <cell r="Q314">
            <v>46300</v>
          </cell>
          <cell r="R314">
            <v>10</v>
          </cell>
          <cell r="S314">
            <v>90360</v>
          </cell>
          <cell r="T314">
            <v>43</v>
          </cell>
          <cell r="U314">
            <v>97223</v>
          </cell>
          <cell r="V314">
            <v>103</v>
          </cell>
          <cell r="W314">
            <v>437235</v>
          </cell>
          <cell r="X314">
            <v>109</v>
          </cell>
          <cell r="Y314">
            <v>497694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1168812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4</v>
          </cell>
          <cell r="CM314">
            <v>3464</v>
          </cell>
          <cell r="CN314">
            <v>109</v>
          </cell>
        </row>
        <row r="315">
          <cell r="E315">
            <v>2219895</v>
          </cell>
          <cell r="F315" t="str">
            <v>Детска градина №103 "Патиланско царство"</v>
          </cell>
          <cell r="G315" t="str">
            <v>Общинско</v>
          </cell>
          <cell r="H315" t="str">
            <v>община</v>
          </cell>
          <cell r="I315" t="str">
            <v>детска градина</v>
          </cell>
          <cell r="J315">
            <v>1</v>
          </cell>
          <cell r="K315">
            <v>166</v>
          </cell>
          <cell r="L315">
            <v>0</v>
          </cell>
          <cell r="M315">
            <v>0</v>
          </cell>
          <cell r="N315">
            <v>0</v>
          </cell>
          <cell r="O315">
            <v>239</v>
          </cell>
          <cell r="P315">
            <v>1</v>
          </cell>
          <cell r="Q315">
            <v>46300</v>
          </cell>
          <cell r="R315">
            <v>9</v>
          </cell>
          <cell r="S315">
            <v>81324</v>
          </cell>
          <cell r="T315">
            <v>21</v>
          </cell>
          <cell r="U315">
            <v>47481</v>
          </cell>
          <cell r="V315">
            <v>52</v>
          </cell>
          <cell r="W315">
            <v>220740</v>
          </cell>
          <cell r="X315">
            <v>166</v>
          </cell>
          <cell r="Y315">
            <v>757956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1153801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10</v>
          </cell>
          <cell r="CM315">
            <v>8660</v>
          </cell>
          <cell r="CN315">
            <v>166</v>
          </cell>
        </row>
        <row r="316">
          <cell r="E316">
            <v>2219896</v>
          </cell>
          <cell r="F316" t="str">
            <v>Детска градина №105 "Ракета"</v>
          </cell>
          <cell r="G316" t="str">
            <v>Общинско</v>
          </cell>
          <cell r="H316" t="str">
            <v>община</v>
          </cell>
          <cell r="I316" t="str">
            <v>детска градина</v>
          </cell>
          <cell r="J316">
            <v>1</v>
          </cell>
          <cell r="K316">
            <v>139</v>
          </cell>
          <cell r="L316">
            <v>0</v>
          </cell>
          <cell r="M316">
            <v>0</v>
          </cell>
          <cell r="N316">
            <v>0</v>
          </cell>
          <cell r="O316">
            <v>235</v>
          </cell>
          <cell r="P316">
            <v>1</v>
          </cell>
          <cell r="Q316">
            <v>46300</v>
          </cell>
          <cell r="R316">
            <v>9</v>
          </cell>
          <cell r="S316">
            <v>81324</v>
          </cell>
          <cell r="T316">
            <v>44</v>
          </cell>
          <cell r="U316">
            <v>99484</v>
          </cell>
          <cell r="V316">
            <v>52</v>
          </cell>
          <cell r="W316">
            <v>220740</v>
          </cell>
          <cell r="X316">
            <v>139</v>
          </cell>
          <cell r="Y316">
            <v>634674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1082522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3</v>
          </cell>
          <cell r="CM316">
            <v>2598</v>
          </cell>
          <cell r="CN316">
            <v>139</v>
          </cell>
        </row>
        <row r="317">
          <cell r="E317">
            <v>2219897</v>
          </cell>
          <cell r="F317" t="str">
            <v>Детска градина №69 "Жар птица"</v>
          </cell>
          <cell r="G317" t="str">
            <v>Общинско</v>
          </cell>
          <cell r="H317" t="str">
            <v>община</v>
          </cell>
          <cell r="I317" t="str">
            <v>детска градина</v>
          </cell>
          <cell r="J317">
            <v>1</v>
          </cell>
          <cell r="K317">
            <v>143</v>
          </cell>
          <cell r="L317">
            <v>0</v>
          </cell>
          <cell r="M317">
            <v>0</v>
          </cell>
          <cell r="N317">
            <v>0</v>
          </cell>
          <cell r="O317">
            <v>230</v>
          </cell>
          <cell r="P317">
            <v>1</v>
          </cell>
          <cell r="Q317">
            <v>46300</v>
          </cell>
          <cell r="R317">
            <v>10</v>
          </cell>
          <cell r="S317">
            <v>90360</v>
          </cell>
          <cell r="T317">
            <v>43</v>
          </cell>
          <cell r="U317">
            <v>97223</v>
          </cell>
          <cell r="V317">
            <v>44</v>
          </cell>
          <cell r="W317">
            <v>186780</v>
          </cell>
          <cell r="X317">
            <v>143</v>
          </cell>
          <cell r="Y317">
            <v>652938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1073601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8</v>
          </cell>
          <cell r="CM317">
            <v>6928</v>
          </cell>
          <cell r="CN317">
            <v>143</v>
          </cell>
        </row>
        <row r="318">
          <cell r="E318">
            <v>2219898</v>
          </cell>
          <cell r="F318" t="str">
            <v>ДЕТСКА ГРАДИНА № 74 "Д Ъ Г А"</v>
          </cell>
          <cell r="G318" t="str">
            <v>Общинско</v>
          </cell>
          <cell r="H318" t="str">
            <v>община</v>
          </cell>
          <cell r="I318" t="str">
            <v>детска градина</v>
          </cell>
          <cell r="J318">
            <v>1</v>
          </cell>
          <cell r="K318">
            <v>166</v>
          </cell>
          <cell r="L318">
            <v>0</v>
          </cell>
          <cell r="M318">
            <v>0</v>
          </cell>
          <cell r="N318">
            <v>0</v>
          </cell>
          <cell r="O318">
            <v>262</v>
          </cell>
          <cell r="P318">
            <v>1</v>
          </cell>
          <cell r="Q318">
            <v>46300</v>
          </cell>
          <cell r="R318">
            <v>10</v>
          </cell>
          <cell r="S318">
            <v>90360</v>
          </cell>
          <cell r="T318">
            <v>0</v>
          </cell>
          <cell r="U318">
            <v>0</v>
          </cell>
          <cell r="V318">
            <v>96</v>
          </cell>
          <cell r="W318">
            <v>407520</v>
          </cell>
          <cell r="X318">
            <v>166</v>
          </cell>
          <cell r="Y318">
            <v>757956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1302136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22</v>
          </cell>
          <cell r="CM318">
            <v>19052</v>
          </cell>
          <cell r="CN318">
            <v>166</v>
          </cell>
        </row>
        <row r="319">
          <cell r="E319">
            <v>2220014</v>
          </cell>
          <cell r="F319" t="str">
            <v>14. СРЕДНО УЧИЛИЩЕ "Проф. д-р Асен Златаров"</v>
          </cell>
          <cell r="G319" t="str">
            <v>Общинско</v>
          </cell>
          <cell r="H319" t="str">
            <v>община</v>
          </cell>
          <cell r="I319" t="str">
            <v>средно</v>
          </cell>
          <cell r="J319">
            <v>1</v>
          </cell>
          <cell r="K319">
            <v>185</v>
          </cell>
          <cell r="L319">
            <v>409</v>
          </cell>
          <cell r="M319">
            <v>1</v>
          </cell>
          <cell r="N319">
            <v>409</v>
          </cell>
          <cell r="O319">
            <v>23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</v>
          </cell>
          <cell r="AA319">
            <v>3719</v>
          </cell>
          <cell r="AB319">
            <v>23</v>
          </cell>
          <cell r="AC319">
            <v>63779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67498</v>
          </cell>
          <cell r="AI319">
            <v>1</v>
          </cell>
          <cell r="AJ319">
            <v>73900</v>
          </cell>
          <cell r="AK319">
            <v>18</v>
          </cell>
          <cell r="AL319">
            <v>282024</v>
          </cell>
          <cell r="AM319">
            <v>409</v>
          </cell>
          <cell r="AN319">
            <v>1262583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1618507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17</v>
          </cell>
          <cell r="CK319">
            <v>109344</v>
          </cell>
          <cell r="CL319">
            <v>17</v>
          </cell>
          <cell r="CM319">
            <v>14722</v>
          </cell>
          <cell r="CN319">
            <v>185</v>
          </cell>
        </row>
        <row r="320">
          <cell r="E320">
            <v>2220029</v>
          </cell>
          <cell r="F320" t="str">
            <v>29. Средно училище "Кузман Шапкарев"</v>
          </cell>
          <cell r="G320" t="str">
            <v>Общинско</v>
          </cell>
          <cell r="H320" t="str">
            <v>община</v>
          </cell>
          <cell r="I320" t="str">
            <v>средно</v>
          </cell>
          <cell r="J320">
            <v>1</v>
          </cell>
          <cell r="K320">
            <v>64</v>
          </cell>
          <cell r="L320">
            <v>359</v>
          </cell>
          <cell r="M320">
            <v>1</v>
          </cell>
          <cell r="N320">
            <v>359</v>
          </cell>
          <cell r="O320">
            <v>13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1</v>
          </cell>
          <cell r="AA320">
            <v>3719</v>
          </cell>
          <cell r="AB320">
            <v>13</v>
          </cell>
          <cell r="AC320">
            <v>36049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39768</v>
          </cell>
          <cell r="AI320">
            <v>1</v>
          </cell>
          <cell r="AJ320">
            <v>73900</v>
          </cell>
          <cell r="AK320">
            <v>19</v>
          </cell>
          <cell r="AL320">
            <v>297692</v>
          </cell>
          <cell r="AM320">
            <v>359</v>
          </cell>
          <cell r="AN320">
            <v>1108233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1479825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11</v>
          </cell>
          <cell r="BU320">
            <v>27610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27610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20</v>
          </cell>
          <cell r="CK320">
            <v>128640</v>
          </cell>
          <cell r="CL320">
            <v>20</v>
          </cell>
          <cell r="CM320">
            <v>17320</v>
          </cell>
          <cell r="CN320">
            <v>64</v>
          </cell>
        </row>
        <row r="321">
          <cell r="E321">
            <v>2220048</v>
          </cell>
          <cell r="F321" t="str">
            <v>48 ОСНОВНО УЧИЛИЩЕ "ЙОСИФ КОВАЧЕВ"</v>
          </cell>
          <cell r="G321" t="str">
            <v>Общинско</v>
          </cell>
          <cell r="H321" t="str">
            <v>община</v>
          </cell>
          <cell r="I321" t="str">
            <v>основно</v>
          </cell>
          <cell r="J321">
            <v>1</v>
          </cell>
          <cell r="K321">
            <v>238</v>
          </cell>
          <cell r="L321">
            <v>361</v>
          </cell>
          <cell r="M321">
            <v>1</v>
          </cell>
          <cell r="N321">
            <v>361</v>
          </cell>
          <cell r="O321">
            <v>21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</v>
          </cell>
          <cell r="AA321">
            <v>3719</v>
          </cell>
          <cell r="AB321">
            <v>21</v>
          </cell>
          <cell r="AC321">
            <v>58233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61952</v>
          </cell>
          <cell r="AI321">
            <v>1</v>
          </cell>
          <cell r="AJ321">
            <v>73900</v>
          </cell>
          <cell r="AK321">
            <v>18</v>
          </cell>
          <cell r="AL321">
            <v>282024</v>
          </cell>
          <cell r="AM321">
            <v>361</v>
          </cell>
          <cell r="AN321">
            <v>1114407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1470331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4</v>
          </cell>
          <cell r="BW321">
            <v>35284</v>
          </cell>
          <cell r="BX321">
            <v>0</v>
          </cell>
          <cell r="BY321">
            <v>0</v>
          </cell>
          <cell r="BZ321">
            <v>35284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32</v>
          </cell>
          <cell r="CK321">
            <v>205824</v>
          </cell>
          <cell r="CL321">
            <v>32</v>
          </cell>
          <cell r="CM321">
            <v>27712</v>
          </cell>
          <cell r="CN321">
            <v>238</v>
          </cell>
        </row>
        <row r="322">
          <cell r="E322">
            <v>2220058</v>
          </cell>
          <cell r="F322" t="str">
            <v>58 Основно училище "Сергей Румянцев"</v>
          </cell>
          <cell r="G322" t="str">
            <v>Общинско</v>
          </cell>
          <cell r="H322" t="str">
            <v>община</v>
          </cell>
          <cell r="I322" t="str">
            <v>основно</v>
          </cell>
          <cell r="J322">
            <v>1</v>
          </cell>
          <cell r="K322">
            <v>185</v>
          </cell>
          <cell r="L322">
            <v>300</v>
          </cell>
          <cell r="M322">
            <v>1</v>
          </cell>
          <cell r="N322">
            <v>300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1</v>
          </cell>
          <cell r="AJ322">
            <v>73900</v>
          </cell>
          <cell r="AK322">
            <v>14</v>
          </cell>
          <cell r="AL322">
            <v>219352</v>
          </cell>
          <cell r="AM322">
            <v>300</v>
          </cell>
          <cell r="AN322">
            <v>926100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1219352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2</v>
          </cell>
          <cell r="BW322">
            <v>17642</v>
          </cell>
          <cell r="BX322">
            <v>1</v>
          </cell>
          <cell r="BY322">
            <v>1066</v>
          </cell>
          <cell r="BZ322">
            <v>18708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28</v>
          </cell>
          <cell r="CK322">
            <v>180096</v>
          </cell>
          <cell r="CL322">
            <v>28</v>
          </cell>
          <cell r="CM322">
            <v>24248</v>
          </cell>
          <cell r="CN322">
            <v>185</v>
          </cell>
        </row>
        <row r="323">
          <cell r="E323">
            <v>2220059</v>
          </cell>
          <cell r="F323" t="str">
            <v>59 ОБЕДИНЕНО УЧИЛИЩЕ "ВАСИЛ ЛЕВСКИ"</v>
          </cell>
          <cell r="G323" t="str">
            <v>Общинско</v>
          </cell>
          <cell r="H323" t="str">
            <v>община</v>
          </cell>
          <cell r="I323" t="str">
            <v>обединено</v>
          </cell>
          <cell r="J323">
            <v>1</v>
          </cell>
          <cell r="K323">
            <v>130</v>
          </cell>
          <cell r="L323">
            <v>247</v>
          </cell>
          <cell r="M323">
            <v>1</v>
          </cell>
          <cell r="N323">
            <v>247</v>
          </cell>
          <cell r="O323">
            <v>39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2</v>
          </cell>
          <cell r="AA323">
            <v>7438</v>
          </cell>
          <cell r="AB323">
            <v>39</v>
          </cell>
          <cell r="AC323">
            <v>108147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115585</v>
          </cell>
          <cell r="AI323">
            <v>1</v>
          </cell>
          <cell r="AJ323">
            <v>73900</v>
          </cell>
          <cell r="AK323">
            <v>11</v>
          </cell>
          <cell r="AL323">
            <v>172348</v>
          </cell>
          <cell r="AM323">
            <v>194</v>
          </cell>
          <cell r="AN323">
            <v>598878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845126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</v>
          </cell>
          <cell r="BD323">
            <v>62766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53</v>
          </cell>
          <cell r="BL323">
            <v>198591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261357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16</v>
          </cell>
          <cell r="CK323">
            <v>102912</v>
          </cell>
          <cell r="CL323">
            <v>16</v>
          </cell>
          <cell r="CM323">
            <v>13856</v>
          </cell>
          <cell r="CN323">
            <v>130</v>
          </cell>
        </row>
        <row r="324">
          <cell r="E324">
            <v>2220060</v>
          </cell>
          <cell r="F324" t="str">
            <v>60 ОУ "Св.св.Кирил и Методий"</v>
          </cell>
          <cell r="G324" t="str">
            <v>Общинско</v>
          </cell>
          <cell r="H324" t="str">
            <v>община</v>
          </cell>
          <cell r="I324" t="str">
            <v>основно</v>
          </cell>
          <cell r="J324">
            <v>1</v>
          </cell>
          <cell r="K324">
            <v>197</v>
          </cell>
          <cell r="L324">
            <v>329</v>
          </cell>
          <cell r="M324">
            <v>1</v>
          </cell>
          <cell r="N324">
            <v>329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1</v>
          </cell>
          <cell r="AJ324">
            <v>73900</v>
          </cell>
          <cell r="AK324">
            <v>14</v>
          </cell>
          <cell r="AL324">
            <v>219352</v>
          </cell>
          <cell r="AM324">
            <v>329</v>
          </cell>
          <cell r="AN324">
            <v>1015623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1308875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1</v>
          </cell>
          <cell r="BW324">
            <v>8821</v>
          </cell>
          <cell r="BX324">
            <v>0</v>
          </cell>
          <cell r="BY324">
            <v>0</v>
          </cell>
          <cell r="BZ324">
            <v>8821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21</v>
          </cell>
          <cell r="CK324">
            <v>135072</v>
          </cell>
          <cell r="CL324">
            <v>21</v>
          </cell>
          <cell r="CM324">
            <v>18186</v>
          </cell>
          <cell r="CN324">
            <v>197</v>
          </cell>
        </row>
        <row r="325">
          <cell r="E325">
            <v>2220100</v>
          </cell>
          <cell r="F325" t="str">
            <v>100 ОСНОВНО УЧИЛИЩЕ "НАЙДЕН ГЕРОВ"</v>
          </cell>
          <cell r="G325" t="str">
            <v>Общинско</v>
          </cell>
          <cell r="H325" t="str">
            <v>община</v>
          </cell>
          <cell r="I325" t="str">
            <v>основно</v>
          </cell>
          <cell r="J325">
            <v>1</v>
          </cell>
          <cell r="K325">
            <v>53</v>
          </cell>
          <cell r="L325">
            <v>68</v>
          </cell>
          <cell r="M325">
            <v>1</v>
          </cell>
          <cell r="N325">
            <v>68</v>
          </cell>
          <cell r="O325">
            <v>10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1</v>
          </cell>
          <cell r="AA325">
            <v>3719</v>
          </cell>
          <cell r="AB325">
            <v>10</v>
          </cell>
          <cell r="AC325">
            <v>27730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31449</v>
          </cell>
          <cell r="AI325">
            <v>1</v>
          </cell>
          <cell r="AJ325">
            <v>73900</v>
          </cell>
          <cell r="AK325">
            <v>7</v>
          </cell>
          <cell r="AL325">
            <v>109676</v>
          </cell>
          <cell r="AM325">
            <v>68</v>
          </cell>
          <cell r="AN325">
            <v>209916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393492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2</v>
          </cell>
          <cell r="BW325">
            <v>17642</v>
          </cell>
          <cell r="BX325">
            <v>0</v>
          </cell>
          <cell r="BY325">
            <v>0</v>
          </cell>
          <cell r="BZ325">
            <v>17642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5</v>
          </cell>
          <cell r="CM325">
            <v>4330</v>
          </cell>
          <cell r="CN325">
            <v>53</v>
          </cell>
        </row>
        <row r="326">
          <cell r="E326">
            <v>2220308</v>
          </cell>
          <cell r="F326" t="str">
            <v>Профилирана гимназия за изобразителни изкуства "Професор Николай Райнов"</v>
          </cell>
          <cell r="G326" t="str">
            <v>Общинско</v>
          </cell>
          <cell r="H326" t="str">
            <v>община</v>
          </cell>
          <cell r="I326" t="str">
            <v>профилирана гимназия</v>
          </cell>
          <cell r="J326">
            <v>1</v>
          </cell>
          <cell r="K326">
            <v>0</v>
          </cell>
          <cell r="L326">
            <v>159</v>
          </cell>
          <cell r="M326">
            <v>1</v>
          </cell>
          <cell r="N326">
            <v>159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1</v>
          </cell>
          <cell r="AJ326">
            <v>73900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73900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6</v>
          </cell>
          <cell r="BD326">
            <v>125532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159</v>
          </cell>
          <cell r="BP326">
            <v>875454</v>
          </cell>
          <cell r="BQ326">
            <v>1000986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</v>
          </cell>
          <cell r="CM326">
            <v>1732</v>
          </cell>
          <cell r="CN326">
            <v>0</v>
          </cell>
        </row>
        <row r="327">
          <cell r="E327">
            <v>2220947</v>
          </cell>
          <cell r="F327" t="str">
            <v>ДЕТСКА ГРАДИНА № 45 "АЛИСА"</v>
          </cell>
          <cell r="G327" t="str">
            <v>Общинско</v>
          </cell>
          <cell r="H327" t="str">
            <v>община</v>
          </cell>
          <cell r="I327" t="str">
            <v>детска градина</v>
          </cell>
          <cell r="J327">
            <v>1</v>
          </cell>
          <cell r="K327">
            <v>80</v>
          </cell>
          <cell r="L327">
            <v>0</v>
          </cell>
          <cell r="M327">
            <v>0</v>
          </cell>
          <cell r="N327">
            <v>0</v>
          </cell>
          <cell r="O327">
            <v>105</v>
          </cell>
          <cell r="P327">
            <v>1</v>
          </cell>
          <cell r="Q327">
            <v>46300</v>
          </cell>
          <cell r="R327">
            <v>4</v>
          </cell>
          <cell r="S327">
            <v>36144</v>
          </cell>
          <cell r="T327">
            <v>0</v>
          </cell>
          <cell r="U327">
            <v>0</v>
          </cell>
          <cell r="V327">
            <v>25</v>
          </cell>
          <cell r="W327">
            <v>106125</v>
          </cell>
          <cell r="X327">
            <v>80</v>
          </cell>
          <cell r="Y327">
            <v>365280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553849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6</v>
          </cell>
          <cell r="CK327">
            <v>38592</v>
          </cell>
          <cell r="CL327">
            <v>6</v>
          </cell>
          <cell r="CM327">
            <v>5196</v>
          </cell>
          <cell r="CN327">
            <v>80</v>
          </cell>
        </row>
        <row r="328">
          <cell r="E328">
            <v>2220948</v>
          </cell>
          <cell r="F328" t="str">
            <v>ДЕТСКА ГРАДИНА № 199 "САРАГОСА"</v>
          </cell>
          <cell r="G328" t="str">
            <v>Общинско</v>
          </cell>
          <cell r="H328" t="str">
            <v>община</v>
          </cell>
          <cell r="I328" t="str">
            <v>детска градина</v>
          </cell>
          <cell r="J328">
            <v>1</v>
          </cell>
          <cell r="K328">
            <v>95</v>
          </cell>
          <cell r="L328">
            <v>0</v>
          </cell>
          <cell r="M328">
            <v>0</v>
          </cell>
          <cell r="N328">
            <v>0</v>
          </cell>
          <cell r="O328">
            <v>146</v>
          </cell>
          <cell r="P328">
            <v>1</v>
          </cell>
          <cell r="Q328">
            <v>46300</v>
          </cell>
          <cell r="R328">
            <v>6</v>
          </cell>
          <cell r="S328">
            <v>54216</v>
          </cell>
          <cell r="T328">
            <v>22</v>
          </cell>
          <cell r="U328">
            <v>49742</v>
          </cell>
          <cell r="V328">
            <v>29</v>
          </cell>
          <cell r="W328">
            <v>123105</v>
          </cell>
          <cell r="X328">
            <v>95</v>
          </cell>
          <cell r="Y328">
            <v>433770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707133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2</v>
          </cell>
          <cell r="CM328">
            <v>1732</v>
          </cell>
          <cell r="CN328">
            <v>95</v>
          </cell>
        </row>
        <row r="329">
          <cell r="E329">
            <v>2220949</v>
          </cell>
          <cell r="F329" t="str">
            <v>Детска градина № 106 "Княгиня Мария Луиза"</v>
          </cell>
          <cell r="G329" t="str">
            <v>Общинско</v>
          </cell>
          <cell r="H329" t="str">
            <v>община</v>
          </cell>
          <cell r="I329" t="str">
            <v>детска градина</v>
          </cell>
          <cell r="J329">
            <v>1</v>
          </cell>
          <cell r="K329">
            <v>84</v>
          </cell>
          <cell r="L329">
            <v>0</v>
          </cell>
          <cell r="M329">
            <v>0</v>
          </cell>
          <cell r="N329">
            <v>0</v>
          </cell>
          <cell r="O329">
            <v>134</v>
          </cell>
          <cell r="P329">
            <v>1</v>
          </cell>
          <cell r="Q329">
            <v>46300</v>
          </cell>
          <cell r="R329">
            <v>5</v>
          </cell>
          <cell r="S329">
            <v>45180</v>
          </cell>
          <cell r="T329">
            <v>0</v>
          </cell>
          <cell r="U329">
            <v>0</v>
          </cell>
          <cell r="V329">
            <v>50</v>
          </cell>
          <cell r="W329">
            <v>212250</v>
          </cell>
          <cell r="X329">
            <v>84</v>
          </cell>
          <cell r="Y329">
            <v>383544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687274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10</v>
          </cell>
          <cell r="CK329">
            <v>64320</v>
          </cell>
          <cell r="CL329">
            <v>10</v>
          </cell>
          <cell r="CM329">
            <v>8660</v>
          </cell>
          <cell r="CN329">
            <v>84</v>
          </cell>
        </row>
        <row r="330">
          <cell r="E330">
            <v>2220950</v>
          </cell>
          <cell r="F330" t="str">
            <v>ДЕТСКА ГРАДИНА №118 " УСМИВКА"</v>
          </cell>
          <cell r="G330" t="str">
            <v>Общинско</v>
          </cell>
          <cell r="H330" t="str">
            <v>община</v>
          </cell>
          <cell r="I330" t="str">
            <v>детска градина</v>
          </cell>
          <cell r="J330">
            <v>1</v>
          </cell>
          <cell r="K330">
            <v>81</v>
          </cell>
          <cell r="L330">
            <v>0</v>
          </cell>
          <cell r="M330">
            <v>0</v>
          </cell>
          <cell r="N330">
            <v>0</v>
          </cell>
          <cell r="O330">
            <v>107</v>
          </cell>
          <cell r="P330">
            <v>1</v>
          </cell>
          <cell r="Q330">
            <v>46300</v>
          </cell>
          <cell r="R330">
            <v>4</v>
          </cell>
          <cell r="S330">
            <v>36144</v>
          </cell>
          <cell r="T330">
            <v>0</v>
          </cell>
          <cell r="U330">
            <v>0</v>
          </cell>
          <cell r="V330">
            <v>26</v>
          </cell>
          <cell r="W330">
            <v>110370</v>
          </cell>
          <cell r="X330">
            <v>81</v>
          </cell>
          <cell r="Y330">
            <v>369846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562660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</v>
          </cell>
          <cell r="CM330">
            <v>6062</v>
          </cell>
          <cell r="CN330">
            <v>81</v>
          </cell>
        </row>
        <row r="331">
          <cell r="E331">
            <v>2220952</v>
          </cell>
          <cell r="F331" t="str">
            <v>Детска градина № 63 "Слънце"</v>
          </cell>
          <cell r="G331" t="str">
            <v>Общинско</v>
          </cell>
          <cell r="H331" t="str">
            <v>община</v>
          </cell>
          <cell r="I331" t="str">
            <v>детска градина</v>
          </cell>
          <cell r="J331">
            <v>1</v>
          </cell>
          <cell r="K331">
            <v>124</v>
          </cell>
          <cell r="L331">
            <v>0</v>
          </cell>
          <cell r="M331">
            <v>0</v>
          </cell>
          <cell r="N331">
            <v>0</v>
          </cell>
          <cell r="O331">
            <v>204</v>
          </cell>
          <cell r="P331">
            <v>1</v>
          </cell>
          <cell r="Q331">
            <v>46300</v>
          </cell>
          <cell r="R331">
            <v>8</v>
          </cell>
          <cell r="S331">
            <v>72288</v>
          </cell>
          <cell r="T331">
            <v>45</v>
          </cell>
          <cell r="U331">
            <v>101745</v>
          </cell>
          <cell r="V331">
            <v>35</v>
          </cell>
          <cell r="W331">
            <v>148575</v>
          </cell>
          <cell r="X331">
            <v>124</v>
          </cell>
          <cell r="Y331">
            <v>566184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935092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6</v>
          </cell>
          <cell r="CK331">
            <v>38592</v>
          </cell>
          <cell r="CL331">
            <v>6</v>
          </cell>
          <cell r="CM331">
            <v>5196</v>
          </cell>
          <cell r="CN331">
            <v>124</v>
          </cell>
        </row>
        <row r="332">
          <cell r="E332">
            <v>2220953</v>
          </cell>
          <cell r="F332" t="str">
            <v>Детска градина № 48 "Братя Грим"</v>
          </cell>
          <cell r="G332" t="str">
            <v>Общинско</v>
          </cell>
          <cell r="H332" t="str">
            <v>община</v>
          </cell>
          <cell r="I332" t="str">
            <v>детска градина</v>
          </cell>
          <cell r="J332">
            <v>1</v>
          </cell>
          <cell r="K332">
            <v>164</v>
          </cell>
          <cell r="L332">
            <v>0</v>
          </cell>
          <cell r="M332">
            <v>0</v>
          </cell>
          <cell r="N332">
            <v>0</v>
          </cell>
          <cell r="O332">
            <v>288</v>
          </cell>
          <cell r="P332">
            <v>1</v>
          </cell>
          <cell r="Q332">
            <v>46300</v>
          </cell>
          <cell r="R332">
            <v>11</v>
          </cell>
          <cell r="S332">
            <v>99396</v>
          </cell>
          <cell r="T332">
            <v>39</v>
          </cell>
          <cell r="U332">
            <v>88179</v>
          </cell>
          <cell r="V332">
            <v>85</v>
          </cell>
          <cell r="W332">
            <v>360825</v>
          </cell>
          <cell r="X332">
            <v>164</v>
          </cell>
          <cell r="Y332">
            <v>748824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1343524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7</v>
          </cell>
          <cell r="CK332">
            <v>45024</v>
          </cell>
          <cell r="CL332">
            <v>7</v>
          </cell>
          <cell r="CM332">
            <v>6062</v>
          </cell>
          <cell r="CN332">
            <v>164</v>
          </cell>
        </row>
        <row r="333">
          <cell r="E333">
            <v>2220994</v>
          </cell>
          <cell r="F333" t="str">
            <v>Детска градина № 53 "Дядовата ръкавичка"</v>
          </cell>
          <cell r="G333" t="str">
            <v>Общинско</v>
          </cell>
          <cell r="H333" t="str">
            <v>община</v>
          </cell>
          <cell r="I333" t="str">
            <v>детска градина</v>
          </cell>
          <cell r="J333">
            <v>1</v>
          </cell>
          <cell r="K333">
            <v>76</v>
          </cell>
          <cell r="L333">
            <v>0</v>
          </cell>
          <cell r="M333">
            <v>0</v>
          </cell>
          <cell r="N333">
            <v>0</v>
          </cell>
          <cell r="O333">
            <v>148</v>
          </cell>
          <cell r="P333">
            <v>1</v>
          </cell>
          <cell r="Q333">
            <v>46300</v>
          </cell>
          <cell r="R333">
            <v>6</v>
          </cell>
          <cell r="S333">
            <v>54216</v>
          </cell>
          <cell r="T333">
            <v>46</v>
          </cell>
          <cell r="U333">
            <v>104006</v>
          </cell>
          <cell r="V333">
            <v>26</v>
          </cell>
          <cell r="W333">
            <v>110370</v>
          </cell>
          <cell r="X333">
            <v>76</v>
          </cell>
          <cell r="Y333">
            <v>347016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661908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10</v>
          </cell>
          <cell r="CK333">
            <v>64320</v>
          </cell>
          <cell r="CL333">
            <v>10</v>
          </cell>
          <cell r="CM333">
            <v>8660</v>
          </cell>
          <cell r="CN333">
            <v>76</v>
          </cell>
        </row>
        <row r="334">
          <cell r="E334">
            <v>2221023</v>
          </cell>
          <cell r="F334" t="str">
            <v>23 Средно училище "Фредерик Жолио-Кюри"</v>
          </cell>
          <cell r="G334" t="str">
            <v>Общинско</v>
          </cell>
          <cell r="H334" t="str">
            <v>община</v>
          </cell>
          <cell r="I334" t="str">
            <v>средно</v>
          </cell>
          <cell r="J334">
            <v>1</v>
          </cell>
          <cell r="K334">
            <v>255</v>
          </cell>
          <cell r="L334">
            <v>892</v>
          </cell>
          <cell r="M334">
            <v>1</v>
          </cell>
          <cell r="N334">
            <v>892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1</v>
          </cell>
          <cell r="AJ334">
            <v>73900</v>
          </cell>
          <cell r="AK334">
            <v>37</v>
          </cell>
          <cell r="AL334">
            <v>579716</v>
          </cell>
          <cell r="AM334">
            <v>892</v>
          </cell>
          <cell r="AN334">
            <v>2753604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3407220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10</v>
          </cell>
          <cell r="BW334">
            <v>88210</v>
          </cell>
          <cell r="BX334">
            <v>6</v>
          </cell>
          <cell r="BY334">
            <v>6396</v>
          </cell>
          <cell r="BZ334">
            <v>94606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43</v>
          </cell>
          <cell r="CK334">
            <v>276576</v>
          </cell>
          <cell r="CL334">
            <v>43</v>
          </cell>
          <cell r="CM334">
            <v>37238</v>
          </cell>
          <cell r="CN334">
            <v>255</v>
          </cell>
        </row>
        <row r="335">
          <cell r="E335">
            <v>2221031</v>
          </cell>
          <cell r="F335" t="str">
            <v>31 Средно училище за чужди езици и математика "Иван Вазов"</v>
          </cell>
          <cell r="G335" t="str">
            <v>Общинско</v>
          </cell>
          <cell r="H335" t="str">
            <v>община</v>
          </cell>
          <cell r="I335" t="str">
            <v>средно</v>
          </cell>
          <cell r="J335">
            <v>1</v>
          </cell>
          <cell r="K335">
            <v>389</v>
          </cell>
          <cell r="L335">
            <v>1385</v>
          </cell>
          <cell r="M335">
            <v>1</v>
          </cell>
          <cell r="N335">
            <v>1385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1</v>
          </cell>
          <cell r="AJ335">
            <v>73900</v>
          </cell>
          <cell r="AK335">
            <v>53</v>
          </cell>
          <cell r="AL335">
            <v>830404</v>
          </cell>
          <cell r="AM335">
            <v>1385</v>
          </cell>
          <cell r="AN335">
            <v>4275495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5179799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2</v>
          </cell>
          <cell r="BY335">
            <v>2132</v>
          </cell>
          <cell r="BZ335">
            <v>2132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9</v>
          </cell>
          <cell r="CK335">
            <v>57888</v>
          </cell>
          <cell r="CL335">
            <v>9</v>
          </cell>
          <cell r="CM335">
            <v>7794</v>
          </cell>
          <cell r="CN335">
            <v>389</v>
          </cell>
        </row>
        <row r="336">
          <cell r="E336">
            <v>2221093</v>
          </cell>
          <cell r="F336" t="str">
            <v>93-то Средно училище "Александър Теодоров - Балан"</v>
          </cell>
          <cell r="G336" t="str">
            <v>Общинско</v>
          </cell>
          <cell r="H336" t="str">
            <v>община</v>
          </cell>
          <cell r="I336" t="str">
            <v>средно</v>
          </cell>
          <cell r="J336">
            <v>1</v>
          </cell>
          <cell r="K336">
            <v>222</v>
          </cell>
          <cell r="L336">
            <v>701</v>
          </cell>
          <cell r="M336">
            <v>1</v>
          </cell>
          <cell r="N336">
            <v>701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1</v>
          </cell>
          <cell r="AJ336">
            <v>73900</v>
          </cell>
          <cell r="AK336">
            <v>30</v>
          </cell>
          <cell r="AL336">
            <v>470040</v>
          </cell>
          <cell r="AM336">
            <v>701</v>
          </cell>
          <cell r="AN336">
            <v>2163987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2707927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9</v>
          </cell>
          <cell r="BW336">
            <v>79389</v>
          </cell>
          <cell r="BX336">
            <v>0</v>
          </cell>
          <cell r="BY336">
            <v>0</v>
          </cell>
          <cell r="BZ336">
            <v>79389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32</v>
          </cell>
          <cell r="CK336">
            <v>205824</v>
          </cell>
          <cell r="CL336">
            <v>32</v>
          </cell>
          <cell r="CM336">
            <v>27712</v>
          </cell>
          <cell r="CN336">
            <v>222</v>
          </cell>
        </row>
        <row r="337">
          <cell r="E337">
            <v>2221094</v>
          </cell>
          <cell r="F337" t="str">
            <v>94 СРЕДНО УЧИЛИЩЕ "Димитър Страшимиров"</v>
          </cell>
          <cell r="G337" t="str">
            <v>Общинско</v>
          </cell>
          <cell r="H337" t="str">
            <v>община</v>
          </cell>
          <cell r="I337" t="str">
            <v>средно</v>
          </cell>
          <cell r="J337">
            <v>1</v>
          </cell>
          <cell r="K337">
            <v>350</v>
          </cell>
          <cell r="L337">
            <v>818</v>
          </cell>
          <cell r="M337">
            <v>1</v>
          </cell>
          <cell r="N337">
            <v>818</v>
          </cell>
          <cell r="O337">
            <v>81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4</v>
          </cell>
          <cell r="AA337">
            <v>14876</v>
          </cell>
          <cell r="AB337">
            <v>81</v>
          </cell>
          <cell r="AC337">
            <v>224613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239489</v>
          </cell>
          <cell r="AI337">
            <v>1</v>
          </cell>
          <cell r="AJ337">
            <v>73900</v>
          </cell>
          <cell r="AK337">
            <v>27</v>
          </cell>
          <cell r="AL337">
            <v>423036</v>
          </cell>
          <cell r="AM337">
            <v>575</v>
          </cell>
          <cell r="AN337">
            <v>1775025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2271961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11</v>
          </cell>
          <cell r="BD337">
            <v>230142</v>
          </cell>
          <cell r="BE337">
            <v>136</v>
          </cell>
          <cell r="BF337">
            <v>640424</v>
          </cell>
          <cell r="BG337">
            <v>0</v>
          </cell>
          <cell r="BH337">
            <v>0</v>
          </cell>
          <cell r="BI337">
            <v>107</v>
          </cell>
          <cell r="BJ337">
            <v>439770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1310336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3</v>
          </cell>
          <cell r="BW337">
            <v>26463</v>
          </cell>
          <cell r="BX337">
            <v>195</v>
          </cell>
          <cell r="BY337">
            <v>207870</v>
          </cell>
          <cell r="BZ337">
            <v>234333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28</v>
          </cell>
          <cell r="CK337">
            <v>180096</v>
          </cell>
          <cell r="CL337">
            <v>29</v>
          </cell>
          <cell r="CM337">
            <v>25114</v>
          </cell>
          <cell r="CN337">
            <v>350</v>
          </cell>
        </row>
        <row r="338">
          <cell r="E338">
            <v>2221109</v>
          </cell>
          <cell r="F338" t="str">
            <v>109 Основно училище "Христо Смирненски"</v>
          </cell>
          <cell r="G338" t="str">
            <v>Общинско</v>
          </cell>
          <cell r="H338" t="str">
            <v>община</v>
          </cell>
          <cell r="I338" t="str">
            <v>основно</v>
          </cell>
          <cell r="J338">
            <v>1</v>
          </cell>
          <cell r="K338">
            <v>413</v>
          </cell>
          <cell r="L338">
            <v>697</v>
          </cell>
          <cell r="M338">
            <v>1</v>
          </cell>
          <cell r="N338">
            <v>697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1</v>
          </cell>
          <cell r="AJ338">
            <v>73900</v>
          </cell>
          <cell r="AK338">
            <v>27</v>
          </cell>
          <cell r="AL338">
            <v>423036</v>
          </cell>
          <cell r="AM338">
            <v>697</v>
          </cell>
          <cell r="AN338">
            <v>2151639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2648575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1</v>
          </cell>
          <cell r="BW338">
            <v>8821</v>
          </cell>
          <cell r="BX338">
            <v>1</v>
          </cell>
          <cell r="BY338">
            <v>1066</v>
          </cell>
          <cell r="BZ338">
            <v>9887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26</v>
          </cell>
          <cell r="CK338">
            <v>167232</v>
          </cell>
          <cell r="CL338">
            <v>26</v>
          </cell>
          <cell r="CM338">
            <v>22516</v>
          </cell>
          <cell r="CN338">
            <v>413</v>
          </cell>
        </row>
        <row r="339">
          <cell r="E339">
            <v>2221138</v>
          </cell>
          <cell r="F339" t="str">
            <v>138. СРЕДНО УЧИЛИЩЕ ЗА ЗАПАДНИ И ИЗТОЧНИ ЕЗИЦИ "ПРОФ. ВАСИЛ ЗЛАТАРСКИ"</v>
          </cell>
          <cell r="G339" t="str">
            <v>Общинско</v>
          </cell>
          <cell r="H339" t="str">
            <v>община</v>
          </cell>
          <cell r="I339" t="str">
            <v>средно</v>
          </cell>
          <cell r="J339">
            <v>1</v>
          </cell>
          <cell r="K339">
            <v>388</v>
          </cell>
          <cell r="L339">
            <v>1260</v>
          </cell>
          <cell r="M339">
            <v>1</v>
          </cell>
          <cell r="N339">
            <v>1260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1</v>
          </cell>
          <cell r="AJ339">
            <v>73900</v>
          </cell>
          <cell r="AK339">
            <v>49</v>
          </cell>
          <cell r="AL339">
            <v>767732</v>
          </cell>
          <cell r="AM339">
            <v>1209</v>
          </cell>
          <cell r="AN339">
            <v>3732183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4573815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2</v>
          </cell>
          <cell r="BD339">
            <v>41844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51</v>
          </cell>
          <cell r="BL339">
            <v>191097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232941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5</v>
          </cell>
          <cell r="BW339">
            <v>44105</v>
          </cell>
          <cell r="BX339">
            <v>1</v>
          </cell>
          <cell r="BY339">
            <v>1066</v>
          </cell>
          <cell r="BZ339">
            <v>45171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22</v>
          </cell>
          <cell r="CK339">
            <v>141504</v>
          </cell>
          <cell r="CL339">
            <v>22</v>
          </cell>
          <cell r="CM339">
            <v>19052</v>
          </cell>
          <cell r="CN339">
            <v>388</v>
          </cell>
        </row>
        <row r="340">
          <cell r="E340">
            <v>2221148</v>
          </cell>
          <cell r="F340" t="str">
            <v>148 ОСНОВНО УЧИЛИЩЕ "ПРОФЕСОР Д-Р ЛЮБОМИР МИЛЕТИЧ"</v>
          </cell>
          <cell r="G340" t="str">
            <v>Общинско</v>
          </cell>
          <cell r="H340" t="str">
            <v>община</v>
          </cell>
          <cell r="I340" t="str">
            <v>основно</v>
          </cell>
          <cell r="J340">
            <v>1</v>
          </cell>
          <cell r="K340">
            <v>281</v>
          </cell>
          <cell r="L340">
            <v>437</v>
          </cell>
          <cell r="M340">
            <v>1</v>
          </cell>
          <cell r="N340">
            <v>437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</v>
          </cell>
          <cell r="AJ340">
            <v>73900</v>
          </cell>
          <cell r="AK340">
            <v>20</v>
          </cell>
          <cell r="AL340">
            <v>313360</v>
          </cell>
          <cell r="AM340">
            <v>437</v>
          </cell>
          <cell r="AN340">
            <v>1349019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1736279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3</v>
          </cell>
          <cell r="BW340">
            <v>26463</v>
          </cell>
          <cell r="BX340">
            <v>1</v>
          </cell>
          <cell r="BY340">
            <v>1066</v>
          </cell>
          <cell r="BZ340">
            <v>27529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19</v>
          </cell>
          <cell r="CK340">
            <v>122208</v>
          </cell>
          <cell r="CL340">
            <v>19</v>
          </cell>
          <cell r="CM340">
            <v>16454</v>
          </cell>
          <cell r="CN340">
            <v>281</v>
          </cell>
        </row>
        <row r="341">
          <cell r="E341">
            <v>2221157</v>
          </cell>
          <cell r="F341" t="str">
            <v>157 Гимназия с изучаване на чужд език "Сесар Вайехо"</v>
          </cell>
          <cell r="G341" t="str">
            <v>Общинско</v>
          </cell>
          <cell r="H341" t="str">
            <v>община</v>
          </cell>
          <cell r="I341" t="str">
            <v>профилирана гимназия</v>
          </cell>
          <cell r="J341">
            <v>1</v>
          </cell>
          <cell r="K341">
            <v>0</v>
          </cell>
          <cell r="L341">
            <v>622</v>
          </cell>
          <cell r="M341">
            <v>1</v>
          </cell>
          <cell r="N341">
            <v>622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1</v>
          </cell>
          <cell r="AJ341">
            <v>73900</v>
          </cell>
          <cell r="AK341">
            <v>25</v>
          </cell>
          <cell r="AL341">
            <v>391700</v>
          </cell>
          <cell r="AM341">
            <v>622</v>
          </cell>
          <cell r="AN341">
            <v>1920114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2385714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5</v>
          </cell>
          <cell r="BY341">
            <v>5330</v>
          </cell>
          <cell r="BZ341">
            <v>5330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</row>
        <row r="342">
          <cell r="E342">
            <v>2221878</v>
          </cell>
          <cell r="F342" t="str">
            <v>Детска градина №154 "Сбъдната мечта"</v>
          </cell>
          <cell r="G342" t="str">
            <v>Общинско</v>
          </cell>
          <cell r="H342" t="str">
            <v>община</v>
          </cell>
          <cell r="I342" t="str">
            <v>детска градина</v>
          </cell>
          <cell r="J342">
            <v>1</v>
          </cell>
          <cell r="K342">
            <v>105</v>
          </cell>
          <cell r="L342">
            <v>0</v>
          </cell>
          <cell r="M342">
            <v>0</v>
          </cell>
          <cell r="N342">
            <v>0</v>
          </cell>
          <cell r="O342">
            <v>131</v>
          </cell>
          <cell r="P342">
            <v>1</v>
          </cell>
          <cell r="Q342">
            <v>46300</v>
          </cell>
          <cell r="R342">
            <v>5</v>
          </cell>
          <cell r="S342">
            <v>45180</v>
          </cell>
          <cell r="T342">
            <v>0</v>
          </cell>
          <cell r="U342">
            <v>0</v>
          </cell>
          <cell r="V342">
            <v>26</v>
          </cell>
          <cell r="W342">
            <v>110370</v>
          </cell>
          <cell r="X342">
            <v>105</v>
          </cell>
          <cell r="Y342">
            <v>479430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681280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4</v>
          </cell>
          <cell r="CM342">
            <v>3464</v>
          </cell>
          <cell r="CN342">
            <v>105</v>
          </cell>
        </row>
        <row r="343">
          <cell r="E343">
            <v>2221880</v>
          </cell>
          <cell r="F343" t="str">
            <v>ДЕТСКА ГРАДИНА № 62 "ЗОРНИЦА"</v>
          </cell>
          <cell r="G343" t="str">
            <v>Общинско</v>
          </cell>
          <cell r="H343" t="str">
            <v>община</v>
          </cell>
          <cell r="I343" t="str">
            <v>детска градина</v>
          </cell>
          <cell r="J343">
            <v>1</v>
          </cell>
          <cell r="K343">
            <v>99</v>
          </cell>
          <cell r="L343">
            <v>0</v>
          </cell>
          <cell r="M343">
            <v>0</v>
          </cell>
          <cell r="N343">
            <v>0</v>
          </cell>
          <cell r="O343">
            <v>126</v>
          </cell>
          <cell r="P343">
            <v>1</v>
          </cell>
          <cell r="Q343">
            <v>46300</v>
          </cell>
          <cell r="R343">
            <v>4</v>
          </cell>
          <cell r="S343">
            <v>36144</v>
          </cell>
          <cell r="T343">
            <v>0</v>
          </cell>
          <cell r="U343">
            <v>0</v>
          </cell>
          <cell r="V343">
            <v>27</v>
          </cell>
          <cell r="W343">
            <v>114615</v>
          </cell>
          <cell r="X343">
            <v>99</v>
          </cell>
          <cell r="Y343">
            <v>452034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649093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13</v>
          </cell>
          <cell r="CK343">
            <v>83616</v>
          </cell>
          <cell r="CL343">
            <v>13</v>
          </cell>
          <cell r="CM343">
            <v>11258</v>
          </cell>
          <cell r="CN343">
            <v>99</v>
          </cell>
        </row>
        <row r="344">
          <cell r="E344">
            <v>2221881</v>
          </cell>
          <cell r="F344" t="str">
            <v>Детска градина №168 " Слънчогледи "</v>
          </cell>
          <cell r="G344" t="str">
            <v>Общинско</v>
          </cell>
          <cell r="H344" t="str">
            <v>община</v>
          </cell>
          <cell r="I344" t="str">
            <v>детска градина</v>
          </cell>
          <cell r="J344">
            <v>1</v>
          </cell>
          <cell r="K344">
            <v>192</v>
          </cell>
          <cell r="L344">
            <v>0</v>
          </cell>
          <cell r="M344">
            <v>0</v>
          </cell>
          <cell r="N344">
            <v>0</v>
          </cell>
          <cell r="O344">
            <v>244</v>
          </cell>
          <cell r="P344">
            <v>1</v>
          </cell>
          <cell r="Q344">
            <v>46300</v>
          </cell>
          <cell r="R344">
            <v>9</v>
          </cell>
          <cell r="S344">
            <v>81324</v>
          </cell>
          <cell r="T344">
            <v>0</v>
          </cell>
          <cell r="U344">
            <v>0</v>
          </cell>
          <cell r="V344">
            <v>52</v>
          </cell>
          <cell r="W344">
            <v>220740</v>
          </cell>
          <cell r="X344">
            <v>192</v>
          </cell>
          <cell r="Y344">
            <v>876672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1225036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11</v>
          </cell>
          <cell r="CM344">
            <v>9526</v>
          </cell>
          <cell r="CN344">
            <v>192</v>
          </cell>
        </row>
        <row r="345">
          <cell r="E345">
            <v>2221882</v>
          </cell>
          <cell r="F345" t="str">
            <v>Детска градина №183 "Щастливо детство"</v>
          </cell>
          <cell r="G345" t="str">
            <v>Общинско</v>
          </cell>
          <cell r="H345" t="str">
            <v>община</v>
          </cell>
          <cell r="I345" t="str">
            <v>детска градина</v>
          </cell>
          <cell r="J345">
            <v>1</v>
          </cell>
          <cell r="K345">
            <v>125</v>
          </cell>
          <cell r="L345">
            <v>0</v>
          </cell>
          <cell r="M345">
            <v>0</v>
          </cell>
          <cell r="N345">
            <v>0</v>
          </cell>
          <cell r="O345">
            <v>149</v>
          </cell>
          <cell r="P345">
            <v>1</v>
          </cell>
          <cell r="Q345">
            <v>46300</v>
          </cell>
          <cell r="R345">
            <v>6</v>
          </cell>
          <cell r="S345">
            <v>54216</v>
          </cell>
          <cell r="T345">
            <v>0</v>
          </cell>
          <cell r="U345">
            <v>0</v>
          </cell>
          <cell r="V345">
            <v>24</v>
          </cell>
          <cell r="W345">
            <v>101880</v>
          </cell>
          <cell r="X345">
            <v>125</v>
          </cell>
          <cell r="Y345">
            <v>570750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773146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3</v>
          </cell>
          <cell r="CM345">
            <v>2598</v>
          </cell>
          <cell r="CN345">
            <v>125</v>
          </cell>
        </row>
        <row r="346">
          <cell r="E346">
            <v>2221883</v>
          </cell>
          <cell r="F346" t="str">
            <v>Детска градина № 61 "Шарено петле"</v>
          </cell>
          <cell r="G346" t="str">
            <v>Общинско</v>
          </cell>
          <cell r="H346" t="str">
            <v>община</v>
          </cell>
          <cell r="I346" t="str">
            <v>детска градина</v>
          </cell>
          <cell r="J346">
            <v>1</v>
          </cell>
          <cell r="K346">
            <v>268</v>
          </cell>
          <cell r="L346">
            <v>0</v>
          </cell>
          <cell r="M346">
            <v>0</v>
          </cell>
          <cell r="N346">
            <v>0</v>
          </cell>
          <cell r="O346">
            <v>368</v>
          </cell>
          <cell r="P346">
            <v>1</v>
          </cell>
          <cell r="Q346">
            <v>46300</v>
          </cell>
          <cell r="R346">
            <v>14</v>
          </cell>
          <cell r="S346">
            <v>126504</v>
          </cell>
          <cell r="T346">
            <v>22</v>
          </cell>
          <cell r="U346">
            <v>49742</v>
          </cell>
          <cell r="V346">
            <v>78</v>
          </cell>
          <cell r="W346">
            <v>331110</v>
          </cell>
          <cell r="X346">
            <v>268</v>
          </cell>
          <cell r="Y346">
            <v>1223688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1777344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24</v>
          </cell>
          <cell r="CK346">
            <v>154368</v>
          </cell>
          <cell r="CL346">
            <v>24</v>
          </cell>
          <cell r="CM346">
            <v>20784</v>
          </cell>
          <cell r="CN346">
            <v>268</v>
          </cell>
        </row>
        <row r="347">
          <cell r="E347">
            <v>2221884</v>
          </cell>
          <cell r="F347" t="str">
            <v>Детска градина № 65 "Слънчево детство"</v>
          </cell>
          <cell r="G347" t="str">
            <v>Общинско</v>
          </cell>
          <cell r="H347" t="str">
            <v>община</v>
          </cell>
          <cell r="I347" t="str">
            <v>детска градина</v>
          </cell>
          <cell r="J347">
            <v>1</v>
          </cell>
          <cell r="K347">
            <v>298</v>
          </cell>
          <cell r="L347">
            <v>0</v>
          </cell>
          <cell r="M347">
            <v>0</v>
          </cell>
          <cell r="N347">
            <v>0</v>
          </cell>
          <cell r="O347">
            <v>427</v>
          </cell>
          <cell r="P347">
            <v>1</v>
          </cell>
          <cell r="Q347">
            <v>46300</v>
          </cell>
          <cell r="R347">
            <v>15</v>
          </cell>
          <cell r="S347">
            <v>135540</v>
          </cell>
          <cell r="T347">
            <v>45</v>
          </cell>
          <cell r="U347">
            <v>101745</v>
          </cell>
          <cell r="V347">
            <v>84</v>
          </cell>
          <cell r="W347">
            <v>356580</v>
          </cell>
          <cell r="X347">
            <v>298</v>
          </cell>
          <cell r="Y347">
            <v>1360668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2000833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33</v>
          </cell>
          <cell r="CK347">
            <v>212256</v>
          </cell>
          <cell r="CL347">
            <v>33</v>
          </cell>
          <cell r="CM347">
            <v>28578</v>
          </cell>
          <cell r="CN347">
            <v>298</v>
          </cell>
        </row>
        <row r="348">
          <cell r="E348">
            <v>2221885</v>
          </cell>
          <cell r="F348" t="str">
            <v>ДЕТСКА ГРАДИНА № 184 "МЕЧО ПУХ"</v>
          </cell>
          <cell r="G348" t="str">
            <v>Общинско</v>
          </cell>
          <cell r="H348" t="str">
            <v>община</v>
          </cell>
          <cell r="I348" t="str">
            <v>детска градина</v>
          </cell>
          <cell r="J348">
            <v>1</v>
          </cell>
          <cell r="K348">
            <v>187</v>
          </cell>
          <cell r="L348">
            <v>0</v>
          </cell>
          <cell r="M348">
            <v>0</v>
          </cell>
          <cell r="N348">
            <v>0</v>
          </cell>
          <cell r="O348">
            <v>263</v>
          </cell>
          <cell r="P348">
            <v>1</v>
          </cell>
          <cell r="Q348">
            <v>46300</v>
          </cell>
          <cell r="R348">
            <v>10</v>
          </cell>
          <cell r="S348">
            <v>90360</v>
          </cell>
          <cell r="T348">
            <v>0</v>
          </cell>
          <cell r="U348">
            <v>0</v>
          </cell>
          <cell r="V348">
            <v>76</v>
          </cell>
          <cell r="W348">
            <v>322620</v>
          </cell>
          <cell r="X348">
            <v>187</v>
          </cell>
          <cell r="Y348">
            <v>853842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1313122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15</v>
          </cell>
          <cell r="CK348">
            <v>96480</v>
          </cell>
          <cell r="CL348">
            <v>15</v>
          </cell>
          <cell r="CM348">
            <v>12990</v>
          </cell>
          <cell r="CN348">
            <v>187</v>
          </cell>
        </row>
        <row r="349">
          <cell r="E349">
            <v>2221909</v>
          </cell>
          <cell r="F349" t="str">
            <v>ДЕТСКА ГРАДИНА № 155 "ВЕСЕЛИНА"</v>
          </cell>
          <cell r="G349" t="str">
            <v>Общинско</v>
          </cell>
          <cell r="H349" t="str">
            <v>община</v>
          </cell>
          <cell r="I349" t="str">
            <v>детска градина</v>
          </cell>
          <cell r="J349">
            <v>1</v>
          </cell>
          <cell r="K349">
            <v>192</v>
          </cell>
          <cell r="L349">
            <v>0</v>
          </cell>
          <cell r="M349">
            <v>0</v>
          </cell>
          <cell r="N349">
            <v>0</v>
          </cell>
          <cell r="O349">
            <v>270</v>
          </cell>
          <cell r="P349">
            <v>1</v>
          </cell>
          <cell r="Q349">
            <v>46300</v>
          </cell>
          <cell r="R349">
            <v>10</v>
          </cell>
          <cell r="S349">
            <v>90360</v>
          </cell>
          <cell r="T349">
            <v>0</v>
          </cell>
          <cell r="U349">
            <v>0</v>
          </cell>
          <cell r="V349">
            <v>78</v>
          </cell>
          <cell r="W349">
            <v>331110</v>
          </cell>
          <cell r="X349">
            <v>192</v>
          </cell>
          <cell r="Y349">
            <v>876672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1344442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13</v>
          </cell>
          <cell r="CK349">
            <v>83616</v>
          </cell>
          <cell r="CL349">
            <v>13</v>
          </cell>
          <cell r="CM349">
            <v>11258</v>
          </cell>
          <cell r="CN349">
            <v>192</v>
          </cell>
        </row>
        <row r="350">
          <cell r="E350">
            <v>2222006</v>
          </cell>
          <cell r="F350" t="str">
            <v>6 ОУ "Граф Игнатиев"</v>
          </cell>
          <cell r="G350" t="str">
            <v>Общинско</v>
          </cell>
          <cell r="H350" t="str">
            <v>община</v>
          </cell>
          <cell r="I350" t="str">
            <v>основно</v>
          </cell>
          <cell r="J350">
            <v>1</v>
          </cell>
          <cell r="K350">
            <v>335</v>
          </cell>
          <cell r="L350">
            <v>604</v>
          </cell>
          <cell r="M350">
            <v>1</v>
          </cell>
          <cell r="N350">
            <v>604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1</v>
          </cell>
          <cell r="AJ350">
            <v>73900</v>
          </cell>
          <cell r="AK350">
            <v>24</v>
          </cell>
          <cell r="AL350">
            <v>376032</v>
          </cell>
          <cell r="AM350">
            <v>604</v>
          </cell>
          <cell r="AN350">
            <v>1864548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2314480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</v>
          </cell>
          <cell r="BY350">
            <v>1066</v>
          </cell>
          <cell r="BZ350">
            <v>1066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10</v>
          </cell>
          <cell r="CK350">
            <v>64320</v>
          </cell>
          <cell r="CL350">
            <v>10</v>
          </cell>
          <cell r="CM350">
            <v>8660</v>
          </cell>
          <cell r="CN350">
            <v>335</v>
          </cell>
        </row>
        <row r="351">
          <cell r="E351">
            <v>2222007</v>
          </cell>
          <cell r="F351" t="str">
            <v>7. СРЕДНО УЧИЛИЩЕ "СВ. СЕДМОЧИСЛЕНИЦИ"</v>
          </cell>
          <cell r="G351" t="str">
            <v>Общинско</v>
          </cell>
          <cell r="H351" t="str">
            <v>община</v>
          </cell>
          <cell r="I351" t="str">
            <v>средно</v>
          </cell>
          <cell r="J351">
            <v>1</v>
          </cell>
          <cell r="K351">
            <v>380</v>
          </cell>
          <cell r="L351">
            <v>1313</v>
          </cell>
          <cell r="M351">
            <v>1</v>
          </cell>
          <cell r="N351">
            <v>1313</v>
          </cell>
          <cell r="O351">
            <v>45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2</v>
          </cell>
          <cell r="AA351">
            <v>7438</v>
          </cell>
          <cell r="AB351">
            <v>45</v>
          </cell>
          <cell r="AC351">
            <v>124785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132223</v>
          </cell>
          <cell r="AI351">
            <v>1</v>
          </cell>
          <cell r="AJ351">
            <v>73900</v>
          </cell>
          <cell r="AK351">
            <v>53</v>
          </cell>
          <cell r="AL351">
            <v>830404</v>
          </cell>
          <cell r="AM351">
            <v>1313</v>
          </cell>
          <cell r="AN351">
            <v>4053231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4957535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2</v>
          </cell>
          <cell r="BW351">
            <v>17642</v>
          </cell>
          <cell r="BX351">
            <v>4</v>
          </cell>
          <cell r="BY351">
            <v>4264</v>
          </cell>
          <cell r="BZ351">
            <v>21906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19</v>
          </cell>
          <cell r="CK351">
            <v>122208</v>
          </cell>
          <cell r="CL351">
            <v>19</v>
          </cell>
          <cell r="CM351">
            <v>16454</v>
          </cell>
          <cell r="CN351">
            <v>380</v>
          </cell>
        </row>
        <row r="352">
          <cell r="E352">
            <v>2222009</v>
          </cell>
          <cell r="F352" t="str">
            <v>9 Френска езикова гимназия "Алфонс дьо Ламартин"</v>
          </cell>
          <cell r="G352" t="str">
            <v>Общинско</v>
          </cell>
          <cell r="H352" t="str">
            <v>община</v>
          </cell>
          <cell r="I352" t="str">
            <v>профилирана гимназия</v>
          </cell>
          <cell r="J352">
            <v>1</v>
          </cell>
          <cell r="K352">
            <v>0</v>
          </cell>
          <cell r="L352">
            <v>981</v>
          </cell>
          <cell r="M352">
            <v>1</v>
          </cell>
          <cell r="N352">
            <v>981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1</v>
          </cell>
          <cell r="AJ352">
            <v>73900</v>
          </cell>
          <cell r="AK352">
            <v>36</v>
          </cell>
          <cell r="AL352">
            <v>564048</v>
          </cell>
          <cell r="AM352">
            <v>981</v>
          </cell>
          <cell r="AN352">
            <v>3028347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3666295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6</v>
          </cell>
          <cell r="BY352">
            <v>6396</v>
          </cell>
          <cell r="BZ352">
            <v>6396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</row>
        <row r="353">
          <cell r="E353">
            <v>2222012</v>
          </cell>
          <cell r="F353" t="str">
            <v>12 Средно училище " Цар Иван Асен II"</v>
          </cell>
          <cell r="G353" t="str">
            <v>Общинско</v>
          </cell>
          <cell r="H353" t="str">
            <v>община</v>
          </cell>
          <cell r="I353" t="str">
            <v>средно</v>
          </cell>
          <cell r="J353">
            <v>1</v>
          </cell>
          <cell r="K353">
            <v>267</v>
          </cell>
          <cell r="L353">
            <v>892</v>
          </cell>
          <cell r="M353">
            <v>1</v>
          </cell>
          <cell r="N353">
            <v>892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1</v>
          </cell>
          <cell r="AJ353">
            <v>73900</v>
          </cell>
          <cell r="AK353">
            <v>37</v>
          </cell>
          <cell r="AL353">
            <v>579716</v>
          </cell>
          <cell r="AM353">
            <v>892</v>
          </cell>
          <cell r="AN353">
            <v>2753604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3407220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1</v>
          </cell>
          <cell r="BY353">
            <v>1066</v>
          </cell>
          <cell r="BZ353">
            <v>1066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16</v>
          </cell>
          <cell r="CM353">
            <v>13856</v>
          </cell>
          <cell r="CN353">
            <v>267</v>
          </cell>
        </row>
        <row r="354">
          <cell r="E354">
            <v>2222038</v>
          </cell>
          <cell r="F354" t="str">
            <v>38 основно училище"Васил Априлов"</v>
          </cell>
          <cell r="G354" t="str">
            <v>Общинско</v>
          </cell>
          <cell r="H354" t="str">
            <v>община</v>
          </cell>
          <cell r="I354" t="str">
            <v>основно</v>
          </cell>
          <cell r="J354">
            <v>1</v>
          </cell>
          <cell r="K354">
            <v>385</v>
          </cell>
          <cell r="L354">
            <v>689</v>
          </cell>
          <cell r="M354">
            <v>1</v>
          </cell>
          <cell r="N354">
            <v>689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1</v>
          </cell>
          <cell r="AJ354">
            <v>73900</v>
          </cell>
          <cell r="AK354">
            <v>28</v>
          </cell>
          <cell r="AL354">
            <v>438704</v>
          </cell>
          <cell r="AM354">
            <v>689</v>
          </cell>
          <cell r="AN354">
            <v>2126943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2639547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16</v>
          </cell>
          <cell r="CK354">
            <v>102912</v>
          </cell>
          <cell r="CL354">
            <v>16</v>
          </cell>
          <cell r="CM354">
            <v>13856</v>
          </cell>
          <cell r="CN354">
            <v>385</v>
          </cell>
        </row>
        <row r="355">
          <cell r="E355">
            <v>2222127</v>
          </cell>
          <cell r="F355" t="str">
            <v>127. Средно училище "Иван Николаевич Денкоглу"</v>
          </cell>
          <cell r="G355" t="str">
            <v>Общинско</v>
          </cell>
          <cell r="H355" t="str">
            <v>община</v>
          </cell>
          <cell r="I355" t="str">
            <v>средно</v>
          </cell>
          <cell r="J355">
            <v>1</v>
          </cell>
          <cell r="K355">
            <v>69</v>
          </cell>
          <cell r="L355">
            <v>996</v>
          </cell>
          <cell r="M355">
            <v>1</v>
          </cell>
          <cell r="N355">
            <v>996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1</v>
          </cell>
          <cell r="AJ355">
            <v>73900</v>
          </cell>
          <cell r="AK355">
            <v>38</v>
          </cell>
          <cell r="AL355">
            <v>595384</v>
          </cell>
          <cell r="AM355">
            <v>996</v>
          </cell>
          <cell r="AN355">
            <v>3074652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3743936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1</v>
          </cell>
          <cell r="BY355">
            <v>1066</v>
          </cell>
          <cell r="BZ355">
            <v>1066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6</v>
          </cell>
          <cell r="CM355">
            <v>5196</v>
          </cell>
          <cell r="CN355">
            <v>69</v>
          </cell>
        </row>
        <row r="356">
          <cell r="E356">
            <v>2222133</v>
          </cell>
          <cell r="F356" t="str">
            <v>133 Средно училище „Александър Сергеевич Пушкин”</v>
          </cell>
          <cell r="G356" t="str">
            <v>Общинско</v>
          </cell>
          <cell r="H356" t="str">
            <v>община</v>
          </cell>
          <cell r="I356" t="str">
            <v>средно</v>
          </cell>
          <cell r="J356">
            <v>1</v>
          </cell>
          <cell r="K356">
            <v>389</v>
          </cell>
          <cell r="L356">
            <v>1225</v>
          </cell>
          <cell r="M356">
            <v>1</v>
          </cell>
          <cell r="N356">
            <v>1225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1</v>
          </cell>
          <cell r="AJ356">
            <v>73900</v>
          </cell>
          <cell r="AK356">
            <v>48</v>
          </cell>
          <cell r="AL356">
            <v>752064</v>
          </cell>
          <cell r="AM356">
            <v>1225</v>
          </cell>
          <cell r="AN356">
            <v>3781575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4607539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5</v>
          </cell>
          <cell r="BW356">
            <v>44105</v>
          </cell>
          <cell r="BX356">
            <v>1</v>
          </cell>
          <cell r="BY356">
            <v>1066</v>
          </cell>
          <cell r="BZ356">
            <v>45171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8</v>
          </cell>
          <cell r="CM356">
            <v>6928</v>
          </cell>
          <cell r="CN356">
            <v>389</v>
          </cell>
        </row>
        <row r="357">
          <cell r="E357">
            <v>2222943</v>
          </cell>
          <cell r="F357" t="str">
            <v>Детска Градина № 159" Олимпийче "</v>
          </cell>
          <cell r="G357" t="str">
            <v>Общинско</v>
          </cell>
          <cell r="H357" t="str">
            <v>община</v>
          </cell>
          <cell r="I357" t="str">
            <v>детска градина</v>
          </cell>
          <cell r="J357">
            <v>1</v>
          </cell>
          <cell r="K357">
            <v>80</v>
          </cell>
          <cell r="L357">
            <v>0</v>
          </cell>
          <cell r="M357">
            <v>0</v>
          </cell>
          <cell r="N357">
            <v>0</v>
          </cell>
          <cell r="O357">
            <v>103</v>
          </cell>
          <cell r="P357">
            <v>1</v>
          </cell>
          <cell r="Q357">
            <v>46300</v>
          </cell>
          <cell r="R357">
            <v>4</v>
          </cell>
          <cell r="S357">
            <v>36144</v>
          </cell>
          <cell r="T357">
            <v>0</v>
          </cell>
          <cell r="U357">
            <v>0</v>
          </cell>
          <cell r="V357">
            <v>23</v>
          </cell>
          <cell r="W357">
            <v>97635</v>
          </cell>
          <cell r="X357">
            <v>80</v>
          </cell>
          <cell r="Y357">
            <v>365280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545359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1</v>
          </cell>
          <cell r="CM357">
            <v>866</v>
          </cell>
          <cell r="CN357">
            <v>80</v>
          </cell>
        </row>
        <row r="358">
          <cell r="E358">
            <v>2222944</v>
          </cell>
          <cell r="F358" t="str">
            <v>ДЕТСКА ГРАДИНА № 77 "МАГНОЛИЯ"</v>
          </cell>
          <cell r="G358" t="str">
            <v>Общинско</v>
          </cell>
          <cell r="H358" t="str">
            <v>община</v>
          </cell>
          <cell r="I358" t="str">
            <v>детска градина</v>
          </cell>
          <cell r="J358">
            <v>1</v>
          </cell>
          <cell r="K358">
            <v>84</v>
          </cell>
          <cell r="L358">
            <v>0</v>
          </cell>
          <cell r="M358">
            <v>0</v>
          </cell>
          <cell r="N358">
            <v>0</v>
          </cell>
          <cell r="O358">
            <v>108</v>
          </cell>
          <cell r="P358">
            <v>1</v>
          </cell>
          <cell r="Q358">
            <v>46300</v>
          </cell>
          <cell r="R358">
            <v>4</v>
          </cell>
          <cell r="S358">
            <v>36144</v>
          </cell>
          <cell r="T358">
            <v>0</v>
          </cell>
          <cell r="U358">
            <v>0</v>
          </cell>
          <cell r="V358">
            <v>24</v>
          </cell>
          <cell r="W358">
            <v>101880</v>
          </cell>
          <cell r="X358">
            <v>84</v>
          </cell>
          <cell r="Y358">
            <v>383544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567868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84</v>
          </cell>
        </row>
        <row r="359">
          <cell r="E359">
            <v>2222945</v>
          </cell>
          <cell r="F359" t="str">
            <v>ДЕТСКА ГРАДИНА №18 ДЕТСКИ СВЯТ</v>
          </cell>
          <cell r="G359" t="str">
            <v>Общинско</v>
          </cell>
          <cell r="H359" t="str">
            <v>община</v>
          </cell>
          <cell r="I359" t="str">
            <v>детска градина</v>
          </cell>
          <cell r="J359">
            <v>1</v>
          </cell>
          <cell r="K359">
            <v>190</v>
          </cell>
          <cell r="L359">
            <v>0</v>
          </cell>
          <cell r="M359">
            <v>0</v>
          </cell>
          <cell r="N359">
            <v>0</v>
          </cell>
          <cell r="O359">
            <v>284</v>
          </cell>
          <cell r="P359">
            <v>1</v>
          </cell>
          <cell r="Q359">
            <v>46300</v>
          </cell>
          <cell r="R359">
            <v>11</v>
          </cell>
          <cell r="S359">
            <v>99396</v>
          </cell>
          <cell r="T359">
            <v>40</v>
          </cell>
          <cell r="U359">
            <v>90440</v>
          </cell>
          <cell r="V359">
            <v>54</v>
          </cell>
          <cell r="W359">
            <v>229230</v>
          </cell>
          <cell r="X359">
            <v>190</v>
          </cell>
          <cell r="Y359">
            <v>867540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1332906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13</v>
          </cell>
          <cell r="CK359">
            <v>83616</v>
          </cell>
          <cell r="CL359">
            <v>13</v>
          </cell>
          <cell r="CM359">
            <v>11258</v>
          </cell>
          <cell r="CN359">
            <v>190</v>
          </cell>
        </row>
        <row r="360">
          <cell r="E360">
            <v>2222946</v>
          </cell>
          <cell r="F360" t="str">
            <v>Детска градина № 113 "Преспа"</v>
          </cell>
          <cell r="G360" t="str">
            <v>Общинско</v>
          </cell>
          <cell r="H360" t="str">
            <v>община</v>
          </cell>
          <cell r="I360" t="str">
            <v>детска градина</v>
          </cell>
          <cell r="J360">
            <v>1</v>
          </cell>
          <cell r="K360">
            <v>163</v>
          </cell>
          <cell r="L360">
            <v>0</v>
          </cell>
          <cell r="M360">
            <v>0</v>
          </cell>
          <cell r="N360">
            <v>0</v>
          </cell>
          <cell r="O360">
            <v>189</v>
          </cell>
          <cell r="P360">
            <v>1</v>
          </cell>
          <cell r="Q360">
            <v>46300</v>
          </cell>
          <cell r="R360">
            <v>7</v>
          </cell>
          <cell r="S360">
            <v>63252</v>
          </cell>
          <cell r="T360">
            <v>0</v>
          </cell>
          <cell r="U360">
            <v>0</v>
          </cell>
          <cell r="V360">
            <v>26</v>
          </cell>
          <cell r="W360">
            <v>110370</v>
          </cell>
          <cell r="X360">
            <v>163</v>
          </cell>
          <cell r="Y360">
            <v>744258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964180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21</v>
          </cell>
          <cell r="CK360">
            <v>135072</v>
          </cell>
          <cell r="CL360">
            <v>21</v>
          </cell>
          <cell r="CM360">
            <v>18186</v>
          </cell>
          <cell r="CN360">
            <v>163</v>
          </cell>
        </row>
        <row r="361">
          <cell r="E361">
            <v>2223008</v>
          </cell>
          <cell r="F361" t="str">
            <v>8. Средно училище "Васил Левски"</v>
          </cell>
          <cell r="G361" t="str">
            <v>Общинско</v>
          </cell>
          <cell r="H361" t="str">
            <v>община</v>
          </cell>
          <cell r="I361" t="str">
            <v>средно</v>
          </cell>
          <cell r="J361">
            <v>1</v>
          </cell>
          <cell r="K361">
            <v>483</v>
          </cell>
          <cell r="L361">
            <v>755</v>
          </cell>
          <cell r="M361">
            <v>1</v>
          </cell>
          <cell r="N361">
            <v>755</v>
          </cell>
          <cell r="O361">
            <v>23</v>
          </cell>
          <cell r="P361">
            <v>0</v>
          </cell>
          <cell r="Q361">
            <v>0</v>
          </cell>
          <cell r="R361">
            <v>1</v>
          </cell>
          <cell r="S361">
            <v>9036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23</v>
          </cell>
          <cell r="Y361">
            <v>105018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114054</v>
          </cell>
          <cell r="AI361">
            <v>1</v>
          </cell>
          <cell r="AJ361">
            <v>73900</v>
          </cell>
          <cell r="AK361">
            <v>31</v>
          </cell>
          <cell r="AL361">
            <v>485708</v>
          </cell>
          <cell r="AM361">
            <v>755</v>
          </cell>
          <cell r="AN361">
            <v>2330685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2890293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2</v>
          </cell>
          <cell r="BW361">
            <v>17642</v>
          </cell>
          <cell r="BX361">
            <v>1</v>
          </cell>
          <cell r="BY361">
            <v>1066</v>
          </cell>
          <cell r="BZ361">
            <v>18708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40</v>
          </cell>
          <cell r="CK361">
            <v>257280</v>
          </cell>
          <cell r="CL361">
            <v>40</v>
          </cell>
          <cell r="CM361">
            <v>34640</v>
          </cell>
          <cell r="CN361">
            <v>483</v>
          </cell>
        </row>
        <row r="362">
          <cell r="E362">
            <v>2223055</v>
          </cell>
          <cell r="F362" t="str">
            <v>55 СРЕДНО УЧИЛИЩЕ "ПЕТКО КАРАВЕЛОВ"</v>
          </cell>
          <cell r="G362" t="str">
            <v>Общинско</v>
          </cell>
          <cell r="H362" t="str">
            <v>община</v>
          </cell>
          <cell r="I362" t="str">
            <v>средно</v>
          </cell>
          <cell r="J362">
            <v>1</v>
          </cell>
          <cell r="K362">
            <v>843</v>
          </cell>
          <cell r="L362">
            <v>1569</v>
          </cell>
          <cell r="M362">
            <v>1</v>
          </cell>
          <cell r="N362">
            <v>1569</v>
          </cell>
          <cell r="O362">
            <v>67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3</v>
          </cell>
          <cell r="AA362">
            <v>11157</v>
          </cell>
          <cell r="AB362">
            <v>67</v>
          </cell>
          <cell r="AC362">
            <v>185791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196948</v>
          </cell>
          <cell r="AI362">
            <v>1</v>
          </cell>
          <cell r="AJ362">
            <v>73900</v>
          </cell>
          <cell r="AK362">
            <v>60</v>
          </cell>
          <cell r="AL362">
            <v>940080</v>
          </cell>
          <cell r="AM362">
            <v>1569</v>
          </cell>
          <cell r="AN362">
            <v>4843503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5857483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1</v>
          </cell>
          <cell r="BW362">
            <v>8821</v>
          </cell>
          <cell r="BX362">
            <v>2</v>
          </cell>
          <cell r="BY362">
            <v>2132</v>
          </cell>
          <cell r="BZ362">
            <v>10953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33</v>
          </cell>
          <cell r="CK362">
            <v>212256</v>
          </cell>
          <cell r="CL362">
            <v>33</v>
          </cell>
          <cell r="CM362">
            <v>28578</v>
          </cell>
          <cell r="CN362">
            <v>843</v>
          </cell>
        </row>
        <row r="363">
          <cell r="E363">
            <v>2223657</v>
          </cell>
          <cell r="F363" t="str">
            <v>ДЕТСКА ГРАДИНА №72 ПРИКАЗКА БЕЗ КРАЙ</v>
          </cell>
          <cell r="G363" t="str">
            <v>Общинско</v>
          </cell>
          <cell r="H363" t="str">
            <v>община</v>
          </cell>
          <cell r="I363" t="str">
            <v>детска градина</v>
          </cell>
          <cell r="J363">
            <v>1</v>
          </cell>
          <cell r="K363">
            <v>164</v>
          </cell>
          <cell r="L363">
            <v>0</v>
          </cell>
          <cell r="M363">
            <v>0</v>
          </cell>
          <cell r="N363">
            <v>0</v>
          </cell>
          <cell r="O363">
            <v>238</v>
          </cell>
          <cell r="P363">
            <v>1</v>
          </cell>
          <cell r="Q363">
            <v>46300</v>
          </cell>
          <cell r="R363">
            <v>9</v>
          </cell>
          <cell r="S363">
            <v>81324</v>
          </cell>
          <cell r="T363">
            <v>22</v>
          </cell>
          <cell r="U363">
            <v>49742</v>
          </cell>
          <cell r="V363">
            <v>52</v>
          </cell>
          <cell r="W363">
            <v>220740</v>
          </cell>
          <cell r="X363">
            <v>164</v>
          </cell>
          <cell r="Y363">
            <v>748824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1146930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10</v>
          </cell>
          <cell r="CM363">
            <v>8660</v>
          </cell>
          <cell r="CN363">
            <v>164</v>
          </cell>
        </row>
        <row r="364">
          <cell r="E364">
            <v>2223808</v>
          </cell>
          <cell r="F364" t="str">
            <v>Детска градина №12 "Лилия"</v>
          </cell>
          <cell r="G364" t="str">
            <v>Общинско</v>
          </cell>
          <cell r="H364" t="str">
            <v>община</v>
          </cell>
          <cell r="I364" t="str">
            <v>детска градина</v>
          </cell>
          <cell r="J364">
            <v>1</v>
          </cell>
          <cell r="K364">
            <v>210</v>
          </cell>
          <cell r="L364">
            <v>0</v>
          </cell>
          <cell r="M364">
            <v>0</v>
          </cell>
          <cell r="N364">
            <v>0</v>
          </cell>
          <cell r="O364">
            <v>338</v>
          </cell>
          <cell r="P364">
            <v>1</v>
          </cell>
          <cell r="Q364">
            <v>46300</v>
          </cell>
          <cell r="R364">
            <v>13</v>
          </cell>
          <cell r="S364">
            <v>117468</v>
          </cell>
          <cell r="T364">
            <v>43</v>
          </cell>
          <cell r="U364">
            <v>97223</v>
          </cell>
          <cell r="V364">
            <v>85</v>
          </cell>
          <cell r="W364">
            <v>360825</v>
          </cell>
          <cell r="X364">
            <v>210</v>
          </cell>
          <cell r="Y364">
            <v>958860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1580676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11</v>
          </cell>
          <cell r="CK364">
            <v>70752</v>
          </cell>
          <cell r="CL364">
            <v>11</v>
          </cell>
          <cell r="CM364">
            <v>9526</v>
          </cell>
          <cell r="CN364">
            <v>210</v>
          </cell>
        </row>
        <row r="365">
          <cell r="E365">
            <v>2223809</v>
          </cell>
          <cell r="F365" t="str">
            <v>ДЕТСКА ГРАДИНА №16 " ПРИКАЗЕН СВЯТ"</v>
          </cell>
          <cell r="G365" t="str">
            <v>Общинско</v>
          </cell>
          <cell r="H365" t="str">
            <v>община</v>
          </cell>
          <cell r="I365" t="str">
            <v>детска градина</v>
          </cell>
          <cell r="J365">
            <v>1</v>
          </cell>
          <cell r="K365">
            <v>259</v>
          </cell>
          <cell r="L365">
            <v>0</v>
          </cell>
          <cell r="M365">
            <v>0</v>
          </cell>
          <cell r="N365">
            <v>0</v>
          </cell>
          <cell r="O365">
            <v>353</v>
          </cell>
          <cell r="P365">
            <v>1</v>
          </cell>
          <cell r="Q365">
            <v>46300</v>
          </cell>
          <cell r="R365">
            <v>14</v>
          </cell>
          <cell r="S365">
            <v>126504</v>
          </cell>
          <cell r="T365">
            <v>42</v>
          </cell>
          <cell r="U365">
            <v>94962</v>
          </cell>
          <cell r="V365">
            <v>52</v>
          </cell>
          <cell r="W365">
            <v>220740</v>
          </cell>
          <cell r="X365">
            <v>259</v>
          </cell>
          <cell r="Y365">
            <v>1182594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1671100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8</v>
          </cell>
          <cell r="CM365">
            <v>6928</v>
          </cell>
          <cell r="CN365">
            <v>259</v>
          </cell>
        </row>
        <row r="366">
          <cell r="E366">
            <v>2223810</v>
          </cell>
          <cell r="F366" t="str">
            <v>ДЕТСКА ГРАДИНА №10 "ЧЕБУРАШКА"</v>
          </cell>
          <cell r="G366" t="str">
            <v>Общинско</v>
          </cell>
          <cell r="H366" t="str">
            <v>община</v>
          </cell>
          <cell r="I366" t="str">
            <v>детска градина</v>
          </cell>
          <cell r="J366">
            <v>1</v>
          </cell>
          <cell r="K366">
            <v>169</v>
          </cell>
          <cell r="L366">
            <v>0</v>
          </cell>
          <cell r="M366">
            <v>0</v>
          </cell>
          <cell r="N366">
            <v>0</v>
          </cell>
          <cell r="O366">
            <v>269</v>
          </cell>
          <cell r="P366">
            <v>1</v>
          </cell>
          <cell r="Q366">
            <v>46300</v>
          </cell>
          <cell r="R366">
            <v>10</v>
          </cell>
          <cell r="S366">
            <v>90360</v>
          </cell>
          <cell r="T366">
            <v>42</v>
          </cell>
          <cell r="U366">
            <v>94962</v>
          </cell>
          <cell r="V366">
            <v>58</v>
          </cell>
          <cell r="W366">
            <v>246210</v>
          </cell>
          <cell r="X366">
            <v>169</v>
          </cell>
          <cell r="Y366">
            <v>771654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1249486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5</v>
          </cell>
          <cell r="CK366">
            <v>32160</v>
          </cell>
          <cell r="CL366">
            <v>5</v>
          </cell>
          <cell r="CM366">
            <v>4330</v>
          </cell>
          <cell r="CN366">
            <v>169</v>
          </cell>
        </row>
        <row r="367">
          <cell r="E367">
            <v>2223811</v>
          </cell>
          <cell r="F367" t="str">
            <v>Детска градина № 78 "Детски свят"</v>
          </cell>
          <cell r="G367" t="str">
            <v>Общинско</v>
          </cell>
          <cell r="H367" t="str">
            <v>община</v>
          </cell>
          <cell r="I367" t="str">
            <v>детска градина</v>
          </cell>
          <cell r="J367">
            <v>1</v>
          </cell>
          <cell r="K367">
            <v>127</v>
          </cell>
          <cell r="L367">
            <v>0</v>
          </cell>
          <cell r="M367">
            <v>0</v>
          </cell>
          <cell r="N367">
            <v>0</v>
          </cell>
          <cell r="O367">
            <v>205</v>
          </cell>
          <cell r="P367">
            <v>1</v>
          </cell>
          <cell r="Q367">
            <v>46300</v>
          </cell>
          <cell r="R367">
            <v>8</v>
          </cell>
          <cell r="S367">
            <v>72288</v>
          </cell>
          <cell r="T367">
            <v>20</v>
          </cell>
          <cell r="U367">
            <v>45220</v>
          </cell>
          <cell r="V367">
            <v>58</v>
          </cell>
          <cell r="W367">
            <v>246210</v>
          </cell>
          <cell r="X367">
            <v>127</v>
          </cell>
          <cell r="Y367">
            <v>579882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989900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10</v>
          </cell>
          <cell r="CM367">
            <v>8660</v>
          </cell>
          <cell r="CN367">
            <v>127</v>
          </cell>
        </row>
        <row r="368">
          <cell r="E368">
            <v>2223812</v>
          </cell>
          <cell r="F368" t="str">
            <v>Детска градина №79 "Слънчице"</v>
          </cell>
          <cell r="G368" t="str">
            <v>Общинско</v>
          </cell>
          <cell r="H368" t="str">
            <v>община</v>
          </cell>
          <cell r="I368" t="str">
            <v>детска градина</v>
          </cell>
          <cell r="J368">
            <v>1</v>
          </cell>
          <cell r="K368">
            <v>222</v>
          </cell>
          <cell r="L368">
            <v>0</v>
          </cell>
          <cell r="M368">
            <v>0</v>
          </cell>
          <cell r="N368">
            <v>0</v>
          </cell>
          <cell r="O368">
            <v>345</v>
          </cell>
          <cell r="P368">
            <v>1</v>
          </cell>
          <cell r="Q368">
            <v>46300</v>
          </cell>
          <cell r="R368">
            <v>13</v>
          </cell>
          <cell r="S368">
            <v>117468</v>
          </cell>
          <cell r="T368">
            <v>46</v>
          </cell>
          <cell r="U368">
            <v>104006</v>
          </cell>
          <cell r="V368">
            <v>77</v>
          </cell>
          <cell r="W368">
            <v>326865</v>
          </cell>
          <cell r="X368">
            <v>222</v>
          </cell>
          <cell r="Y368">
            <v>1013652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1608291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15</v>
          </cell>
          <cell r="CK368">
            <v>96480</v>
          </cell>
          <cell r="CL368">
            <v>15</v>
          </cell>
          <cell r="CM368">
            <v>12990</v>
          </cell>
          <cell r="CN368">
            <v>222</v>
          </cell>
        </row>
        <row r="369">
          <cell r="E369">
            <v>2224020</v>
          </cell>
          <cell r="F369" t="str">
            <v>20.ОУ "Тодор Минков" с ранно чуждоезиково обучение по френски и немски език</v>
          </cell>
          <cell r="G369" t="str">
            <v>Общинско</v>
          </cell>
          <cell r="H369" t="str">
            <v>община</v>
          </cell>
          <cell r="I369" t="str">
            <v>основно</v>
          </cell>
          <cell r="J369">
            <v>1</v>
          </cell>
          <cell r="K369">
            <v>411</v>
          </cell>
          <cell r="L369">
            <v>693</v>
          </cell>
          <cell r="M369">
            <v>1</v>
          </cell>
          <cell r="N369">
            <v>693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1</v>
          </cell>
          <cell r="AJ369">
            <v>73900</v>
          </cell>
          <cell r="AK369">
            <v>28</v>
          </cell>
          <cell r="AL369">
            <v>438704</v>
          </cell>
          <cell r="AM369">
            <v>693</v>
          </cell>
          <cell r="AN369">
            <v>2139291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2651895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27</v>
          </cell>
          <cell r="CK369">
            <v>173664</v>
          </cell>
          <cell r="CL369">
            <v>27</v>
          </cell>
          <cell r="CM369">
            <v>23382</v>
          </cell>
          <cell r="CN369">
            <v>411</v>
          </cell>
        </row>
        <row r="370">
          <cell r="E370">
            <v>2224022</v>
          </cell>
          <cell r="F370" t="str">
            <v>22 Средно езиково училище "Георги Стойков Раковски"</v>
          </cell>
          <cell r="G370" t="str">
            <v>Общинско</v>
          </cell>
          <cell r="H370" t="str">
            <v>община</v>
          </cell>
          <cell r="I370" t="str">
            <v>средно</v>
          </cell>
          <cell r="J370">
            <v>1</v>
          </cell>
          <cell r="K370">
            <v>431</v>
          </cell>
          <cell r="L370">
            <v>1571</v>
          </cell>
          <cell r="M370">
            <v>1</v>
          </cell>
          <cell r="N370">
            <v>1571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1</v>
          </cell>
          <cell r="AJ370">
            <v>73900</v>
          </cell>
          <cell r="AK370">
            <v>60</v>
          </cell>
          <cell r="AL370">
            <v>940080</v>
          </cell>
          <cell r="AM370">
            <v>1571</v>
          </cell>
          <cell r="AN370">
            <v>4849677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5863657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1</v>
          </cell>
          <cell r="BW370">
            <v>8821</v>
          </cell>
          <cell r="BX370">
            <v>1</v>
          </cell>
          <cell r="BY370">
            <v>1066</v>
          </cell>
          <cell r="BZ370">
            <v>9887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10</v>
          </cell>
          <cell r="CM370">
            <v>8660</v>
          </cell>
          <cell r="CN370">
            <v>431</v>
          </cell>
        </row>
        <row r="371">
          <cell r="E371">
            <v>2224041</v>
          </cell>
          <cell r="F371" t="str">
            <v>41 основно училище "Св. Патриарх Евтимий"</v>
          </cell>
          <cell r="G371" t="str">
            <v>Общинско</v>
          </cell>
          <cell r="H371" t="str">
            <v>община</v>
          </cell>
          <cell r="I371" t="str">
            <v>основно</v>
          </cell>
          <cell r="J371">
            <v>1</v>
          </cell>
          <cell r="K371">
            <v>338</v>
          </cell>
          <cell r="L371">
            <v>528</v>
          </cell>
          <cell r="M371">
            <v>1</v>
          </cell>
          <cell r="N371">
            <v>528</v>
          </cell>
          <cell r="O371">
            <v>40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2</v>
          </cell>
          <cell r="AA371">
            <v>7438</v>
          </cell>
          <cell r="AB371">
            <v>40</v>
          </cell>
          <cell r="AC371">
            <v>110920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118358</v>
          </cell>
          <cell r="AI371">
            <v>1</v>
          </cell>
          <cell r="AJ371">
            <v>73900</v>
          </cell>
          <cell r="AK371">
            <v>25</v>
          </cell>
          <cell r="AL371">
            <v>391700</v>
          </cell>
          <cell r="AM371">
            <v>528</v>
          </cell>
          <cell r="AN371">
            <v>1629936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2095536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1</v>
          </cell>
          <cell r="BY371">
            <v>1066</v>
          </cell>
          <cell r="BZ371">
            <v>1066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338</v>
          </cell>
        </row>
        <row r="372">
          <cell r="E372">
            <v>2224047</v>
          </cell>
          <cell r="F372" t="str">
            <v>47 Средно училище "Христо Груев Данов"</v>
          </cell>
          <cell r="G372" t="str">
            <v>Общинско</v>
          </cell>
          <cell r="H372" t="str">
            <v>община</v>
          </cell>
          <cell r="I372" t="str">
            <v>средно</v>
          </cell>
          <cell r="J372">
            <v>1</v>
          </cell>
          <cell r="K372">
            <v>197</v>
          </cell>
          <cell r="L372">
            <v>512</v>
          </cell>
          <cell r="M372">
            <v>1</v>
          </cell>
          <cell r="N372">
            <v>512</v>
          </cell>
          <cell r="O372">
            <v>45</v>
          </cell>
          <cell r="P372">
            <v>0</v>
          </cell>
          <cell r="Q372">
            <v>0</v>
          </cell>
          <cell r="R372">
            <v>2</v>
          </cell>
          <cell r="S372">
            <v>18072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45</v>
          </cell>
          <cell r="Y372">
            <v>205470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223542</v>
          </cell>
          <cell r="AI372">
            <v>1</v>
          </cell>
          <cell r="AJ372">
            <v>73900</v>
          </cell>
          <cell r="AK372">
            <v>23</v>
          </cell>
          <cell r="AL372">
            <v>360364</v>
          </cell>
          <cell r="AM372">
            <v>512</v>
          </cell>
          <cell r="AN372">
            <v>1580544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2014808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7</v>
          </cell>
          <cell r="CM372">
            <v>6062</v>
          </cell>
          <cell r="CN372">
            <v>197</v>
          </cell>
        </row>
        <row r="373">
          <cell r="E373">
            <v>2224073</v>
          </cell>
          <cell r="F373" t="str">
            <v>73.СУ с преподаване на чужди езици "Владислав Граматик"</v>
          </cell>
          <cell r="G373" t="str">
            <v>Общинско</v>
          </cell>
          <cell r="H373" t="str">
            <v>община</v>
          </cell>
          <cell r="I373" t="str">
            <v>средно</v>
          </cell>
          <cell r="J373">
            <v>1</v>
          </cell>
          <cell r="K373">
            <v>406</v>
          </cell>
          <cell r="L373">
            <v>1296</v>
          </cell>
          <cell r="M373">
            <v>1</v>
          </cell>
          <cell r="N373">
            <v>1296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1</v>
          </cell>
          <cell r="AJ373">
            <v>73900</v>
          </cell>
          <cell r="AK373">
            <v>48</v>
          </cell>
          <cell r="AL373">
            <v>752064</v>
          </cell>
          <cell r="AM373">
            <v>1296</v>
          </cell>
          <cell r="AN373">
            <v>4000752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4826716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1</v>
          </cell>
          <cell r="BW373">
            <v>8821</v>
          </cell>
          <cell r="BX373">
            <v>1</v>
          </cell>
          <cell r="BY373">
            <v>1066</v>
          </cell>
          <cell r="BZ373">
            <v>9887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8</v>
          </cell>
          <cell r="CK373">
            <v>51456</v>
          </cell>
          <cell r="CL373">
            <v>20</v>
          </cell>
          <cell r="CM373">
            <v>17320</v>
          </cell>
          <cell r="CN373">
            <v>406</v>
          </cell>
        </row>
        <row r="374">
          <cell r="E374">
            <v>2224104</v>
          </cell>
          <cell r="F374" t="str">
            <v>104 основно училище "Захари Стоянов"</v>
          </cell>
          <cell r="G374" t="str">
            <v>Общинско</v>
          </cell>
          <cell r="H374" t="str">
            <v>община</v>
          </cell>
          <cell r="I374" t="str">
            <v>основно</v>
          </cell>
          <cell r="J374">
            <v>1</v>
          </cell>
          <cell r="K374">
            <v>449</v>
          </cell>
          <cell r="L374">
            <v>781</v>
          </cell>
          <cell r="M374">
            <v>1</v>
          </cell>
          <cell r="N374">
            <v>781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1</v>
          </cell>
          <cell r="AJ374">
            <v>73900</v>
          </cell>
          <cell r="AK374">
            <v>28</v>
          </cell>
          <cell r="AL374">
            <v>438704</v>
          </cell>
          <cell r="AM374">
            <v>781</v>
          </cell>
          <cell r="AN374">
            <v>2410947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2923551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4</v>
          </cell>
          <cell r="BW374">
            <v>35284</v>
          </cell>
          <cell r="BX374">
            <v>0</v>
          </cell>
          <cell r="BY374">
            <v>0</v>
          </cell>
          <cell r="BZ374">
            <v>35284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21</v>
          </cell>
          <cell r="CK374">
            <v>135072</v>
          </cell>
          <cell r="CL374">
            <v>21</v>
          </cell>
          <cell r="CM374">
            <v>18186</v>
          </cell>
          <cell r="CN374">
            <v>449</v>
          </cell>
        </row>
        <row r="375">
          <cell r="E375">
            <v>2224121</v>
          </cell>
          <cell r="F375" t="str">
            <v>121 СРЕДНО УЧИЛИЩЕ "ГЕОРГИ ИЗМИРЛИЕВ"</v>
          </cell>
          <cell r="G375" t="str">
            <v>Общинско</v>
          </cell>
          <cell r="H375" t="str">
            <v>община</v>
          </cell>
          <cell r="I375" t="str">
            <v>средно</v>
          </cell>
          <cell r="J375">
            <v>1</v>
          </cell>
          <cell r="K375">
            <v>532</v>
          </cell>
          <cell r="L375">
            <v>1049</v>
          </cell>
          <cell r="M375">
            <v>1</v>
          </cell>
          <cell r="N375">
            <v>1049</v>
          </cell>
          <cell r="O375">
            <v>75</v>
          </cell>
          <cell r="P375">
            <v>0</v>
          </cell>
          <cell r="Q375">
            <v>0</v>
          </cell>
          <cell r="R375">
            <v>2</v>
          </cell>
          <cell r="S375">
            <v>18072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50</v>
          </cell>
          <cell r="Y375">
            <v>228300</v>
          </cell>
          <cell r="Z375">
            <v>1</v>
          </cell>
          <cell r="AA375">
            <v>3719</v>
          </cell>
          <cell r="AB375">
            <v>25</v>
          </cell>
          <cell r="AC375">
            <v>69325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319416</v>
          </cell>
          <cell r="AI375">
            <v>1</v>
          </cell>
          <cell r="AJ375">
            <v>73900</v>
          </cell>
          <cell r="AK375">
            <v>43</v>
          </cell>
          <cell r="AL375">
            <v>673724</v>
          </cell>
          <cell r="AM375">
            <v>1049</v>
          </cell>
          <cell r="AN375">
            <v>3238263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3985887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1</v>
          </cell>
          <cell r="BY375">
            <v>1066</v>
          </cell>
          <cell r="BZ375">
            <v>1066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24</v>
          </cell>
          <cell r="CK375">
            <v>154368</v>
          </cell>
          <cell r="CL375">
            <v>24</v>
          </cell>
          <cell r="CM375">
            <v>20784</v>
          </cell>
          <cell r="CN375">
            <v>532</v>
          </cell>
        </row>
        <row r="376">
          <cell r="E376">
            <v>2224126</v>
          </cell>
          <cell r="F376" t="str">
            <v>126 ОСНОВНО УЧИЛИЩЕ "Петко Юрданов Тодоров"</v>
          </cell>
          <cell r="G376" t="str">
            <v>Общинско</v>
          </cell>
          <cell r="H376" t="str">
            <v>община</v>
          </cell>
          <cell r="I376" t="str">
            <v>основно</v>
          </cell>
          <cell r="J376">
            <v>1</v>
          </cell>
          <cell r="K376">
            <v>406</v>
          </cell>
          <cell r="L376">
            <v>657</v>
          </cell>
          <cell r="M376">
            <v>1</v>
          </cell>
          <cell r="N376">
            <v>657</v>
          </cell>
          <cell r="O376">
            <v>26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1</v>
          </cell>
          <cell r="AA376">
            <v>3719</v>
          </cell>
          <cell r="AB376">
            <v>26</v>
          </cell>
          <cell r="AC376">
            <v>72098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75817</v>
          </cell>
          <cell r="AI376">
            <v>1</v>
          </cell>
          <cell r="AJ376">
            <v>73900</v>
          </cell>
          <cell r="AK376">
            <v>28</v>
          </cell>
          <cell r="AL376">
            <v>438704</v>
          </cell>
          <cell r="AM376">
            <v>657</v>
          </cell>
          <cell r="AN376">
            <v>2028159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2540763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3</v>
          </cell>
          <cell r="BW376">
            <v>26463</v>
          </cell>
          <cell r="BX376">
            <v>0</v>
          </cell>
          <cell r="BY376">
            <v>0</v>
          </cell>
          <cell r="BZ376">
            <v>26463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45</v>
          </cell>
          <cell r="CK376">
            <v>289440</v>
          </cell>
          <cell r="CL376">
            <v>46</v>
          </cell>
          <cell r="CM376">
            <v>39836</v>
          </cell>
          <cell r="CN376">
            <v>406</v>
          </cell>
        </row>
        <row r="377">
          <cell r="E377">
            <v>2224707</v>
          </cell>
          <cell r="F377" t="str">
            <v>Център за подкрепа за личностно развитие - Спортна Школа "София"</v>
          </cell>
          <cell r="G377" t="str">
            <v>Общинско</v>
          </cell>
          <cell r="H377" t="str">
            <v>община</v>
          </cell>
          <cell r="I377" t="str">
            <v>център за подкрепа за личностно развитие</v>
          </cell>
          <cell r="J377">
            <v>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</row>
        <row r="378">
          <cell r="E378">
            <v>2224916</v>
          </cell>
          <cell r="F378" t="str">
            <v>ДЕТСКА ГРАДИНА №2 "ЗВЪНЧЕ"</v>
          </cell>
          <cell r="G378" t="str">
            <v>Общинско</v>
          </cell>
          <cell r="H378" t="str">
            <v>община</v>
          </cell>
          <cell r="I378" t="str">
            <v>детска градина</v>
          </cell>
          <cell r="J378">
            <v>1</v>
          </cell>
          <cell r="K378">
            <v>218</v>
          </cell>
          <cell r="L378">
            <v>0</v>
          </cell>
          <cell r="M378">
            <v>0</v>
          </cell>
          <cell r="N378">
            <v>0</v>
          </cell>
          <cell r="O378">
            <v>291</v>
          </cell>
          <cell r="P378">
            <v>1</v>
          </cell>
          <cell r="Q378">
            <v>46300</v>
          </cell>
          <cell r="R378">
            <v>11</v>
          </cell>
          <cell r="S378">
            <v>99396</v>
          </cell>
          <cell r="T378">
            <v>21</v>
          </cell>
          <cell r="U378">
            <v>47481</v>
          </cell>
          <cell r="V378">
            <v>52</v>
          </cell>
          <cell r="W378">
            <v>220740</v>
          </cell>
          <cell r="X378">
            <v>218</v>
          </cell>
          <cell r="Y378">
            <v>995388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1409305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15</v>
          </cell>
          <cell r="CK378">
            <v>96480</v>
          </cell>
          <cell r="CL378">
            <v>15</v>
          </cell>
          <cell r="CM378">
            <v>12990</v>
          </cell>
          <cell r="CN378">
            <v>218</v>
          </cell>
        </row>
        <row r="379">
          <cell r="E379">
            <v>2224917</v>
          </cell>
          <cell r="F379" t="str">
            <v>Детска градина №129 "Приказен свят"</v>
          </cell>
          <cell r="G379" t="str">
            <v>Общинско</v>
          </cell>
          <cell r="H379" t="str">
            <v>община</v>
          </cell>
          <cell r="I379" t="str">
            <v>детска градина</v>
          </cell>
          <cell r="J379">
            <v>1</v>
          </cell>
          <cell r="K379">
            <v>105</v>
          </cell>
          <cell r="L379">
            <v>0</v>
          </cell>
          <cell r="M379">
            <v>0</v>
          </cell>
          <cell r="N379">
            <v>0</v>
          </cell>
          <cell r="O379">
            <v>154</v>
          </cell>
          <cell r="P379">
            <v>1</v>
          </cell>
          <cell r="Q379">
            <v>46300</v>
          </cell>
          <cell r="R379">
            <v>6</v>
          </cell>
          <cell r="S379">
            <v>54216</v>
          </cell>
          <cell r="T379">
            <v>0</v>
          </cell>
          <cell r="U379">
            <v>0</v>
          </cell>
          <cell r="V379">
            <v>49</v>
          </cell>
          <cell r="W379">
            <v>208005</v>
          </cell>
          <cell r="X379">
            <v>105</v>
          </cell>
          <cell r="Y379">
            <v>479430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787951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4</v>
          </cell>
          <cell r="CM379">
            <v>3464</v>
          </cell>
          <cell r="CN379">
            <v>105</v>
          </cell>
        </row>
        <row r="380">
          <cell r="E380">
            <v>2224918</v>
          </cell>
          <cell r="F380" t="str">
            <v>ДЕТСКА ГРАДИНА № 43 " ТАЛАНТ"</v>
          </cell>
          <cell r="G380" t="str">
            <v>Общинско</v>
          </cell>
          <cell r="H380" t="str">
            <v>община</v>
          </cell>
          <cell r="I380" t="str">
            <v>детска градина</v>
          </cell>
          <cell r="J380">
            <v>1</v>
          </cell>
          <cell r="K380">
            <v>166</v>
          </cell>
          <cell r="L380">
            <v>0</v>
          </cell>
          <cell r="M380">
            <v>0</v>
          </cell>
          <cell r="N380">
            <v>0</v>
          </cell>
          <cell r="O380">
            <v>242</v>
          </cell>
          <cell r="P380">
            <v>1</v>
          </cell>
          <cell r="Q380">
            <v>46300</v>
          </cell>
          <cell r="R380">
            <v>9</v>
          </cell>
          <cell r="S380">
            <v>81324</v>
          </cell>
          <cell r="T380">
            <v>25</v>
          </cell>
          <cell r="U380">
            <v>56525</v>
          </cell>
          <cell r="V380">
            <v>51</v>
          </cell>
          <cell r="W380">
            <v>216495</v>
          </cell>
          <cell r="X380">
            <v>166</v>
          </cell>
          <cell r="Y380">
            <v>757956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1158600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8</v>
          </cell>
          <cell r="CM380">
            <v>6928</v>
          </cell>
          <cell r="CN380">
            <v>166</v>
          </cell>
        </row>
        <row r="381">
          <cell r="E381">
            <v>2224919</v>
          </cell>
          <cell r="F381" t="str">
            <v>ДЕТСКА ГРАДИНА № 127 "Слънце"</v>
          </cell>
          <cell r="G381" t="str">
            <v>Общинско</v>
          </cell>
          <cell r="H381" t="str">
            <v>община</v>
          </cell>
          <cell r="I381" t="str">
            <v>детска градина</v>
          </cell>
          <cell r="J381">
            <v>1</v>
          </cell>
          <cell r="K381">
            <v>196</v>
          </cell>
          <cell r="L381">
            <v>0</v>
          </cell>
          <cell r="M381">
            <v>0</v>
          </cell>
          <cell r="N381">
            <v>0</v>
          </cell>
          <cell r="O381">
            <v>293</v>
          </cell>
          <cell r="P381">
            <v>1</v>
          </cell>
          <cell r="Q381">
            <v>46300</v>
          </cell>
          <cell r="R381">
            <v>12</v>
          </cell>
          <cell r="S381">
            <v>108432</v>
          </cell>
          <cell r="T381">
            <v>24</v>
          </cell>
          <cell r="U381">
            <v>54264</v>
          </cell>
          <cell r="V381">
            <v>73</v>
          </cell>
          <cell r="W381">
            <v>309885</v>
          </cell>
          <cell r="X381">
            <v>196</v>
          </cell>
          <cell r="Y381">
            <v>894936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1413817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10</v>
          </cell>
          <cell r="CM381">
            <v>8660</v>
          </cell>
          <cell r="CN381">
            <v>196</v>
          </cell>
        </row>
        <row r="382">
          <cell r="E382">
            <v>2224920</v>
          </cell>
          <cell r="F382" t="str">
            <v>ДЕТСКА ГРАДИНА №167"МАЛКИЯТ ПРИНЦ"</v>
          </cell>
          <cell r="G382" t="str">
            <v>Общинско</v>
          </cell>
          <cell r="H382" t="str">
            <v>община</v>
          </cell>
          <cell r="I382" t="str">
            <v>детска градина</v>
          </cell>
          <cell r="J382">
            <v>1</v>
          </cell>
          <cell r="K382">
            <v>179</v>
          </cell>
          <cell r="L382">
            <v>0</v>
          </cell>
          <cell r="M382">
            <v>0</v>
          </cell>
          <cell r="N382">
            <v>0</v>
          </cell>
          <cell r="O382">
            <v>231</v>
          </cell>
          <cell r="P382">
            <v>1</v>
          </cell>
          <cell r="Q382">
            <v>46300</v>
          </cell>
          <cell r="R382">
            <v>9</v>
          </cell>
          <cell r="S382">
            <v>81324</v>
          </cell>
          <cell r="T382">
            <v>0</v>
          </cell>
          <cell r="U382">
            <v>0</v>
          </cell>
          <cell r="V382">
            <v>52</v>
          </cell>
          <cell r="W382">
            <v>220740</v>
          </cell>
          <cell r="X382">
            <v>179</v>
          </cell>
          <cell r="Y382">
            <v>817314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1165678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9</v>
          </cell>
          <cell r="CM382">
            <v>7794</v>
          </cell>
          <cell r="CN382">
            <v>179</v>
          </cell>
        </row>
        <row r="383">
          <cell r="E383">
            <v>2224921</v>
          </cell>
          <cell r="F383" t="str">
            <v>ДЕТСКА ГРАДИНА № 7 "ДЕТЕЛИНА"</v>
          </cell>
          <cell r="G383" t="str">
            <v>Общинско</v>
          </cell>
          <cell r="H383" t="str">
            <v>община</v>
          </cell>
          <cell r="I383" t="str">
            <v>детска градина</v>
          </cell>
          <cell r="J383">
            <v>1</v>
          </cell>
          <cell r="K383">
            <v>248</v>
          </cell>
          <cell r="L383">
            <v>0</v>
          </cell>
          <cell r="M383">
            <v>0</v>
          </cell>
          <cell r="N383">
            <v>0</v>
          </cell>
          <cell r="O383">
            <v>371</v>
          </cell>
          <cell r="P383">
            <v>1</v>
          </cell>
          <cell r="Q383">
            <v>46300</v>
          </cell>
          <cell r="R383">
            <v>14</v>
          </cell>
          <cell r="S383">
            <v>126504</v>
          </cell>
          <cell r="T383">
            <v>21</v>
          </cell>
          <cell r="U383">
            <v>47481</v>
          </cell>
          <cell r="V383">
            <v>102</v>
          </cell>
          <cell r="W383">
            <v>432990</v>
          </cell>
          <cell r="X383">
            <v>248</v>
          </cell>
          <cell r="Y383">
            <v>1132368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1785643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7</v>
          </cell>
          <cell r="CK383">
            <v>45024</v>
          </cell>
          <cell r="CL383">
            <v>8</v>
          </cell>
          <cell r="CM383">
            <v>6928</v>
          </cell>
          <cell r="CN383">
            <v>248</v>
          </cell>
        </row>
        <row r="384">
          <cell r="E384">
            <v>2224922</v>
          </cell>
          <cell r="F384" t="str">
            <v>Детска градина №40 "Професор Георги Ангушев"</v>
          </cell>
          <cell r="G384" t="str">
            <v>Общинско</v>
          </cell>
          <cell r="H384" t="str">
            <v>община</v>
          </cell>
          <cell r="I384" t="str">
            <v>детска градина</v>
          </cell>
          <cell r="J384">
            <v>1</v>
          </cell>
          <cell r="K384">
            <v>81</v>
          </cell>
          <cell r="L384">
            <v>0</v>
          </cell>
          <cell r="M384">
            <v>0</v>
          </cell>
          <cell r="N384">
            <v>0</v>
          </cell>
          <cell r="O384">
            <v>149</v>
          </cell>
          <cell r="P384">
            <v>1</v>
          </cell>
          <cell r="Q384">
            <v>46300</v>
          </cell>
          <cell r="R384">
            <v>6</v>
          </cell>
          <cell r="S384">
            <v>54216</v>
          </cell>
          <cell r="T384">
            <v>44</v>
          </cell>
          <cell r="U384">
            <v>99484</v>
          </cell>
          <cell r="V384">
            <v>24</v>
          </cell>
          <cell r="W384">
            <v>101880</v>
          </cell>
          <cell r="X384">
            <v>81</v>
          </cell>
          <cell r="Y384">
            <v>369846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671726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6</v>
          </cell>
          <cell r="CM384">
            <v>5196</v>
          </cell>
          <cell r="CN384">
            <v>81</v>
          </cell>
        </row>
        <row r="385">
          <cell r="E385">
            <v>2224923</v>
          </cell>
          <cell r="F385" t="str">
            <v>Детска Градина № 87 "БУКАТА"</v>
          </cell>
          <cell r="G385" t="str">
            <v>Общинско</v>
          </cell>
          <cell r="H385" t="str">
            <v>община</v>
          </cell>
          <cell r="I385" t="str">
            <v>детска градина</v>
          </cell>
          <cell r="J385">
            <v>1</v>
          </cell>
          <cell r="K385">
            <v>137</v>
          </cell>
          <cell r="L385">
            <v>0</v>
          </cell>
          <cell r="M385">
            <v>0</v>
          </cell>
          <cell r="N385">
            <v>0</v>
          </cell>
          <cell r="O385">
            <v>184</v>
          </cell>
          <cell r="P385">
            <v>1</v>
          </cell>
          <cell r="Q385">
            <v>46300</v>
          </cell>
          <cell r="R385">
            <v>7</v>
          </cell>
          <cell r="S385">
            <v>63252</v>
          </cell>
          <cell r="T385">
            <v>0</v>
          </cell>
          <cell r="U385">
            <v>0</v>
          </cell>
          <cell r="V385">
            <v>47</v>
          </cell>
          <cell r="W385">
            <v>199515</v>
          </cell>
          <cell r="X385">
            <v>137</v>
          </cell>
          <cell r="Y385">
            <v>625542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934609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5</v>
          </cell>
          <cell r="CM385">
            <v>4330</v>
          </cell>
          <cell r="CN385">
            <v>137</v>
          </cell>
        </row>
        <row r="386">
          <cell r="E386">
            <v>2215160</v>
          </cell>
          <cell r="F386" t="str">
            <v>160 Основно училище  " Кирил и Методий"</v>
          </cell>
          <cell r="G386" t="str">
            <v>Общинско</v>
          </cell>
          <cell r="H386" t="str">
            <v>община</v>
          </cell>
          <cell r="I386" t="str">
            <v>основно</v>
          </cell>
          <cell r="J386">
            <v>1</v>
          </cell>
          <cell r="K386">
            <v>55</v>
          </cell>
          <cell r="L386">
            <v>94</v>
          </cell>
          <cell r="M386">
            <v>1</v>
          </cell>
          <cell r="N386">
            <v>94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1</v>
          </cell>
          <cell r="AJ386">
            <v>73900</v>
          </cell>
          <cell r="AK386">
            <v>7</v>
          </cell>
          <cell r="AL386">
            <v>109676</v>
          </cell>
          <cell r="AM386">
            <v>94</v>
          </cell>
          <cell r="AN386">
            <v>290178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473754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1</v>
          </cell>
          <cell r="BW386">
            <v>8821</v>
          </cell>
          <cell r="BX386">
            <v>0</v>
          </cell>
          <cell r="BY386">
            <v>0</v>
          </cell>
          <cell r="BZ386">
            <v>8821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</v>
          </cell>
          <cell r="CM386">
            <v>866</v>
          </cell>
          <cell r="CN386">
            <v>55</v>
          </cell>
        </row>
        <row r="387">
          <cell r="E387">
            <v>2215804</v>
          </cell>
          <cell r="F387" t="str">
            <v>ДЕТСКА ГРАДИНА № 132 "СВЕТЛИНА"</v>
          </cell>
          <cell r="G387" t="str">
            <v>Общинско</v>
          </cell>
          <cell r="H387" t="str">
            <v>община</v>
          </cell>
          <cell r="I387" t="str">
            <v>детска градина</v>
          </cell>
          <cell r="J387">
            <v>1</v>
          </cell>
          <cell r="K387">
            <v>107</v>
          </cell>
          <cell r="L387">
            <v>0</v>
          </cell>
          <cell r="M387">
            <v>0</v>
          </cell>
          <cell r="N387">
            <v>0</v>
          </cell>
          <cell r="O387">
            <v>185</v>
          </cell>
          <cell r="P387">
            <v>1</v>
          </cell>
          <cell r="Q387">
            <v>46300</v>
          </cell>
          <cell r="R387">
            <v>7</v>
          </cell>
          <cell r="S387">
            <v>63252</v>
          </cell>
          <cell r="T387">
            <v>0</v>
          </cell>
          <cell r="U387">
            <v>0</v>
          </cell>
          <cell r="V387">
            <v>78</v>
          </cell>
          <cell r="W387">
            <v>331110</v>
          </cell>
          <cell r="X387">
            <v>107</v>
          </cell>
          <cell r="Y387">
            <v>488562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929224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32</v>
          </cell>
          <cell r="CK387">
            <v>205824</v>
          </cell>
          <cell r="CL387">
            <v>32</v>
          </cell>
          <cell r="CM387">
            <v>27712</v>
          </cell>
          <cell r="CN387">
            <v>107</v>
          </cell>
        </row>
        <row r="388">
          <cell r="E388">
            <v>2210116</v>
          </cell>
          <cell r="F388" t="str">
            <v>116 Основно училище "Паисий Хилендарски"</v>
          </cell>
          <cell r="G388" t="str">
            <v>Общинско</v>
          </cell>
          <cell r="H388" t="str">
            <v>община</v>
          </cell>
          <cell r="I388" t="str">
            <v>основно</v>
          </cell>
          <cell r="J388">
            <v>1</v>
          </cell>
          <cell r="K388">
            <v>25</v>
          </cell>
          <cell r="L388">
            <v>46</v>
          </cell>
          <cell r="M388">
            <v>1</v>
          </cell>
          <cell r="N388">
            <v>46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1</v>
          </cell>
          <cell r="AJ388">
            <v>73900</v>
          </cell>
          <cell r="AK388">
            <v>7</v>
          </cell>
          <cell r="AL388">
            <v>109676</v>
          </cell>
          <cell r="AM388">
            <v>46</v>
          </cell>
          <cell r="AN388">
            <v>142002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325578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1</v>
          </cell>
          <cell r="BY388">
            <v>1066</v>
          </cell>
          <cell r="BZ388">
            <v>1066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2</v>
          </cell>
          <cell r="CM388">
            <v>1732</v>
          </cell>
          <cell r="CN388">
            <v>25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4">
          <cell r="A4">
            <v>2201078</v>
          </cell>
          <cell r="E4">
            <v>2201078</v>
          </cell>
          <cell r="F4" t="str">
            <v>78. Средно училище "Христо Смирненски"</v>
          </cell>
          <cell r="G4" t="str">
            <v>не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3</v>
          </cell>
          <cell r="M4">
            <v>60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32</v>
          </cell>
          <cell r="S4">
            <v>28</v>
          </cell>
          <cell r="T4">
            <v>0</v>
          </cell>
          <cell r="U4">
            <v>0</v>
          </cell>
          <cell r="V4">
            <v>60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1</v>
          </cell>
          <cell r="BA4">
            <v>16</v>
          </cell>
          <cell r="BB4">
            <v>346</v>
          </cell>
          <cell r="BC4">
            <v>85</v>
          </cell>
          <cell r="BD4">
            <v>10</v>
          </cell>
          <cell r="BE4">
            <v>245</v>
          </cell>
          <cell r="BF4">
            <v>3</v>
          </cell>
          <cell r="BG4">
            <v>82</v>
          </cell>
          <cell r="BH4">
            <v>2</v>
          </cell>
          <cell r="BI4">
            <v>32</v>
          </cell>
          <cell r="BJ4">
            <v>31</v>
          </cell>
          <cell r="BK4">
            <v>705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17</v>
          </cell>
          <cell r="BX4">
            <v>385</v>
          </cell>
          <cell r="BY4">
            <v>385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3</v>
          </cell>
          <cell r="CO4">
            <v>71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8</v>
          </cell>
          <cell r="DL4">
            <v>3</v>
          </cell>
          <cell r="DM4">
            <v>2</v>
          </cell>
          <cell r="DN4">
            <v>0</v>
          </cell>
          <cell r="DO4">
            <v>1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</row>
        <row r="5">
          <cell r="E5">
            <v>2201995</v>
          </cell>
          <cell r="F5" t="str">
            <v>ДЕТСКА ГРАДИНА № 25 "ИЗВОРЧЕ"</v>
          </cell>
          <cell r="G5" t="str">
            <v>не</v>
          </cell>
          <cell r="H5">
            <v>1</v>
          </cell>
          <cell r="I5">
            <v>1</v>
          </cell>
          <cell r="J5">
            <v>4</v>
          </cell>
          <cell r="K5">
            <v>91</v>
          </cell>
          <cell r="L5">
            <v>13</v>
          </cell>
          <cell r="M5">
            <v>336</v>
          </cell>
          <cell r="N5">
            <v>0</v>
          </cell>
          <cell r="O5">
            <v>0</v>
          </cell>
          <cell r="P5">
            <v>82</v>
          </cell>
          <cell r="Q5">
            <v>106</v>
          </cell>
          <cell r="R5">
            <v>72</v>
          </cell>
          <cell r="S5">
            <v>76</v>
          </cell>
          <cell r="T5">
            <v>188</v>
          </cell>
          <cell r="U5">
            <v>188</v>
          </cell>
          <cell r="V5">
            <v>148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</row>
        <row r="6">
          <cell r="E6">
            <v>2218192</v>
          </cell>
          <cell r="F6" t="str">
            <v>192. СРЕДНО УЧИЛИЩЕ "ХРИСТО БОТЕВ"</v>
          </cell>
          <cell r="G6" t="str">
            <v>не</v>
          </cell>
          <cell r="H6">
            <v>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6</v>
          </cell>
          <cell r="BB6">
            <v>111</v>
          </cell>
          <cell r="BC6">
            <v>38</v>
          </cell>
          <cell r="BD6">
            <v>3</v>
          </cell>
          <cell r="BE6">
            <v>68</v>
          </cell>
          <cell r="BF6">
            <v>0</v>
          </cell>
          <cell r="BG6">
            <v>0</v>
          </cell>
          <cell r="BH6">
            <v>1</v>
          </cell>
          <cell r="BI6">
            <v>15</v>
          </cell>
          <cell r="BJ6">
            <v>10</v>
          </cell>
          <cell r="BK6">
            <v>194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6</v>
          </cell>
          <cell r="BX6">
            <v>129</v>
          </cell>
          <cell r="BY6">
            <v>129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4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4</v>
          </cell>
          <cell r="CR6">
            <v>100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1</v>
          </cell>
          <cell r="DK6">
            <v>6</v>
          </cell>
          <cell r="DL6">
            <v>1</v>
          </cell>
          <cell r="DM6">
            <v>1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</row>
        <row r="7">
          <cell r="E7">
            <v>2218837</v>
          </cell>
          <cell r="F7" t="str">
            <v>Детска градина № 143 "Щурче"</v>
          </cell>
          <cell r="G7" t="str">
            <v>не</v>
          </cell>
          <cell r="H7">
            <v>1</v>
          </cell>
          <cell r="I7">
            <v>1</v>
          </cell>
          <cell r="J7">
            <v>0</v>
          </cell>
          <cell r="K7">
            <v>0</v>
          </cell>
          <cell r="L7">
            <v>5</v>
          </cell>
          <cell r="M7">
            <v>137</v>
          </cell>
          <cell r="N7">
            <v>0</v>
          </cell>
          <cell r="O7">
            <v>0</v>
          </cell>
          <cell r="P7">
            <v>27</v>
          </cell>
          <cell r="Q7">
            <v>29</v>
          </cell>
          <cell r="R7">
            <v>48</v>
          </cell>
          <cell r="S7">
            <v>33</v>
          </cell>
          <cell r="T7">
            <v>56</v>
          </cell>
          <cell r="U7">
            <v>56</v>
          </cell>
          <cell r="V7">
            <v>81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</row>
        <row r="8">
          <cell r="E8">
            <v>2200001</v>
          </cell>
          <cell r="F8" t="str">
            <v>Детска градина №21 "Ежко Бежко" с. Бусманци</v>
          </cell>
          <cell r="G8" t="str">
            <v>не</v>
          </cell>
          <cell r="H8">
            <v>1</v>
          </cell>
          <cell r="I8">
            <v>1</v>
          </cell>
          <cell r="J8">
            <v>4</v>
          </cell>
          <cell r="K8">
            <v>91</v>
          </cell>
          <cell r="L8">
            <v>14</v>
          </cell>
          <cell r="M8">
            <v>390</v>
          </cell>
          <cell r="N8">
            <v>1</v>
          </cell>
          <cell r="O8">
            <v>21</v>
          </cell>
          <cell r="P8">
            <v>90</v>
          </cell>
          <cell r="Q8">
            <v>111</v>
          </cell>
          <cell r="R8">
            <v>83</v>
          </cell>
          <cell r="S8">
            <v>84</v>
          </cell>
          <cell r="T8">
            <v>223</v>
          </cell>
          <cell r="U8">
            <v>223</v>
          </cell>
          <cell r="V8">
            <v>167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</row>
        <row r="9">
          <cell r="E9">
            <v>2207065</v>
          </cell>
          <cell r="F9" t="str">
            <v>65 основно училище "Св. Св. Кирил и Методий"</v>
          </cell>
          <cell r="G9" t="str">
            <v>не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1</v>
          </cell>
          <cell r="BA9">
            <v>4</v>
          </cell>
          <cell r="BB9">
            <v>57</v>
          </cell>
          <cell r="BC9">
            <v>16</v>
          </cell>
          <cell r="BD9">
            <v>2</v>
          </cell>
          <cell r="BE9">
            <v>19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6</v>
          </cell>
          <cell r="BK9">
            <v>76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5</v>
          </cell>
          <cell r="BX9">
            <v>76</v>
          </cell>
          <cell r="BY9">
            <v>76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8</v>
          </cell>
          <cell r="DL9">
            <v>7</v>
          </cell>
          <cell r="DM9">
            <v>0</v>
          </cell>
          <cell r="DN9">
            <v>0</v>
          </cell>
          <cell r="DO9">
            <v>0</v>
          </cell>
          <cell r="DP9">
            <v>2</v>
          </cell>
          <cell r="DQ9">
            <v>5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</row>
        <row r="10">
          <cell r="E10">
            <v>2210117</v>
          </cell>
          <cell r="F10" t="str">
            <v>117. Средно училище "Свети свети Кирил и Методий"</v>
          </cell>
          <cell r="G10" t="str">
            <v>не</v>
          </cell>
          <cell r="H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1</v>
          </cell>
          <cell r="BA10">
            <v>8</v>
          </cell>
          <cell r="BB10">
            <v>94</v>
          </cell>
          <cell r="BC10">
            <v>27</v>
          </cell>
          <cell r="BD10">
            <v>6</v>
          </cell>
          <cell r="BE10">
            <v>95</v>
          </cell>
          <cell r="BF10">
            <v>3</v>
          </cell>
          <cell r="BG10">
            <v>82</v>
          </cell>
          <cell r="BH10">
            <v>2</v>
          </cell>
          <cell r="BI10">
            <v>42</v>
          </cell>
          <cell r="BJ10">
            <v>19</v>
          </cell>
          <cell r="BK10">
            <v>313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4</v>
          </cell>
          <cell r="BX10">
            <v>86</v>
          </cell>
          <cell r="BY10">
            <v>86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</row>
        <row r="11">
          <cell r="E11">
            <v>2210905</v>
          </cell>
          <cell r="F11" t="str">
            <v>Детска градина №94 "Детски свят"</v>
          </cell>
          <cell r="G11" t="str">
            <v>не</v>
          </cell>
          <cell r="H11">
            <v>1</v>
          </cell>
          <cell r="I11">
            <v>1</v>
          </cell>
          <cell r="J11">
            <v>1</v>
          </cell>
          <cell r="K11">
            <v>22</v>
          </cell>
          <cell r="L11">
            <v>4</v>
          </cell>
          <cell r="M11">
            <v>79</v>
          </cell>
          <cell r="N11">
            <v>0</v>
          </cell>
          <cell r="O11">
            <v>1</v>
          </cell>
          <cell r="P11">
            <v>13</v>
          </cell>
          <cell r="Q11">
            <v>15</v>
          </cell>
          <cell r="R11">
            <v>29</v>
          </cell>
          <cell r="S11">
            <v>21</v>
          </cell>
          <cell r="T11">
            <v>29</v>
          </cell>
          <cell r="U11">
            <v>29</v>
          </cell>
          <cell r="V11">
            <v>50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1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1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</row>
        <row r="12">
          <cell r="E12">
            <v>2202086</v>
          </cell>
          <cell r="F12" t="str">
            <v>86 Основно училище "Св. Климент Охридски"</v>
          </cell>
          <cell r="G12" t="str">
            <v>не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22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10</v>
          </cell>
          <cell r="S12">
            <v>12</v>
          </cell>
          <cell r="T12">
            <v>0</v>
          </cell>
          <cell r="U12">
            <v>0</v>
          </cell>
          <cell r="V12">
            <v>22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1</v>
          </cell>
          <cell r="BA12">
            <v>4</v>
          </cell>
          <cell r="BB12">
            <v>73</v>
          </cell>
          <cell r="BC12">
            <v>22</v>
          </cell>
          <cell r="BD12">
            <v>3</v>
          </cell>
          <cell r="BE12">
            <v>38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7</v>
          </cell>
          <cell r="BK12">
            <v>111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5</v>
          </cell>
          <cell r="BX12">
            <v>99</v>
          </cell>
          <cell r="BY12">
            <v>99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3</v>
          </cell>
          <cell r="DK12">
            <v>4</v>
          </cell>
          <cell r="DL12">
            <v>2</v>
          </cell>
          <cell r="DM12">
            <v>0</v>
          </cell>
          <cell r="DN12">
            <v>0</v>
          </cell>
          <cell r="DO12">
            <v>0</v>
          </cell>
          <cell r="DP12">
            <v>2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</row>
        <row r="13">
          <cell r="E13">
            <v>2202829</v>
          </cell>
          <cell r="F13" t="str">
            <v>ДЕТСКА ГРАДИНА № 4 "СЛЪНЧО"</v>
          </cell>
          <cell r="G13" t="str">
            <v>не</v>
          </cell>
          <cell r="H13">
            <v>1</v>
          </cell>
          <cell r="I13">
            <v>1</v>
          </cell>
          <cell r="J13">
            <v>1</v>
          </cell>
          <cell r="K13">
            <v>23</v>
          </cell>
          <cell r="L13">
            <v>5</v>
          </cell>
          <cell r="M13">
            <v>136</v>
          </cell>
          <cell r="N13">
            <v>0</v>
          </cell>
          <cell r="O13">
            <v>0</v>
          </cell>
          <cell r="P13">
            <v>27</v>
          </cell>
          <cell r="Q13">
            <v>56</v>
          </cell>
          <cell r="R13">
            <v>33</v>
          </cell>
          <cell r="S13">
            <v>20</v>
          </cell>
          <cell r="T13">
            <v>83</v>
          </cell>
          <cell r="U13">
            <v>83</v>
          </cell>
          <cell r="V13">
            <v>53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</row>
        <row r="14">
          <cell r="E14">
            <v>2203146</v>
          </cell>
          <cell r="F14" t="str">
            <v>146 Основно училище "Патриарх Евтимий"</v>
          </cell>
          <cell r="G14" t="str">
            <v>не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1</v>
          </cell>
          <cell r="Y14">
            <v>24</v>
          </cell>
          <cell r="Z14">
            <v>24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4</v>
          </cell>
          <cell r="AF14">
            <v>20</v>
          </cell>
          <cell r="AG14">
            <v>0</v>
          </cell>
          <cell r="AH14">
            <v>24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4</v>
          </cell>
          <cell r="BB14">
            <v>88</v>
          </cell>
          <cell r="BC14">
            <v>20</v>
          </cell>
          <cell r="BD14">
            <v>3</v>
          </cell>
          <cell r="BE14">
            <v>65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7</v>
          </cell>
          <cell r="BK14">
            <v>153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4</v>
          </cell>
          <cell r="BX14">
            <v>88</v>
          </cell>
          <cell r="BY14">
            <v>88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</row>
        <row r="15">
          <cell r="E15">
            <v>2218084</v>
          </cell>
          <cell r="F15" t="str">
            <v>84 ОСНОВНО УЧИЛИЩЕ "ВАСИЛ ЛЕВСКИ"</v>
          </cell>
          <cell r="G15" t="str">
            <v>не</v>
          </cell>
          <cell r="H15">
            <v>1</v>
          </cell>
          <cell r="I15">
            <v>0</v>
          </cell>
          <cell r="J15">
            <v>0</v>
          </cell>
          <cell r="K15">
            <v>0</v>
          </cell>
          <cell r="L15">
            <v>1</v>
          </cell>
          <cell r="M15">
            <v>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10</v>
          </cell>
          <cell r="S15">
            <v>14</v>
          </cell>
          <cell r="T15">
            <v>0</v>
          </cell>
          <cell r="U15">
            <v>0</v>
          </cell>
          <cell r="V15">
            <v>24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1</v>
          </cell>
          <cell r="BA15">
            <v>8</v>
          </cell>
          <cell r="BB15">
            <v>167</v>
          </cell>
          <cell r="BC15">
            <v>43</v>
          </cell>
          <cell r="BD15">
            <v>3</v>
          </cell>
          <cell r="BE15">
            <v>81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11</v>
          </cell>
          <cell r="BK15">
            <v>248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10</v>
          </cell>
          <cell r="BX15">
            <v>199</v>
          </cell>
          <cell r="BY15">
            <v>199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4</v>
          </cell>
          <cell r="DK15">
            <v>0</v>
          </cell>
          <cell r="DL15">
            <v>4</v>
          </cell>
          <cell r="DM15">
            <v>1</v>
          </cell>
          <cell r="DN15">
            <v>0</v>
          </cell>
          <cell r="DO15">
            <v>3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</row>
        <row r="16">
          <cell r="E16">
            <v>2218839</v>
          </cell>
          <cell r="F16" t="str">
            <v>Детска градина № 180 "Зайченцето бяло"</v>
          </cell>
          <cell r="G16" t="str">
            <v>не</v>
          </cell>
          <cell r="H16">
            <v>1</v>
          </cell>
          <cell r="I16">
            <v>1</v>
          </cell>
          <cell r="J16">
            <v>1</v>
          </cell>
          <cell r="K16">
            <v>22</v>
          </cell>
          <cell r="L16">
            <v>4</v>
          </cell>
          <cell r="M16">
            <v>110</v>
          </cell>
          <cell r="N16">
            <v>0</v>
          </cell>
          <cell r="O16">
            <v>0</v>
          </cell>
          <cell r="P16">
            <v>27</v>
          </cell>
          <cell r="Q16">
            <v>28</v>
          </cell>
          <cell r="R16">
            <v>29</v>
          </cell>
          <cell r="S16">
            <v>26</v>
          </cell>
          <cell r="T16">
            <v>55</v>
          </cell>
          <cell r="U16">
            <v>55</v>
          </cell>
          <cell r="V16">
            <v>55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</row>
        <row r="17">
          <cell r="E17">
            <v>2210115</v>
          </cell>
          <cell r="F17" t="str">
            <v>115. ОУ "Св. св. Кирил и Методий"</v>
          </cell>
          <cell r="G17" t="str">
            <v>не</v>
          </cell>
          <cell r="H17">
            <v>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1</v>
          </cell>
          <cell r="BA17">
            <v>4</v>
          </cell>
          <cell r="BB17">
            <v>67</v>
          </cell>
          <cell r="BC17">
            <v>14</v>
          </cell>
          <cell r="BD17">
            <v>3</v>
          </cell>
          <cell r="BE17">
            <v>55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7</v>
          </cell>
          <cell r="BK17">
            <v>122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6</v>
          </cell>
          <cell r="BX17">
            <v>107</v>
          </cell>
          <cell r="BY17">
            <v>107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</row>
        <row r="18">
          <cell r="E18">
            <v>2210907</v>
          </cell>
          <cell r="F18" t="str">
            <v>Детска градина № 147 "Славейче"</v>
          </cell>
          <cell r="G18" t="str">
            <v>не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4</v>
          </cell>
          <cell r="M18">
            <v>93</v>
          </cell>
          <cell r="N18">
            <v>0</v>
          </cell>
          <cell r="O18">
            <v>11</v>
          </cell>
          <cell r="P18">
            <v>23</v>
          </cell>
          <cell r="Q18">
            <v>18</v>
          </cell>
          <cell r="R18">
            <v>28</v>
          </cell>
          <cell r="S18">
            <v>13</v>
          </cell>
          <cell r="T18">
            <v>52</v>
          </cell>
          <cell r="U18">
            <v>52</v>
          </cell>
          <cell r="V18">
            <v>41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</row>
        <row r="19">
          <cell r="E19">
            <v>2215179</v>
          </cell>
          <cell r="F19" t="str">
            <v>179 Основно училище "Васил Левски"</v>
          </cell>
          <cell r="G19" t="str">
            <v>не</v>
          </cell>
          <cell r="H19">
            <v>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1</v>
          </cell>
          <cell r="BA19">
            <v>4</v>
          </cell>
          <cell r="BB19">
            <v>36</v>
          </cell>
          <cell r="BC19">
            <v>8</v>
          </cell>
          <cell r="BD19">
            <v>3</v>
          </cell>
          <cell r="BE19">
            <v>39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7</v>
          </cell>
          <cell r="BK19">
            <v>75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3</v>
          </cell>
          <cell r="BX19">
            <v>63</v>
          </cell>
          <cell r="BY19">
            <v>63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2</v>
          </cell>
          <cell r="DK19">
            <v>3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</row>
        <row r="20">
          <cell r="E20">
            <v>2210673</v>
          </cell>
          <cell r="F20" t="str">
            <v>Детска градина №140 "Зорница"</v>
          </cell>
          <cell r="G20" t="str">
            <v>не</v>
          </cell>
          <cell r="H20">
            <v>1</v>
          </cell>
          <cell r="I20">
            <v>1</v>
          </cell>
          <cell r="J20">
            <v>1</v>
          </cell>
          <cell r="K20">
            <v>22</v>
          </cell>
          <cell r="L20">
            <v>3</v>
          </cell>
          <cell r="M20">
            <v>87</v>
          </cell>
          <cell r="N20">
            <v>0</v>
          </cell>
          <cell r="O20">
            <v>0</v>
          </cell>
          <cell r="P20">
            <v>23</v>
          </cell>
          <cell r="Q20">
            <v>20</v>
          </cell>
          <cell r="R20">
            <v>21</v>
          </cell>
          <cell r="S20">
            <v>23</v>
          </cell>
          <cell r="T20">
            <v>43</v>
          </cell>
          <cell r="U20">
            <v>43</v>
          </cell>
          <cell r="V20">
            <v>44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</row>
        <row r="21">
          <cell r="E21">
            <v>2218202</v>
          </cell>
          <cell r="F21" t="str">
            <v>202 ОСНОВНО УЧИЛИЩЕ "ХРИСТО БОТЕВ"</v>
          </cell>
          <cell r="G21" t="str">
            <v>не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4</v>
          </cell>
          <cell r="BB21">
            <v>33</v>
          </cell>
          <cell r="BC21">
            <v>11</v>
          </cell>
          <cell r="BD21">
            <v>3</v>
          </cell>
          <cell r="BE21">
            <v>22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7</v>
          </cell>
          <cell r="BK21">
            <v>55</v>
          </cell>
          <cell r="BL21">
            <v>0</v>
          </cell>
          <cell r="BM21">
            <v>0</v>
          </cell>
          <cell r="BN21">
            <v>1</v>
          </cell>
          <cell r="BO21">
            <v>1</v>
          </cell>
          <cell r="BP21">
            <v>55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2</v>
          </cell>
          <cell r="BX21">
            <v>33</v>
          </cell>
          <cell r="BY21">
            <v>33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</row>
        <row r="22">
          <cell r="E22">
            <v>2218996</v>
          </cell>
          <cell r="F22" t="str">
            <v>Детска градина №182 "Пчелица"</v>
          </cell>
          <cell r="G22" t="str">
            <v>не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2</v>
          </cell>
          <cell r="M22">
            <v>47</v>
          </cell>
          <cell r="N22">
            <v>0</v>
          </cell>
          <cell r="O22">
            <v>8</v>
          </cell>
          <cell r="P22">
            <v>6</v>
          </cell>
          <cell r="Q22">
            <v>10</v>
          </cell>
          <cell r="R22">
            <v>16</v>
          </cell>
          <cell r="S22">
            <v>7</v>
          </cell>
          <cell r="T22">
            <v>24</v>
          </cell>
          <cell r="U22">
            <v>24</v>
          </cell>
          <cell r="V22">
            <v>23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1</v>
          </cell>
          <cell r="BR22">
            <v>10</v>
          </cell>
          <cell r="BS22">
            <v>23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</row>
        <row r="23">
          <cell r="E23">
            <v>2218191</v>
          </cell>
          <cell r="F23" t="str">
            <v>191 ОСНОВНО УЧИЛИЩЕ "ОТЕЦ ПАИСИЙ"</v>
          </cell>
          <cell r="G23" t="str">
            <v>не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1</v>
          </cell>
          <cell r="BA23">
            <v>5</v>
          </cell>
          <cell r="BB23">
            <v>62</v>
          </cell>
          <cell r="BC23">
            <v>13</v>
          </cell>
          <cell r="BD23">
            <v>3</v>
          </cell>
          <cell r="BE23">
            <v>39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8</v>
          </cell>
          <cell r="BK23">
            <v>101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3</v>
          </cell>
          <cell r="BX23">
            <v>63</v>
          </cell>
          <cell r="BY23">
            <v>63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</row>
        <row r="24">
          <cell r="E24">
            <v>2218840</v>
          </cell>
          <cell r="F24" t="str">
            <v>Детска градина №181"Радост"</v>
          </cell>
          <cell r="G24" t="str">
            <v>не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2</v>
          </cell>
          <cell r="M24">
            <v>51</v>
          </cell>
          <cell r="N24">
            <v>0</v>
          </cell>
          <cell r="O24">
            <v>0</v>
          </cell>
          <cell r="P24">
            <v>10</v>
          </cell>
          <cell r="Q24">
            <v>12</v>
          </cell>
          <cell r="R24">
            <v>16</v>
          </cell>
          <cell r="S24">
            <v>13</v>
          </cell>
          <cell r="T24">
            <v>22</v>
          </cell>
          <cell r="U24">
            <v>22</v>
          </cell>
          <cell r="V24">
            <v>29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</row>
        <row r="25">
          <cell r="E25">
            <v>2218071</v>
          </cell>
          <cell r="F25" t="str">
            <v>71 Средно училище "Пейо Яворов"</v>
          </cell>
          <cell r="G25" t="str">
            <v>не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</v>
          </cell>
          <cell r="X25">
            <v>1</v>
          </cell>
          <cell r="Y25">
            <v>14</v>
          </cell>
          <cell r="Z25">
            <v>14</v>
          </cell>
          <cell r="AA25">
            <v>0</v>
          </cell>
          <cell r="AB25">
            <v>0</v>
          </cell>
          <cell r="AC25">
            <v>0</v>
          </cell>
          <cell r="AD25">
            <v>2</v>
          </cell>
          <cell r="AE25">
            <v>4</v>
          </cell>
          <cell r="AF25">
            <v>8</v>
          </cell>
          <cell r="AG25">
            <v>2</v>
          </cell>
          <cell r="AH25">
            <v>12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1</v>
          </cell>
          <cell r="BA25">
            <v>8</v>
          </cell>
          <cell r="BB25">
            <v>146</v>
          </cell>
          <cell r="BC25">
            <v>42</v>
          </cell>
          <cell r="BD25">
            <v>6</v>
          </cell>
          <cell r="BE25">
            <v>102</v>
          </cell>
          <cell r="BF25">
            <v>3</v>
          </cell>
          <cell r="BG25">
            <v>78</v>
          </cell>
          <cell r="BH25">
            <v>2</v>
          </cell>
          <cell r="BI25">
            <v>52</v>
          </cell>
          <cell r="BJ25">
            <v>19</v>
          </cell>
          <cell r="BK25">
            <v>378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9</v>
          </cell>
          <cell r="BX25">
            <v>197</v>
          </cell>
          <cell r="BY25">
            <v>197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2</v>
          </cell>
          <cell r="DK25">
            <v>0</v>
          </cell>
          <cell r="DL25">
            <v>11</v>
          </cell>
          <cell r="DM25">
            <v>3</v>
          </cell>
          <cell r="DN25">
            <v>0</v>
          </cell>
          <cell r="DO25">
            <v>0</v>
          </cell>
          <cell r="DP25">
            <v>8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</row>
        <row r="26">
          <cell r="E26">
            <v>2218836</v>
          </cell>
          <cell r="F26" t="str">
            <v>ДЕТСКА ГРАДИНА №3 "ДЕТЕЛИНА" с.КАЗИЧЕНЕ</v>
          </cell>
          <cell r="G26" t="str">
            <v>не</v>
          </cell>
          <cell r="H26">
            <v>1</v>
          </cell>
          <cell r="I26">
            <v>1</v>
          </cell>
          <cell r="J26">
            <v>1</v>
          </cell>
          <cell r="K26">
            <v>20</v>
          </cell>
          <cell r="L26">
            <v>7</v>
          </cell>
          <cell r="M26">
            <v>180</v>
          </cell>
          <cell r="N26">
            <v>0</v>
          </cell>
          <cell r="O26">
            <v>20</v>
          </cell>
          <cell r="P26">
            <v>52</v>
          </cell>
          <cell r="Q26">
            <v>29</v>
          </cell>
          <cell r="R26">
            <v>43</v>
          </cell>
          <cell r="S26">
            <v>36</v>
          </cell>
          <cell r="T26">
            <v>101</v>
          </cell>
          <cell r="U26">
            <v>101</v>
          </cell>
          <cell r="V26">
            <v>79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</row>
        <row r="27">
          <cell r="E27">
            <v>2218200</v>
          </cell>
          <cell r="F27" t="str">
            <v>200 Основно училище "Отец Паисий"</v>
          </cell>
          <cell r="G27" t="str">
            <v>не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1</v>
          </cell>
          <cell r="X27">
            <v>1</v>
          </cell>
          <cell r="Y27">
            <v>11</v>
          </cell>
          <cell r="Z27">
            <v>11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10</v>
          </cell>
          <cell r="AF27">
            <v>1</v>
          </cell>
          <cell r="AG27">
            <v>0</v>
          </cell>
          <cell r="AH27">
            <v>11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1</v>
          </cell>
          <cell r="BA27">
            <v>4</v>
          </cell>
          <cell r="BB27">
            <v>62</v>
          </cell>
          <cell r="BC27">
            <v>11</v>
          </cell>
          <cell r="BD27">
            <v>3</v>
          </cell>
          <cell r="BE27">
            <v>57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7</v>
          </cell>
          <cell r="BK27">
            <v>119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4</v>
          </cell>
          <cell r="BX27">
            <v>81</v>
          </cell>
          <cell r="BY27">
            <v>81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32</v>
          </cell>
          <cell r="DL27">
            <v>2</v>
          </cell>
          <cell r="DM27">
            <v>2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</row>
        <row r="28">
          <cell r="E28">
            <v>2218201</v>
          </cell>
          <cell r="F28" t="str">
            <v>201 ОСНОВНО УЧИЛИЩЕ "СВ.СВ. КИРИЛ И МЕТОДИЙ"</v>
          </cell>
          <cell r="G28" t="str">
            <v>не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6</v>
          </cell>
          <cell r="BB28">
            <v>116</v>
          </cell>
          <cell r="BC28">
            <v>27</v>
          </cell>
          <cell r="BD28">
            <v>4</v>
          </cell>
          <cell r="BE28">
            <v>85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10</v>
          </cell>
          <cell r="BK28">
            <v>201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5</v>
          </cell>
          <cell r="BX28">
            <v>104</v>
          </cell>
          <cell r="BY28">
            <v>104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2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</row>
        <row r="29">
          <cell r="E29">
            <v>2218838</v>
          </cell>
          <cell r="F29" t="str">
            <v>Детска градина №97 " Изгрев"</v>
          </cell>
          <cell r="G29" t="str">
            <v>не</v>
          </cell>
          <cell r="H29">
            <v>1</v>
          </cell>
          <cell r="I29">
            <v>1</v>
          </cell>
          <cell r="J29">
            <v>2</v>
          </cell>
          <cell r="K29">
            <v>35</v>
          </cell>
          <cell r="L29">
            <v>7</v>
          </cell>
          <cell r="M29">
            <v>171</v>
          </cell>
          <cell r="N29">
            <v>0</v>
          </cell>
          <cell r="O29">
            <v>0</v>
          </cell>
          <cell r="P29">
            <v>28</v>
          </cell>
          <cell r="Q29">
            <v>41</v>
          </cell>
          <cell r="R29">
            <v>56</v>
          </cell>
          <cell r="S29">
            <v>46</v>
          </cell>
          <cell r="T29">
            <v>69</v>
          </cell>
          <cell r="U29">
            <v>69</v>
          </cell>
          <cell r="V29">
            <v>102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</row>
        <row r="30">
          <cell r="E30">
            <v>2203175</v>
          </cell>
          <cell r="F30" t="str">
            <v>175 основно училище "Васил Левски"</v>
          </cell>
          <cell r="G30" t="str">
            <v>не</v>
          </cell>
          <cell r="H30">
            <v>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4</v>
          </cell>
          <cell r="BB30">
            <v>77</v>
          </cell>
          <cell r="BC30">
            <v>18</v>
          </cell>
          <cell r="BD30">
            <v>3</v>
          </cell>
          <cell r="BE30">
            <v>71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7</v>
          </cell>
          <cell r="BK30">
            <v>148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4</v>
          </cell>
          <cell r="BX30">
            <v>99</v>
          </cell>
          <cell r="BY30">
            <v>99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</row>
        <row r="31">
          <cell r="E31">
            <v>2203963</v>
          </cell>
          <cell r="F31" t="str">
            <v>Детска градина №176 "Зорница"</v>
          </cell>
          <cell r="G31" t="str">
            <v>не</v>
          </cell>
          <cell r="H31">
            <v>1</v>
          </cell>
          <cell r="I31">
            <v>1</v>
          </cell>
          <cell r="J31">
            <v>1</v>
          </cell>
          <cell r="K31">
            <v>36</v>
          </cell>
          <cell r="L31">
            <v>6</v>
          </cell>
          <cell r="M31">
            <v>170</v>
          </cell>
          <cell r="N31">
            <v>0</v>
          </cell>
          <cell r="O31">
            <v>0</v>
          </cell>
          <cell r="P31">
            <v>55</v>
          </cell>
          <cell r="Q31">
            <v>36</v>
          </cell>
          <cell r="R31">
            <v>50</v>
          </cell>
          <cell r="S31">
            <v>29</v>
          </cell>
          <cell r="T31">
            <v>91</v>
          </cell>
          <cell r="U31">
            <v>91</v>
          </cell>
          <cell r="V31">
            <v>79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</row>
        <row r="32">
          <cell r="E32">
            <v>2202152</v>
          </cell>
          <cell r="F32" t="str">
            <v>152 ОСНОВНО УЧИЛИЩЕ "СВ.СВ. КИРИЛ И МЕТОДИЙ"</v>
          </cell>
          <cell r="G32" t="str">
            <v>не</v>
          </cell>
          <cell r="H32">
            <v>1</v>
          </cell>
          <cell r="I32">
            <v>0</v>
          </cell>
          <cell r="J32">
            <v>0</v>
          </cell>
          <cell r="K32">
            <v>0</v>
          </cell>
          <cell r="L32">
            <v>1</v>
          </cell>
          <cell r="M32">
            <v>12</v>
          </cell>
          <cell r="N32">
            <v>0</v>
          </cell>
          <cell r="O32">
            <v>0</v>
          </cell>
          <cell r="P32">
            <v>0</v>
          </cell>
          <cell r="Q32">
            <v>1</v>
          </cell>
          <cell r="R32">
            <v>6</v>
          </cell>
          <cell r="S32">
            <v>5</v>
          </cell>
          <cell r="T32">
            <v>1</v>
          </cell>
          <cell r="U32">
            <v>1</v>
          </cell>
          <cell r="V32">
            <v>11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1</v>
          </cell>
          <cell r="BA32">
            <v>4</v>
          </cell>
          <cell r="BB32">
            <v>21</v>
          </cell>
          <cell r="BC32">
            <v>6</v>
          </cell>
          <cell r="BD32">
            <v>2</v>
          </cell>
          <cell r="BE32">
            <v>25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6</v>
          </cell>
          <cell r="BK32">
            <v>46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3</v>
          </cell>
          <cell r="BX32">
            <v>46</v>
          </cell>
          <cell r="BY32">
            <v>46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</row>
        <row r="33">
          <cell r="E33">
            <v>2202786</v>
          </cell>
          <cell r="F33" t="str">
            <v>ДЕТСКА ГРАДИНА № 41 "Приятели"</v>
          </cell>
          <cell r="G33" t="str">
            <v>не</v>
          </cell>
          <cell r="H33">
            <v>1</v>
          </cell>
          <cell r="I33">
            <v>1</v>
          </cell>
          <cell r="J33">
            <v>0</v>
          </cell>
          <cell r="K33">
            <v>0</v>
          </cell>
          <cell r="L33">
            <v>2</v>
          </cell>
          <cell r="M33">
            <v>43</v>
          </cell>
          <cell r="N33">
            <v>0</v>
          </cell>
          <cell r="O33">
            <v>0</v>
          </cell>
          <cell r="P33">
            <v>14</v>
          </cell>
          <cell r="Q33">
            <v>11</v>
          </cell>
          <cell r="R33">
            <v>14</v>
          </cell>
          <cell r="S33">
            <v>4</v>
          </cell>
          <cell r="T33">
            <v>25</v>
          </cell>
          <cell r="U33">
            <v>25</v>
          </cell>
          <cell r="V33">
            <v>18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</row>
        <row r="34">
          <cell r="E34">
            <v>2215176</v>
          </cell>
          <cell r="F34" t="str">
            <v>176 Обединено училище "Св. Св. Кирил и Методий"</v>
          </cell>
          <cell r="G34" t="str">
            <v>не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</v>
          </cell>
          <cell r="X34">
            <v>1</v>
          </cell>
          <cell r="Y34">
            <v>19</v>
          </cell>
          <cell r="Z34">
            <v>19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4</v>
          </cell>
          <cell r="AF34">
            <v>15</v>
          </cell>
          <cell r="AG34">
            <v>0</v>
          </cell>
          <cell r="AH34">
            <v>19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</v>
          </cell>
          <cell r="BA34">
            <v>4</v>
          </cell>
          <cell r="BB34">
            <v>95</v>
          </cell>
          <cell r="BC34">
            <v>26</v>
          </cell>
          <cell r="BD34">
            <v>3</v>
          </cell>
          <cell r="BE34">
            <v>58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7</v>
          </cell>
          <cell r="BK34">
            <v>153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7</v>
          </cell>
          <cell r="BX34">
            <v>152</v>
          </cell>
          <cell r="BY34">
            <v>152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2</v>
          </cell>
          <cell r="DL34">
            <v>2</v>
          </cell>
          <cell r="DM34">
            <v>2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</row>
        <row r="35">
          <cell r="E35">
            <v>2215170</v>
          </cell>
          <cell r="F35" t="str">
            <v>170 Средно училище "Васил Левски"</v>
          </cell>
          <cell r="G35" t="str">
            <v>не</v>
          </cell>
          <cell r="H35">
            <v>1</v>
          </cell>
          <cell r="I35">
            <v>0</v>
          </cell>
          <cell r="J35">
            <v>0</v>
          </cell>
          <cell r="K35">
            <v>0</v>
          </cell>
          <cell r="L35">
            <v>1</v>
          </cell>
          <cell r="M35">
            <v>33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6</v>
          </cell>
          <cell r="S35">
            <v>27</v>
          </cell>
          <cell r="T35">
            <v>0</v>
          </cell>
          <cell r="U35">
            <v>0</v>
          </cell>
          <cell r="V35">
            <v>33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1</v>
          </cell>
          <cell r="BA35">
            <v>13</v>
          </cell>
          <cell r="BB35">
            <v>274</v>
          </cell>
          <cell r="BC35">
            <v>77</v>
          </cell>
          <cell r="BD35">
            <v>10</v>
          </cell>
          <cell r="BE35">
            <v>252</v>
          </cell>
          <cell r="BF35">
            <v>2</v>
          </cell>
          <cell r="BG35">
            <v>56</v>
          </cell>
          <cell r="BH35">
            <v>3</v>
          </cell>
          <cell r="BI35">
            <v>69</v>
          </cell>
          <cell r="BJ35">
            <v>28</v>
          </cell>
          <cell r="BK35">
            <v>651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14</v>
          </cell>
          <cell r="BX35">
            <v>311</v>
          </cell>
          <cell r="BY35">
            <v>311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6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2</v>
          </cell>
          <cell r="CO35">
            <v>51</v>
          </cell>
          <cell r="CP35">
            <v>0</v>
          </cell>
          <cell r="CQ35">
            <v>3</v>
          </cell>
          <cell r="CR35">
            <v>74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1</v>
          </cell>
          <cell r="CX35">
            <v>29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2</v>
          </cell>
          <cell r="DK35">
            <v>5</v>
          </cell>
          <cell r="DL35">
            <v>7</v>
          </cell>
          <cell r="DM35">
            <v>1</v>
          </cell>
          <cell r="DN35">
            <v>0</v>
          </cell>
          <cell r="DO35">
            <v>0</v>
          </cell>
          <cell r="DP35">
            <v>6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</row>
        <row r="36">
          <cell r="E36">
            <v>2215171</v>
          </cell>
          <cell r="F36" t="str">
            <v>171 ОСНОВНО УЧИЛИЩЕ "СТОИЛ ПОПОВ"</v>
          </cell>
          <cell r="G36" t="str">
            <v>не</v>
          </cell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1</v>
          </cell>
          <cell r="BA36">
            <v>8</v>
          </cell>
          <cell r="BB36">
            <v>192</v>
          </cell>
          <cell r="BC36">
            <v>48</v>
          </cell>
          <cell r="BD36">
            <v>5</v>
          </cell>
          <cell r="BE36">
            <v>120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13</v>
          </cell>
          <cell r="BK36">
            <v>312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8</v>
          </cell>
          <cell r="BX36">
            <v>192</v>
          </cell>
          <cell r="BY36">
            <v>192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</row>
        <row r="37">
          <cell r="E37">
            <v>2215172</v>
          </cell>
          <cell r="F37" t="str">
            <v>172 Обединено училище "Христо Ботев"</v>
          </cell>
          <cell r="G37" t="str">
            <v>не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1</v>
          </cell>
          <cell r="BA37">
            <v>3</v>
          </cell>
          <cell r="BB37">
            <v>23</v>
          </cell>
          <cell r="BC37">
            <v>7</v>
          </cell>
          <cell r="BD37">
            <v>3</v>
          </cell>
          <cell r="BE37">
            <v>36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6</v>
          </cell>
          <cell r="BK37">
            <v>59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3</v>
          </cell>
          <cell r="BX37">
            <v>48</v>
          </cell>
          <cell r="BY37">
            <v>48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3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</v>
          </cell>
          <cell r="CO37">
            <v>52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6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</row>
        <row r="38">
          <cell r="E38">
            <v>2215801</v>
          </cell>
          <cell r="F38" t="str">
            <v>Детска градина №135 "Мое детство"</v>
          </cell>
          <cell r="G38" t="str">
            <v>не</v>
          </cell>
          <cell r="H38">
            <v>1</v>
          </cell>
          <cell r="I38">
            <v>1</v>
          </cell>
          <cell r="J38">
            <v>1</v>
          </cell>
          <cell r="K38">
            <v>22</v>
          </cell>
          <cell r="L38">
            <v>5</v>
          </cell>
          <cell r="M38">
            <v>138</v>
          </cell>
          <cell r="N38">
            <v>0</v>
          </cell>
          <cell r="O38">
            <v>1</v>
          </cell>
          <cell r="P38">
            <v>29</v>
          </cell>
          <cell r="Q38">
            <v>57</v>
          </cell>
          <cell r="R38">
            <v>29</v>
          </cell>
          <cell r="S38">
            <v>22</v>
          </cell>
          <cell r="T38">
            <v>87</v>
          </cell>
          <cell r="U38">
            <v>87</v>
          </cell>
          <cell r="V38">
            <v>51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1</v>
          </cell>
          <cell r="AZ38">
            <v>1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</row>
        <row r="39">
          <cell r="E39">
            <v>2215802</v>
          </cell>
          <cell r="F39" t="str">
            <v>Детска Градина №102 "Кременица"</v>
          </cell>
          <cell r="G39" t="str">
            <v>не</v>
          </cell>
          <cell r="H39">
            <v>1</v>
          </cell>
          <cell r="I39">
            <v>1</v>
          </cell>
          <cell r="J39">
            <v>0</v>
          </cell>
          <cell r="K39">
            <v>0</v>
          </cell>
          <cell r="L39">
            <v>6</v>
          </cell>
          <cell r="M39">
            <v>151</v>
          </cell>
          <cell r="N39">
            <v>0</v>
          </cell>
          <cell r="O39">
            <v>28</v>
          </cell>
          <cell r="P39">
            <v>47</v>
          </cell>
          <cell r="Q39">
            <v>28</v>
          </cell>
          <cell r="R39">
            <v>32</v>
          </cell>
          <cell r="S39">
            <v>16</v>
          </cell>
          <cell r="T39">
            <v>103</v>
          </cell>
          <cell r="U39">
            <v>103</v>
          </cell>
          <cell r="V39">
            <v>48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</row>
        <row r="40">
          <cell r="E40">
            <v>2215806</v>
          </cell>
          <cell r="F40" t="str">
            <v>Детска градина № 121</v>
          </cell>
          <cell r="G40" t="str">
            <v>не</v>
          </cell>
          <cell r="H40">
            <v>1</v>
          </cell>
          <cell r="I40">
            <v>1</v>
          </cell>
          <cell r="J40">
            <v>1</v>
          </cell>
          <cell r="K40">
            <v>22</v>
          </cell>
          <cell r="L40">
            <v>7</v>
          </cell>
          <cell r="M40">
            <v>175</v>
          </cell>
          <cell r="N40">
            <v>0</v>
          </cell>
          <cell r="O40">
            <v>29</v>
          </cell>
          <cell r="P40">
            <v>40</v>
          </cell>
          <cell r="Q40">
            <v>38</v>
          </cell>
          <cell r="R40">
            <v>37</v>
          </cell>
          <cell r="S40">
            <v>31</v>
          </cell>
          <cell r="T40">
            <v>107</v>
          </cell>
          <cell r="U40">
            <v>107</v>
          </cell>
          <cell r="V40">
            <v>68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</v>
          </cell>
          <cell r="AS40">
            <v>0</v>
          </cell>
          <cell r="AT40">
            <v>0</v>
          </cell>
          <cell r="AU40">
            <v>1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</row>
        <row r="41">
          <cell r="E41">
            <v>2215807</v>
          </cell>
          <cell r="F41" t="str">
            <v>Детска градина 157 " Детска стряха"</v>
          </cell>
          <cell r="G41" t="str">
            <v>не</v>
          </cell>
          <cell r="H41">
            <v>1</v>
          </cell>
          <cell r="I41">
            <v>1</v>
          </cell>
          <cell r="J41">
            <v>1</v>
          </cell>
          <cell r="K41">
            <v>23</v>
          </cell>
          <cell r="L41">
            <v>6</v>
          </cell>
          <cell r="M41">
            <v>141</v>
          </cell>
          <cell r="N41">
            <v>0</v>
          </cell>
          <cell r="O41">
            <v>30</v>
          </cell>
          <cell r="P41">
            <v>28</v>
          </cell>
          <cell r="Q41">
            <v>34</v>
          </cell>
          <cell r="R41">
            <v>27</v>
          </cell>
          <cell r="S41">
            <v>22</v>
          </cell>
          <cell r="T41">
            <v>92</v>
          </cell>
          <cell r="U41">
            <v>92</v>
          </cell>
          <cell r="V41">
            <v>49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</v>
          </cell>
          <cell r="AY41">
            <v>1</v>
          </cell>
          <cell r="AZ41">
            <v>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</row>
        <row r="42">
          <cell r="E42">
            <v>2218841</v>
          </cell>
          <cell r="F42" t="str">
            <v>ДЕТСКА ГРАДИНА №66 "ЕЛИЦА"</v>
          </cell>
          <cell r="G42" t="str">
            <v>не</v>
          </cell>
          <cell r="H42">
            <v>1</v>
          </cell>
          <cell r="I42">
            <v>1</v>
          </cell>
          <cell r="J42">
            <v>1</v>
          </cell>
          <cell r="K42">
            <v>23</v>
          </cell>
          <cell r="L42">
            <v>6</v>
          </cell>
          <cell r="M42">
            <v>175</v>
          </cell>
          <cell r="N42">
            <v>0</v>
          </cell>
          <cell r="O42">
            <v>0</v>
          </cell>
          <cell r="P42">
            <v>28</v>
          </cell>
          <cell r="Q42">
            <v>63</v>
          </cell>
          <cell r="R42">
            <v>56</v>
          </cell>
          <cell r="S42">
            <v>28</v>
          </cell>
          <cell r="T42">
            <v>91</v>
          </cell>
          <cell r="U42">
            <v>91</v>
          </cell>
          <cell r="V42">
            <v>84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6</v>
          </cell>
          <cell r="AS42">
            <v>0</v>
          </cell>
          <cell r="AT42">
            <v>0</v>
          </cell>
          <cell r="AU42">
            <v>4</v>
          </cell>
          <cell r="AV42">
            <v>2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</row>
        <row r="43">
          <cell r="E43">
            <v>2215177</v>
          </cell>
          <cell r="F43" t="str">
            <v>177 Основно училище " Св.Св.Кирил и Методий"</v>
          </cell>
          <cell r="G43" t="str">
            <v>не</v>
          </cell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4</v>
          </cell>
          <cell r="BB43">
            <v>44</v>
          </cell>
          <cell r="BC43">
            <v>8</v>
          </cell>
          <cell r="BD43">
            <v>3</v>
          </cell>
          <cell r="BE43">
            <v>30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7</v>
          </cell>
          <cell r="BK43">
            <v>74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3</v>
          </cell>
          <cell r="BX43">
            <v>69</v>
          </cell>
          <cell r="BY43">
            <v>69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</row>
        <row r="44">
          <cell r="E44">
            <v>2215803</v>
          </cell>
          <cell r="F44" t="str">
            <v>Детска градина №114 "Светулка"</v>
          </cell>
          <cell r="G44" t="str">
            <v>не</v>
          </cell>
          <cell r="H44">
            <v>1</v>
          </cell>
          <cell r="I44">
            <v>1</v>
          </cell>
          <cell r="J44">
            <v>1</v>
          </cell>
          <cell r="K44">
            <v>22</v>
          </cell>
          <cell r="L44">
            <v>3</v>
          </cell>
          <cell r="M44">
            <v>96</v>
          </cell>
          <cell r="N44">
            <v>0</v>
          </cell>
          <cell r="O44">
            <v>0</v>
          </cell>
          <cell r="P44">
            <v>24</v>
          </cell>
          <cell r="Q44">
            <v>22</v>
          </cell>
          <cell r="R44">
            <v>27</v>
          </cell>
          <cell r="S44">
            <v>23</v>
          </cell>
          <cell r="T44">
            <v>46</v>
          </cell>
          <cell r="U44">
            <v>46</v>
          </cell>
          <cell r="V44">
            <v>50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1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</row>
        <row r="45">
          <cell r="E45">
            <v>2200002</v>
          </cell>
          <cell r="F45" t="str">
            <v>Детска градина № 104"Моят свят"</v>
          </cell>
          <cell r="G45" t="str">
            <v>не</v>
          </cell>
          <cell r="H45">
            <v>1</v>
          </cell>
          <cell r="I45">
            <v>1</v>
          </cell>
          <cell r="J45">
            <v>0</v>
          </cell>
          <cell r="K45">
            <v>0</v>
          </cell>
          <cell r="L45">
            <v>11</v>
          </cell>
          <cell r="M45">
            <v>289</v>
          </cell>
          <cell r="N45">
            <v>0</v>
          </cell>
          <cell r="O45">
            <v>5</v>
          </cell>
          <cell r="P45">
            <v>74</v>
          </cell>
          <cell r="Q45">
            <v>58</v>
          </cell>
          <cell r="R45">
            <v>77</v>
          </cell>
          <cell r="S45">
            <v>75</v>
          </cell>
          <cell r="T45">
            <v>137</v>
          </cell>
          <cell r="U45">
            <v>137</v>
          </cell>
          <cell r="V45">
            <v>152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1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</row>
        <row r="46">
          <cell r="E46">
            <v>2200004</v>
          </cell>
          <cell r="F46" t="str">
            <v>Детска градина №149 "Зорница"</v>
          </cell>
          <cell r="G46" t="str">
            <v>не</v>
          </cell>
          <cell r="H46">
            <v>1</v>
          </cell>
          <cell r="I46">
            <v>1</v>
          </cell>
          <cell r="J46">
            <v>0</v>
          </cell>
          <cell r="K46">
            <v>0</v>
          </cell>
          <cell r="L46">
            <v>11</v>
          </cell>
          <cell r="M46">
            <v>272</v>
          </cell>
          <cell r="N46">
            <v>0</v>
          </cell>
          <cell r="O46">
            <v>5</v>
          </cell>
          <cell r="P46">
            <v>69</v>
          </cell>
          <cell r="Q46">
            <v>80</v>
          </cell>
          <cell r="R46">
            <v>56</v>
          </cell>
          <cell r="S46">
            <v>62</v>
          </cell>
          <cell r="T46">
            <v>154</v>
          </cell>
          <cell r="U46">
            <v>154</v>
          </cell>
          <cell r="V46">
            <v>118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</row>
        <row r="47">
          <cell r="E47">
            <v>2202002</v>
          </cell>
          <cell r="F47" t="str">
            <v>2 Средно училище "Академик Емилиян Станев "</v>
          </cell>
          <cell r="G47" t="str">
            <v>не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20</v>
          </cell>
          <cell r="BB47">
            <v>524</v>
          </cell>
          <cell r="BC47">
            <v>133</v>
          </cell>
          <cell r="BD47">
            <v>16</v>
          </cell>
          <cell r="BE47">
            <v>434</v>
          </cell>
          <cell r="BF47">
            <v>12</v>
          </cell>
          <cell r="BG47">
            <v>315</v>
          </cell>
          <cell r="BH47">
            <v>8</v>
          </cell>
          <cell r="BI47">
            <v>207</v>
          </cell>
          <cell r="BJ47">
            <v>56</v>
          </cell>
          <cell r="BK47">
            <v>1480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17</v>
          </cell>
          <cell r="BX47">
            <v>398</v>
          </cell>
          <cell r="BY47">
            <v>398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</row>
        <row r="48">
          <cell r="E48">
            <v>2202005</v>
          </cell>
          <cell r="F48" t="str">
            <v>5 Основно училище "Иван Вазов"</v>
          </cell>
          <cell r="G48" t="str">
            <v>не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1</v>
          </cell>
          <cell r="M48">
            <v>24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24</v>
          </cell>
          <cell r="T48">
            <v>0</v>
          </cell>
          <cell r="U48">
            <v>0</v>
          </cell>
          <cell r="V48">
            <v>24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15</v>
          </cell>
          <cell r="BB48">
            <v>390</v>
          </cell>
          <cell r="BC48">
            <v>102</v>
          </cell>
          <cell r="BD48">
            <v>11</v>
          </cell>
          <cell r="BE48">
            <v>280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26</v>
          </cell>
          <cell r="BK48">
            <v>670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15</v>
          </cell>
          <cell r="BX48">
            <v>336</v>
          </cell>
          <cell r="BY48">
            <v>336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</row>
        <row r="49">
          <cell r="E49">
            <v>2202026</v>
          </cell>
          <cell r="F49" t="str">
            <v>26 Средно училище "Йордан Йовков"</v>
          </cell>
          <cell r="G49" t="str">
            <v>не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</v>
          </cell>
          <cell r="X49">
            <v>1</v>
          </cell>
          <cell r="Y49">
            <v>17</v>
          </cell>
          <cell r="Z49">
            <v>17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1</v>
          </cell>
          <cell r="AF49">
            <v>16</v>
          </cell>
          <cell r="AG49">
            <v>0</v>
          </cell>
          <cell r="AH49">
            <v>17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1</v>
          </cell>
          <cell r="BA49">
            <v>11</v>
          </cell>
          <cell r="BB49">
            <v>245</v>
          </cell>
          <cell r="BC49">
            <v>72</v>
          </cell>
          <cell r="BD49">
            <v>7</v>
          </cell>
          <cell r="BE49">
            <v>171</v>
          </cell>
          <cell r="BF49">
            <v>3</v>
          </cell>
          <cell r="BG49">
            <v>71</v>
          </cell>
          <cell r="BH49">
            <v>1</v>
          </cell>
          <cell r="BI49">
            <v>22</v>
          </cell>
          <cell r="BJ49">
            <v>22</v>
          </cell>
          <cell r="BK49">
            <v>509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13</v>
          </cell>
          <cell r="BX49">
            <v>280</v>
          </cell>
          <cell r="BY49">
            <v>280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4</v>
          </cell>
          <cell r="DM49">
            <v>2</v>
          </cell>
          <cell r="DN49">
            <v>0</v>
          </cell>
          <cell r="DO49">
            <v>0</v>
          </cell>
          <cell r="DP49">
            <v>2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</row>
        <row r="50">
          <cell r="E50">
            <v>2202050</v>
          </cell>
          <cell r="F50" t="str">
            <v>50. ОСНОВНО УЧИЛИЩЕ "ВАСИЛ ЛЕВСКИ"</v>
          </cell>
          <cell r="G50" t="str">
            <v>не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1</v>
          </cell>
          <cell r="BA50">
            <v>12</v>
          </cell>
          <cell r="BB50">
            <v>302</v>
          </cell>
          <cell r="BC50">
            <v>96</v>
          </cell>
          <cell r="BD50">
            <v>7</v>
          </cell>
          <cell r="BE50">
            <v>146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19</v>
          </cell>
          <cell r="BK50">
            <v>448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8</v>
          </cell>
          <cell r="BX50">
            <v>203</v>
          </cell>
          <cell r="BY50">
            <v>203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2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</row>
        <row r="51">
          <cell r="E51">
            <v>2202052</v>
          </cell>
          <cell r="F51" t="str">
            <v>52. основно училище "Цанко Церковски"</v>
          </cell>
          <cell r="G51" t="str">
            <v>не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1</v>
          </cell>
          <cell r="M51">
            <v>25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25</v>
          </cell>
          <cell r="T51">
            <v>0</v>
          </cell>
          <cell r="U51">
            <v>0</v>
          </cell>
          <cell r="V51">
            <v>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1</v>
          </cell>
          <cell r="BA51">
            <v>12</v>
          </cell>
          <cell r="BB51">
            <v>287</v>
          </cell>
          <cell r="BC51">
            <v>69</v>
          </cell>
          <cell r="BD51">
            <v>8</v>
          </cell>
          <cell r="BE51">
            <v>205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20</v>
          </cell>
          <cell r="BK51">
            <v>492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13</v>
          </cell>
          <cell r="BX51">
            <v>286</v>
          </cell>
          <cell r="BY51">
            <v>286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</row>
        <row r="52">
          <cell r="E52">
            <v>2202064</v>
          </cell>
          <cell r="F52" t="str">
            <v>64 основно училище " Цар Симеон Велики "</v>
          </cell>
          <cell r="G52" t="str">
            <v>не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1</v>
          </cell>
          <cell r="X52">
            <v>1</v>
          </cell>
          <cell r="Y52">
            <v>18</v>
          </cell>
          <cell r="Z52">
            <v>18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5</v>
          </cell>
          <cell r="AF52">
            <v>13</v>
          </cell>
          <cell r="AG52">
            <v>0</v>
          </cell>
          <cell r="AH52">
            <v>18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1</v>
          </cell>
          <cell r="AZ52">
            <v>1</v>
          </cell>
          <cell r="BA52">
            <v>8</v>
          </cell>
          <cell r="BB52">
            <v>203</v>
          </cell>
          <cell r="BC52">
            <v>50</v>
          </cell>
          <cell r="BD52">
            <v>7</v>
          </cell>
          <cell r="BE52">
            <v>157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15</v>
          </cell>
          <cell r="BK52">
            <v>360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8</v>
          </cell>
          <cell r="BX52">
            <v>199</v>
          </cell>
          <cell r="BY52">
            <v>199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5</v>
          </cell>
          <cell r="DK52">
            <v>4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</row>
        <row r="53">
          <cell r="E53">
            <v>2202828</v>
          </cell>
          <cell r="F53" t="str">
            <v>Детска градина № 60 "Бор"</v>
          </cell>
          <cell r="G53" t="str">
            <v>не</v>
          </cell>
          <cell r="H53">
            <v>1</v>
          </cell>
          <cell r="I53">
            <v>1</v>
          </cell>
          <cell r="J53">
            <v>1</v>
          </cell>
          <cell r="K53">
            <v>22</v>
          </cell>
          <cell r="L53">
            <v>5</v>
          </cell>
          <cell r="M53">
            <v>136</v>
          </cell>
          <cell r="N53">
            <v>0</v>
          </cell>
          <cell r="O53">
            <v>0</v>
          </cell>
          <cell r="P53">
            <v>28</v>
          </cell>
          <cell r="Q53">
            <v>29</v>
          </cell>
          <cell r="R53">
            <v>32</v>
          </cell>
          <cell r="S53">
            <v>47</v>
          </cell>
          <cell r="T53">
            <v>57</v>
          </cell>
          <cell r="U53">
            <v>57</v>
          </cell>
          <cell r="V53">
            <v>79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</row>
        <row r="54">
          <cell r="E54">
            <v>2202830</v>
          </cell>
          <cell r="F54" t="str">
            <v>Детска градина №116"Мусала"</v>
          </cell>
          <cell r="G54" t="str">
            <v>не</v>
          </cell>
          <cell r="H54">
            <v>1</v>
          </cell>
          <cell r="I54">
            <v>1</v>
          </cell>
          <cell r="J54">
            <v>2</v>
          </cell>
          <cell r="K54">
            <v>46</v>
          </cell>
          <cell r="L54">
            <v>7</v>
          </cell>
          <cell r="M54">
            <v>187</v>
          </cell>
          <cell r="N54">
            <v>0</v>
          </cell>
          <cell r="O54">
            <v>0</v>
          </cell>
          <cell r="P54">
            <v>54</v>
          </cell>
          <cell r="Q54">
            <v>52</v>
          </cell>
          <cell r="R54">
            <v>56</v>
          </cell>
          <cell r="S54">
            <v>25</v>
          </cell>
          <cell r="T54">
            <v>106</v>
          </cell>
          <cell r="U54">
            <v>106</v>
          </cell>
          <cell r="V54">
            <v>81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</row>
        <row r="55">
          <cell r="E55">
            <v>2202831</v>
          </cell>
          <cell r="F55" t="str">
            <v>ДЕТСКА ГРАДИНА № 112 "Детски свят"</v>
          </cell>
          <cell r="G55" t="str">
            <v>не</v>
          </cell>
          <cell r="H55">
            <v>1</v>
          </cell>
          <cell r="I55">
            <v>1</v>
          </cell>
          <cell r="J55">
            <v>0</v>
          </cell>
          <cell r="K55">
            <v>0</v>
          </cell>
          <cell r="L55">
            <v>7</v>
          </cell>
          <cell r="M55">
            <v>189</v>
          </cell>
          <cell r="N55">
            <v>0</v>
          </cell>
          <cell r="O55">
            <v>0</v>
          </cell>
          <cell r="P55">
            <v>28</v>
          </cell>
          <cell r="Q55">
            <v>56</v>
          </cell>
          <cell r="R55">
            <v>72</v>
          </cell>
          <cell r="S55">
            <v>33</v>
          </cell>
          <cell r="T55">
            <v>84</v>
          </cell>
          <cell r="U55">
            <v>84</v>
          </cell>
          <cell r="V55">
            <v>105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1</v>
          </cell>
          <cell r="AJ55">
            <v>11</v>
          </cell>
          <cell r="AK55">
            <v>0</v>
          </cell>
          <cell r="AL55">
            <v>0</v>
          </cell>
          <cell r="AM55">
            <v>1</v>
          </cell>
          <cell r="AN55">
            <v>4</v>
          </cell>
          <cell r="AO55">
            <v>1</v>
          </cell>
          <cell r="AP55">
            <v>5</v>
          </cell>
          <cell r="AQ55">
            <v>6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</row>
        <row r="56">
          <cell r="E56">
            <v>2202832</v>
          </cell>
          <cell r="F56" t="str">
            <v>Детска градина № 160 "Драгалевци"</v>
          </cell>
          <cell r="G56" t="str">
            <v>не</v>
          </cell>
          <cell r="H56">
            <v>1</v>
          </cell>
          <cell r="I56">
            <v>1</v>
          </cell>
          <cell r="J56">
            <v>1</v>
          </cell>
          <cell r="K56">
            <v>23</v>
          </cell>
          <cell r="L56">
            <v>9</v>
          </cell>
          <cell r="M56">
            <v>249</v>
          </cell>
          <cell r="N56">
            <v>0</v>
          </cell>
          <cell r="O56">
            <v>0</v>
          </cell>
          <cell r="P56">
            <v>57</v>
          </cell>
          <cell r="Q56">
            <v>29</v>
          </cell>
          <cell r="R56">
            <v>89</v>
          </cell>
          <cell r="S56">
            <v>74</v>
          </cell>
          <cell r="T56">
            <v>86</v>
          </cell>
          <cell r="U56">
            <v>86</v>
          </cell>
          <cell r="V56">
            <v>163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</row>
        <row r="57">
          <cell r="E57">
            <v>2202833</v>
          </cell>
          <cell r="F57" t="str">
            <v>ДЕТСКА ГРАДИНА № 37 "ВЪЛШЕБСТВО"</v>
          </cell>
          <cell r="G57" t="str">
            <v>не</v>
          </cell>
          <cell r="H57">
            <v>1</v>
          </cell>
          <cell r="I57">
            <v>1</v>
          </cell>
          <cell r="J57">
            <v>1</v>
          </cell>
          <cell r="K57">
            <v>24</v>
          </cell>
          <cell r="L57">
            <v>10</v>
          </cell>
          <cell r="M57">
            <v>275</v>
          </cell>
          <cell r="N57">
            <v>0</v>
          </cell>
          <cell r="O57">
            <v>0</v>
          </cell>
          <cell r="P57">
            <v>55</v>
          </cell>
          <cell r="Q57">
            <v>58</v>
          </cell>
          <cell r="R57">
            <v>84</v>
          </cell>
          <cell r="S57">
            <v>78</v>
          </cell>
          <cell r="T57">
            <v>113</v>
          </cell>
          <cell r="U57">
            <v>113</v>
          </cell>
          <cell r="V57">
            <v>162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</row>
        <row r="58">
          <cell r="E58">
            <v>2202834</v>
          </cell>
          <cell r="F58" t="str">
            <v>Детска градина № 46 "Жива вода"</v>
          </cell>
          <cell r="G58" t="str">
            <v>не</v>
          </cell>
          <cell r="H58">
            <v>1</v>
          </cell>
          <cell r="I58">
            <v>1</v>
          </cell>
          <cell r="J58">
            <v>1</v>
          </cell>
          <cell r="K58">
            <v>22</v>
          </cell>
          <cell r="L58">
            <v>7</v>
          </cell>
          <cell r="M58">
            <v>191</v>
          </cell>
          <cell r="N58">
            <v>0</v>
          </cell>
          <cell r="O58">
            <v>0</v>
          </cell>
          <cell r="P58">
            <v>54</v>
          </cell>
          <cell r="Q58">
            <v>55</v>
          </cell>
          <cell r="R58">
            <v>56</v>
          </cell>
          <cell r="S58">
            <v>26</v>
          </cell>
          <cell r="T58">
            <v>109</v>
          </cell>
          <cell r="U58">
            <v>109</v>
          </cell>
          <cell r="V58">
            <v>82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</row>
        <row r="59">
          <cell r="E59">
            <v>2203061</v>
          </cell>
          <cell r="F59" t="str">
            <v>61-во основно училище "Свети Свети Кирил и Методий"</v>
          </cell>
          <cell r="G59" t="str">
            <v>не</v>
          </cell>
          <cell r="H59">
            <v>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1</v>
          </cell>
          <cell r="BA59">
            <v>12</v>
          </cell>
          <cell r="BB59">
            <v>318</v>
          </cell>
          <cell r="BC59">
            <v>80</v>
          </cell>
          <cell r="BD59">
            <v>12</v>
          </cell>
          <cell r="BE59">
            <v>293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24</v>
          </cell>
          <cell r="BK59">
            <v>611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11</v>
          </cell>
          <cell r="BX59">
            <v>282</v>
          </cell>
          <cell r="BY59">
            <v>282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</row>
        <row r="60">
          <cell r="E60">
            <v>2203062</v>
          </cell>
          <cell r="F60" t="str">
            <v>62. Основно училище "Христо Ботев"</v>
          </cell>
          <cell r="G60" t="str">
            <v>не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1</v>
          </cell>
          <cell r="BA60">
            <v>7</v>
          </cell>
          <cell r="BB60">
            <v>182</v>
          </cell>
          <cell r="BC60">
            <v>28</v>
          </cell>
          <cell r="BD60">
            <v>3</v>
          </cell>
          <cell r="BE60">
            <v>74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10</v>
          </cell>
          <cell r="BK60">
            <v>256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6</v>
          </cell>
          <cell r="BX60">
            <v>147</v>
          </cell>
          <cell r="BY60">
            <v>147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1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</row>
        <row r="61">
          <cell r="E61">
            <v>2203070</v>
          </cell>
          <cell r="F61" t="str">
            <v>70-о основно училище "Свети Климент Охридски"</v>
          </cell>
          <cell r="G61" t="str">
            <v>не</v>
          </cell>
          <cell r="H61">
            <v>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</v>
          </cell>
          <cell r="X61">
            <v>2</v>
          </cell>
          <cell r="Y61">
            <v>30</v>
          </cell>
          <cell r="Z61">
            <v>30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17</v>
          </cell>
          <cell r="AF61">
            <v>13</v>
          </cell>
          <cell r="AG61">
            <v>0</v>
          </cell>
          <cell r="AH61">
            <v>30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1</v>
          </cell>
          <cell r="BA61">
            <v>4</v>
          </cell>
          <cell r="BB61">
            <v>82</v>
          </cell>
          <cell r="BC61">
            <v>24</v>
          </cell>
          <cell r="BD61">
            <v>3</v>
          </cell>
          <cell r="BE61">
            <v>61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7</v>
          </cell>
          <cell r="BK61">
            <v>143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4</v>
          </cell>
          <cell r="BX61">
            <v>95</v>
          </cell>
          <cell r="BY61">
            <v>95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</row>
        <row r="62">
          <cell r="E62">
            <v>2203074</v>
          </cell>
          <cell r="F62" t="str">
            <v>74 СУ "ГОЦЕ ДЕЛЧЕВ"</v>
          </cell>
          <cell r="G62" t="str">
            <v>не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1</v>
          </cell>
          <cell r="BA62">
            <v>12</v>
          </cell>
          <cell r="BB62">
            <v>228</v>
          </cell>
          <cell r="BC62">
            <v>55</v>
          </cell>
          <cell r="BD62">
            <v>11</v>
          </cell>
          <cell r="BE62">
            <v>217</v>
          </cell>
          <cell r="BF62">
            <v>6</v>
          </cell>
          <cell r="BG62">
            <v>143</v>
          </cell>
          <cell r="BH62">
            <v>3</v>
          </cell>
          <cell r="BI62">
            <v>65</v>
          </cell>
          <cell r="BJ62">
            <v>32</v>
          </cell>
          <cell r="BK62">
            <v>653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8</v>
          </cell>
          <cell r="BX62">
            <v>203</v>
          </cell>
          <cell r="BY62">
            <v>203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7</v>
          </cell>
          <cell r="DM62">
            <v>0</v>
          </cell>
          <cell r="DN62">
            <v>0</v>
          </cell>
          <cell r="DO62">
            <v>0</v>
          </cell>
          <cell r="DP62">
            <v>7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</row>
        <row r="63">
          <cell r="E63">
            <v>2203140</v>
          </cell>
          <cell r="F63" t="str">
            <v>140. СРЕДНО УЧИЛИЩЕ "ИВАН БОГОРОВ"</v>
          </cell>
          <cell r="G63" t="str">
            <v>не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1</v>
          </cell>
          <cell r="M63">
            <v>24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24</v>
          </cell>
          <cell r="S63">
            <v>0</v>
          </cell>
          <cell r="T63">
            <v>0</v>
          </cell>
          <cell r="U63">
            <v>0</v>
          </cell>
          <cell r="V63">
            <v>24</v>
          </cell>
          <cell r="W63">
            <v>2</v>
          </cell>
          <cell r="X63">
            <v>2</v>
          </cell>
          <cell r="Y63">
            <v>34</v>
          </cell>
          <cell r="Z63">
            <v>34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9</v>
          </cell>
          <cell r="AF63">
            <v>25</v>
          </cell>
          <cell r="AG63">
            <v>0</v>
          </cell>
          <cell r="AH63">
            <v>34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26</v>
          </cell>
          <cell r="AY63">
            <v>26</v>
          </cell>
          <cell r="AZ63">
            <v>1</v>
          </cell>
          <cell r="BA63">
            <v>14</v>
          </cell>
          <cell r="BB63">
            <v>282</v>
          </cell>
          <cell r="BC63">
            <v>80</v>
          </cell>
          <cell r="BD63">
            <v>9</v>
          </cell>
          <cell r="BE63">
            <v>198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23</v>
          </cell>
          <cell r="BK63">
            <v>480</v>
          </cell>
          <cell r="BL63">
            <v>2</v>
          </cell>
          <cell r="BM63">
            <v>39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14</v>
          </cell>
          <cell r="BX63">
            <v>273</v>
          </cell>
          <cell r="BY63">
            <v>273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9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9</v>
          </cell>
          <cell r="CX63">
            <v>203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28</v>
          </cell>
          <cell r="DK63">
            <v>6</v>
          </cell>
          <cell r="DL63">
            <v>22</v>
          </cell>
          <cell r="DM63">
            <v>2</v>
          </cell>
          <cell r="DN63">
            <v>0</v>
          </cell>
          <cell r="DO63">
            <v>0</v>
          </cell>
          <cell r="DP63">
            <v>20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</row>
        <row r="64">
          <cell r="E64">
            <v>2203355</v>
          </cell>
          <cell r="F64" t="str">
            <v>Детска градина №198 " Косе Босе"</v>
          </cell>
          <cell r="G64" t="str">
            <v>не</v>
          </cell>
          <cell r="H64">
            <v>1</v>
          </cell>
          <cell r="I64">
            <v>1</v>
          </cell>
          <cell r="J64">
            <v>2</v>
          </cell>
          <cell r="K64">
            <v>47</v>
          </cell>
          <cell r="L64">
            <v>4</v>
          </cell>
          <cell r="M64">
            <v>110</v>
          </cell>
          <cell r="N64">
            <v>0</v>
          </cell>
          <cell r="O64">
            <v>0</v>
          </cell>
          <cell r="P64">
            <v>27</v>
          </cell>
          <cell r="Q64">
            <v>28</v>
          </cell>
          <cell r="R64">
            <v>28</v>
          </cell>
          <cell r="S64">
            <v>27</v>
          </cell>
          <cell r="T64">
            <v>55</v>
          </cell>
          <cell r="U64">
            <v>55</v>
          </cell>
          <cell r="V64">
            <v>55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</row>
        <row r="65">
          <cell r="E65">
            <v>2203962</v>
          </cell>
          <cell r="F65" t="str">
            <v>ДЕТСКА ГРАДИНА № 82 " ДЖАНИ РОДАРИ "</v>
          </cell>
          <cell r="G65" t="str">
            <v>не</v>
          </cell>
          <cell r="H65">
            <v>1</v>
          </cell>
          <cell r="I65">
            <v>1</v>
          </cell>
          <cell r="J65">
            <v>1</v>
          </cell>
          <cell r="K65">
            <v>23</v>
          </cell>
          <cell r="L65">
            <v>9</v>
          </cell>
          <cell r="M65">
            <v>231</v>
          </cell>
          <cell r="N65">
            <v>0</v>
          </cell>
          <cell r="O65">
            <v>3</v>
          </cell>
          <cell r="P65">
            <v>51</v>
          </cell>
          <cell r="Q65">
            <v>55</v>
          </cell>
          <cell r="R65">
            <v>49</v>
          </cell>
          <cell r="S65">
            <v>73</v>
          </cell>
          <cell r="T65">
            <v>109</v>
          </cell>
          <cell r="U65">
            <v>109</v>
          </cell>
          <cell r="V65">
            <v>122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</row>
        <row r="66">
          <cell r="E66">
            <v>2203964</v>
          </cell>
          <cell r="F66" t="str">
            <v>Детска градина №138 "Приятели"</v>
          </cell>
          <cell r="G66" t="str">
            <v>не</v>
          </cell>
          <cell r="H66">
            <v>1</v>
          </cell>
          <cell r="I66">
            <v>1</v>
          </cell>
          <cell r="J66">
            <v>1</v>
          </cell>
          <cell r="K66">
            <v>24</v>
          </cell>
          <cell r="L66">
            <v>8</v>
          </cell>
          <cell r="M66">
            <v>204</v>
          </cell>
          <cell r="N66">
            <v>0</v>
          </cell>
          <cell r="O66">
            <v>20</v>
          </cell>
          <cell r="P66">
            <v>54</v>
          </cell>
          <cell r="Q66">
            <v>48</v>
          </cell>
          <cell r="R66">
            <v>50</v>
          </cell>
          <cell r="S66">
            <v>32</v>
          </cell>
          <cell r="T66">
            <v>122</v>
          </cell>
          <cell r="U66">
            <v>122</v>
          </cell>
          <cell r="V66">
            <v>82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</row>
        <row r="67">
          <cell r="E67">
            <v>2203966</v>
          </cell>
          <cell r="F67" t="str">
            <v>ДЕТСКА ГРАДИНА № 42 "ЧАЙКА"</v>
          </cell>
          <cell r="G67" t="str">
            <v>не</v>
          </cell>
          <cell r="H67">
            <v>1</v>
          </cell>
          <cell r="I67">
            <v>1</v>
          </cell>
          <cell r="J67">
            <v>1</v>
          </cell>
          <cell r="K67">
            <v>22</v>
          </cell>
          <cell r="L67">
            <v>9</v>
          </cell>
          <cell r="M67">
            <v>223</v>
          </cell>
          <cell r="N67">
            <v>0</v>
          </cell>
          <cell r="O67">
            <v>2</v>
          </cell>
          <cell r="P67">
            <v>63</v>
          </cell>
          <cell r="Q67">
            <v>60</v>
          </cell>
          <cell r="R67">
            <v>57</v>
          </cell>
          <cell r="S67">
            <v>41</v>
          </cell>
          <cell r="T67">
            <v>125</v>
          </cell>
          <cell r="U67">
            <v>125</v>
          </cell>
          <cell r="V67">
            <v>98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</row>
        <row r="68">
          <cell r="E68">
            <v>2203967</v>
          </cell>
          <cell r="F68" t="str">
            <v>Детска градина N 5" Надежда"</v>
          </cell>
          <cell r="G68" t="str">
            <v>не</v>
          </cell>
          <cell r="H68">
            <v>1</v>
          </cell>
          <cell r="I68">
            <v>1</v>
          </cell>
          <cell r="J68">
            <v>0</v>
          </cell>
          <cell r="K68">
            <v>0</v>
          </cell>
          <cell r="L68">
            <v>10</v>
          </cell>
          <cell r="M68">
            <v>225</v>
          </cell>
          <cell r="N68">
            <v>0</v>
          </cell>
          <cell r="O68">
            <v>20</v>
          </cell>
          <cell r="P68">
            <v>37</v>
          </cell>
          <cell r="Q68">
            <v>47</v>
          </cell>
          <cell r="R68">
            <v>61</v>
          </cell>
          <cell r="S68">
            <v>61</v>
          </cell>
          <cell r="T68">
            <v>104</v>
          </cell>
          <cell r="U68">
            <v>104</v>
          </cell>
          <cell r="V68">
            <v>122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</row>
        <row r="69">
          <cell r="E69">
            <v>2204018</v>
          </cell>
          <cell r="F69" t="str">
            <v>18 Средно училище "Уилям Гладстон"</v>
          </cell>
          <cell r="G69" t="str">
            <v>не</v>
          </cell>
          <cell r="H69">
            <v>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1</v>
          </cell>
          <cell r="BA69">
            <v>28</v>
          </cell>
          <cell r="BB69">
            <v>728</v>
          </cell>
          <cell r="BC69">
            <v>168</v>
          </cell>
          <cell r="BD69">
            <v>21</v>
          </cell>
          <cell r="BE69">
            <v>581</v>
          </cell>
          <cell r="BF69">
            <v>22</v>
          </cell>
          <cell r="BG69">
            <v>601</v>
          </cell>
          <cell r="BH69">
            <v>16</v>
          </cell>
          <cell r="BI69">
            <v>426</v>
          </cell>
          <cell r="BJ69">
            <v>87</v>
          </cell>
          <cell r="BK69">
            <v>2336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17</v>
          </cell>
          <cell r="BX69">
            <v>496</v>
          </cell>
          <cell r="BY69">
            <v>496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2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</row>
        <row r="70">
          <cell r="E70">
            <v>2204030</v>
          </cell>
          <cell r="F70" t="str">
            <v>30 СРЕДНО УЧИЛИЩЕ "БРАТЯ МИЛАДИНОВИ"</v>
          </cell>
          <cell r="G70" t="str">
            <v>не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1</v>
          </cell>
          <cell r="BA70">
            <v>16</v>
          </cell>
          <cell r="BB70">
            <v>381</v>
          </cell>
          <cell r="BC70">
            <v>95</v>
          </cell>
          <cell r="BD70">
            <v>10</v>
          </cell>
          <cell r="BE70">
            <v>252</v>
          </cell>
          <cell r="BF70">
            <v>9</v>
          </cell>
          <cell r="BG70">
            <v>232</v>
          </cell>
          <cell r="BH70">
            <v>6</v>
          </cell>
          <cell r="BI70">
            <v>157</v>
          </cell>
          <cell r="BJ70">
            <v>41</v>
          </cell>
          <cell r="BK70">
            <v>1022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14</v>
          </cell>
          <cell r="BX70">
            <v>342</v>
          </cell>
          <cell r="BY70">
            <v>342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3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</row>
        <row r="71">
          <cell r="E71">
            <v>2204032</v>
          </cell>
          <cell r="F71" t="str">
            <v>32. СРЕДНО УЧИЛИЩЕ С ИЗУЧАВАНЕ НА ЧУЖДИ ЕЗИЦИ "СВЕТИ КЛИМЕНТ ОХРИДСКИ"</v>
          </cell>
          <cell r="G71" t="str">
            <v>не</v>
          </cell>
          <cell r="H71">
            <v>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1</v>
          </cell>
          <cell r="BA71">
            <v>23</v>
          </cell>
          <cell r="BB71">
            <v>573</v>
          </cell>
          <cell r="BC71">
            <v>145</v>
          </cell>
          <cell r="BD71">
            <v>20</v>
          </cell>
          <cell r="BE71">
            <v>571</v>
          </cell>
          <cell r="BF71">
            <v>17</v>
          </cell>
          <cell r="BG71">
            <v>455</v>
          </cell>
          <cell r="BH71">
            <v>12</v>
          </cell>
          <cell r="BI71">
            <v>314</v>
          </cell>
          <cell r="BJ71">
            <v>72</v>
          </cell>
          <cell r="BK71">
            <v>1913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16</v>
          </cell>
          <cell r="BX71">
            <v>416</v>
          </cell>
          <cell r="BY71">
            <v>416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2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</row>
        <row r="72">
          <cell r="E72">
            <v>2204046</v>
          </cell>
          <cell r="F72" t="str">
            <v>46 Основно училище "Константин Фотинов" с разширено изучаване на хореография</v>
          </cell>
          <cell r="G72" t="str">
            <v>не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1</v>
          </cell>
          <cell r="BA72">
            <v>4</v>
          </cell>
          <cell r="BB72">
            <v>71</v>
          </cell>
          <cell r="BC72">
            <v>16</v>
          </cell>
          <cell r="BD72">
            <v>3</v>
          </cell>
          <cell r="BE72">
            <v>67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7</v>
          </cell>
          <cell r="BK72">
            <v>138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7</v>
          </cell>
          <cell r="BX72">
            <v>137</v>
          </cell>
          <cell r="BY72">
            <v>137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2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</row>
        <row r="73">
          <cell r="E73">
            <v>2204067</v>
          </cell>
          <cell r="F73" t="str">
            <v>67 ОСНОВНО УЧИЛИЩЕ "ВАСИЛ ДРУМЕВ"</v>
          </cell>
          <cell r="G73" t="str">
            <v>не</v>
          </cell>
          <cell r="H73">
            <v>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3</v>
          </cell>
          <cell r="X73">
            <v>3</v>
          </cell>
          <cell r="Y73">
            <v>71</v>
          </cell>
          <cell r="Z73">
            <v>71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35</v>
          </cell>
          <cell r="AF73">
            <v>36</v>
          </cell>
          <cell r="AG73">
            <v>0</v>
          </cell>
          <cell r="AH73">
            <v>71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1</v>
          </cell>
          <cell r="BA73">
            <v>8</v>
          </cell>
          <cell r="BB73">
            <v>174</v>
          </cell>
          <cell r="BC73">
            <v>47</v>
          </cell>
          <cell r="BD73">
            <v>6</v>
          </cell>
          <cell r="BE73">
            <v>132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14</v>
          </cell>
          <cell r="BK73">
            <v>306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7</v>
          </cell>
          <cell r="BX73">
            <v>175</v>
          </cell>
          <cell r="BY73">
            <v>175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48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</row>
        <row r="74">
          <cell r="E74">
            <v>2204076</v>
          </cell>
          <cell r="F74" t="str">
            <v>76. Основно училище "Уилям Сароян"</v>
          </cell>
          <cell r="G74" t="str">
            <v>не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1</v>
          </cell>
          <cell r="BA74">
            <v>4</v>
          </cell>
          <cell r="BB74">
            <v>48</v>
          </cell>
          <cell r="BC74">
            <v>11</v>
          </cell>
          <cell r="BD74">
            <v>3</v>
          </cell>
          <cell r="BE74">
            <v>57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7</v>
          </cell>
          <cell r="BK74">
            <v>105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4</v>
          </cell>
          <cell r="BX74">
            <v>68</v>
          </cell>
          <cell r="BY74">
            <v>68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1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</row>
        <row r="75">
          <cell r="E75">
            <v>2204091</v>
          </cell>
          <cell r="F75" t="str">
            <v>91.НЕМСКА ЕЗИКОВА ГИМНАЗИЯ Професор Константин Гълъбов"</v>
          </cell>
          <cell r="G75" t="str">
            <v>не</v>
          </cell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21</v>
          </cell>
          <cell r="BG75">
            <v>557</v>
          </cell>
          <cell r="BH75">
            <v>14</v>
          </cell>
          <cell r="BI75">
            <v>377</v>
          </cell>
          <cell r="BJ75">
            <v>35</v>
          </cell>
          <cell r="BK75">
            <v>934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7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</row>
        <row r="76">
          <cell r="E76">
            <v>2204136</v>
          </cell>
          <cell r="F76" t="str">
            <v>136 ОСНОВНО УЧИЛИЩЕ "ЛЮБЕН КАРАВЕЛОВ"</v>
          </cell>
          <cell r="G76" t="str">
            <v>не</v>
          </cell>
          <cell r="H76">
            <v>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2</v>
          </cell>
          <cell r="X76">
            <v>2</v>
          </cell>
          <cell r="Y76">
            <v>51</v>
          </cell>
          <cell r="Z76">
            <v>51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26</v>
          </cell>
          <cell r="AF76">
            <v>25</v>
          </cell>
          <cell r="AG76">
            <v>0</v>
          </cell>
          <cell r="AH76">
            <v>51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1</v>
          </cell>
          <cell r="AS76">
            <v>1</v>
          </cell>
          <cell r="AT76">
            <v>0</v>
          </cell>
          <cell r="AU76">
            <v>0</v>
          </cell>
          <cell r="AV76">
            <v>0</v>
          </cell>
          <cell r="AW76">
            <v>1</v>
          </cell>
          <cell r="AX76">
            <v>0</v>
          </cell>
          <cell r="AY76">
            <v>0</v>
          </cell>
          <cell r="AZ76">
            <v>1</v>
          </cell>
          <cell r="BA76">
            <v>8</v>
          </cell>
          <cell r="BB76">
            <v>136</v>
          </cell>
          <cell r="BC76">
            <v>37</v>
          </cell>
          <cell r="BD76">
            <v>6</v>
          </cell>
          <cell r="BE76">
            <v>128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14</v>
          </cell>
          <cell r="BK76">
            <v>264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150</v>
          </cell>
          <cell r="BY76">
            <v>150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1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</row>
        <row r="77">
          <cell r="E77">
            <v>2204310</v>
          </cell>
          <cell r="F77" t="str">
            <v>5. Вечерно средно училище "Пеньо Пенев"</v>
          </cell>
          <cell r="G77" t="str">
            <v>не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7</v>
          </cell>
          <cell r="DG77">
            <v>172</v>
          </cell>
          <cell r="DH77">
            <v>0</v>
          </cell>
          <cell r="DI77">
            <v>0</v>
          </cell>
          <cell r="DJ77">
            <v>0</v>
          </cell>
          <cell r="DK77">
            <v>64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</row>
        <row r="78">
          <cell r="E78">
            <v>2204936</v>
          </cell>
          <cell r="F78" t="str">
            <v>Детска градина №1</v>
          </cell>
          <cell r="G78" t="str">
            <v>не</v>
          </cell>
          <cell r="H78">
            <v>1</v>
          </cell>
          <cell r="I78">
            <v>1</v>
          </cell>
          <cell r="J78">
            <v>1</v>
          </cell>
          <cell r="K78">
            <v>22</v>
          </cell>
          <cell r="L78">
            <v>5</v>
          </cell>
          <cell r="M78">
            <v>126</v>
          </cell>
          <cell r="N78">
            <v>0</v>
          </cell>
          <cell r="O78">
            <v>2</v>
          </cell>
          <cell r="P78">
            <v>23</v>
          </cell>
          <cell r="Q78">
            <v>29</v>
          </cell>
          <cell r="R78">
            <v>36</v>
          </cell>
          <cell r="S78">
            <v>36</v>
          </cell>
          <cell r="T78">
            <v>54</v>
          </cell>
          <cell r="U78">
            <v>54</v>
          </cell>
          <cell r="V78">
            <v>72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</row>
        <row r="79">
          <cell r="E79">
            <v>2204938</v>
          </cell>
          <cell r="F79" t="str">
            <v>Детска градина №194"Милувка"</v>
          </cell>
          <cell r="G79" t="str">
            <v>не</v>
          </cell>
          <cell r="H79">
            <v>1</v>
          </cell>
          <cell r="I79">
            <v>1</v>
          </cell>
          <cell r="J79">
            <v>0</v>
          </cell>
          <cell r="K79">
            <v>0</v>
          </cell>
          <cell r="L79">
            <v>6</v>
          </cell>
          <cell r="M79">
            <v>158</v>
          </cell>
          <cell r="N79">
            <v>0</v>
          </cell>
          <cell r="O79">
            <v>22</v>
          </cell>
          <cell r="P79">
            <v>27</v>
          </cell>
          <cell r="Q79">
            <v>26</v>
          </cell>
          <cell r="R79">
            <v>59</v>
          </cell>
          <cell r="S79">
            <v>24</v>
          </cell>
          <cell r="T79">
            <v>75</v>
          </cell>
          <cell r="U79">
            <v>75</v>
          </cell>
          <cell r="V79">
            <v>83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</row>
        <row r="80">
          <cell r="E80">
            <v>2204939</v>
          </cell>
          <cell r="F80" t="str">
            <v>Детска градина №81 "Лилия"</v>
          </cell>
          <cell r="G80" t="str">
            <v>не</v>
          </cell>
          <cell r="H80">
            <v>1</v>
          </cell>
          <cell r="I80">
            <v>1</v>
          </cell>
          <cell r="J80">
            <v>2</v>
          </cell>
          <cell r="K80">
            <v>46</v>
          </cell>
          <cell r="L80">
            <v>8</v>
          </cell>
          <cell r="M80">
            <v>209</v>
          </cell>
          <cell r="N80">
            <v>0</v>
          </cell>
          <cell r="O80">
            <v>26</v>
          </cell>
          <cell r="P80">
            <v>52</v>
          </cell>
          <cell r="Q80">
            <v>55</v>
          </cell>
          <cell r="R80">
            <v>52</v>
          </cell>
          <cell r="S80">
            <v>24</v>
          </cell>
          <cell r="T80">
            <v>133</v>
          </cell>
          <cell r="U80">
            <v>133</v>
          </cell>
          <cell r="V80">
            <v>76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1</v>
          </cell>
          <cell r="AY80">
            <v>1</v>
          </cell>
          <cell r="AZ80">
            <v>1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</row>
        <row r="81">
          <cell r="E81">
            <v>2204940</v>
          </cell>
          <cell r="F81" t="str">
            <v>Детска градина № 120 "Детство под липите"</v>
          </cell>
          <cell r="G81" t="str">
            <v>не</v>
          </cell>
          <cell r="H81">
            <v>1</v>
          </cell>
          <cell r="I81">
            <v>1</v>
          </cell>
          <cell r="J81">
            <v>2</v>
          </cell>
          <cell r="K81">
            <v>45</v>
          </cell>
          <cell r="L81">
            <v>6</v>
          </cell>
          <cell r="M81">
            <v>147</v>
          </cell>
          <cell r="N81">
            <v>0</v>
          </cell>
          <cell r="O81">
            <v>35</v>
          </cell>
          <cell r="P81">
            <v>39</v>
          </cell>
          <cell r="Q81">
            <v>27</v>
          </cell>
          <cell r="R81">
            <v>26</v>
          </cell>
          <cell r="S81">
            <v>20</v>
          </cell>
          <cell r="T81">
            <v>101</v>
          </cell>
          <cell r="U81">
            <v>101</v>
          </cell>
          <cell r="V81">
            <v>46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</row>
        <row r="82">
          <cell r="E82">
            <v>2204941</v>
          </cell>
          <cell r="F82" t="str">
            <v>ДЕТСКА ГРАДИНА №50 "ЗАЙЧЕТО КУИКИ"</v>
          </cell>
          <cell r="G82" t="str">
            <v>не</v>
          </cell>
          <cell r="H82">
            <v>1</v>
          </cell>
          <cell r="I82">
            <v>1</v>
          </cell>
          <cell r="J82">
            <v>1</v>
          </cell>
          <cell r="K82">
            <v>21</v>
          </cell>
          <cell r="L82">
            <v>10</v>
          </cell>
          <cell r="M82">
            <v>257</v>
          </cell>
          <cell r="N82">
            <v>0</v>
          </cell>
          <cell r="O82">
            <v>26</v>
          </cell>
          <cell r="P82">
            <v>54</v>
          </cell>
          <cell r="Q82">
            <v>52</v>
          </cell>
          <cell r="R82">
            <v>51</v>
          </cell>
          <cell r="S82">
            <v>74</v>
          </cell>
          <cell r="T82">
            <v>132</v>
          </cell>
          <cell r="U82">
            <v>132</v>
          </cell>
          <cell r="V82">
            <v>125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</row>
        <row r="83">
          <cell r="E83">
            <v>2204942</v>
          </cell>
          <cell r="F83" t="str">
            <v>Детска градина №119 "Детска планета"</v>
          </cell>
          <cell r="G83" t="str">
            <v>не</v>
          </cell>
          <cell r="H83">
            <v>1</v>
          </cell>
          <cell r="I83">
            <v>1</v>
          </cell>
          <cell r="J83">
            <v>1</v>
          </cell>
          <cell r="K83">
            <v>22</v>
          </cell>
          <cell r="L83">
            <v>11</v>
          </cell>
          <cell r="M83">
            <v>286</v>
          </cell>
          <cell r="N83">
            <v>0</v>
          </cell>
          <cell r="O83">
            <v>0</v>
          </cell>
          <cell r="P83">
            <v>82</v>
          </cell>
          <cell r="Q83">
            <v>57</v>
          </cell>
          <cell r="R83">
            <v>86</v>
          </cell>
          <cell r="S83">
            <v>61</v>
          </cell>
          <cell r="T83">
            <v>139</v>
          </cell>
          <cell r="U83">
            <v>139</v>
          </cell>
          <cell r="V83">
            <v>147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</row>
        <row r="84">
          <cell r="E84">
            <v>2205011</v>
          </cell>
          <cell r="F84" t="str">
            <v>11 Основно училище Свети Пимен Зографски</v>
          </cell>
          <cell r="G84" t="str">
            <v>не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1</v>
          </cell>
          <cell r="BA84">
            <v>12</v>
          </cell>
          <cell r="BB84">
            <v>298</v>
          </cell>
          <cell r="BC84">
            <v>72</v>
          </cell>
          <cell r="BD84">
            <v>8</v>
          </cell>
          <cell r="BE84">
            <v>205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20</v>
          </cell>
          <cell r="BK84">
            <v>503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12</v>
          </cell>
          <cell r="BX84">
            <v>290</v>
          </cell>
          <cell r="BY84">
            <v>290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3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</row>
        <row r="85">
          <cell r="E85">
            <v>2205105</v>
          </cell>
          <cell r="F85" t="str">
            <v>105. СРЕДНО УЧИЛИЩЕ "АТАНАС ДАЛЧЕВ"</v>
          </cell>
          <cell r="G85" t="str">
            <v>не</v>
          </cell>
          <cell r="H85">
            <v>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24</v>
          </cell>
          <cell r="BB85">
            <v>585</v>
          </cell>
          <cell r="BC85">
            <v>143</v>
          </cell>
          <cell r="BD85">
            <v>15</v>
          </cell>
          <cell r="BE85">
            <v>413</v>
          </cell>
          <cell r="BF85">
            <v>6</v>
          </cell>
          <cell r="BG85">
            <v>164</v>
          </cell>
          <cell r="BH85">
            <v>6</v>
          </cell>
          <cell r="BI85">
            <v>148</v>
          </cell>
          <cell r="BJ85">
            <v>51</v>
          </cell>
          <cell r="BK85">
            <v>1310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13</v>
          </cell>
          <cell r="BX85">
            <v>330</v>
          </cell>
          <cell r="BY85">
            <v>330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3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3</v>
          </cell>
          <cell r="CR85">
            <v>81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1</v>
          </cell>
          <cell r="DK85">
            <v>4</v>
          </cell>
          <cell r="DL85">
            <v>3</v>
          </cell>
          <cell r="DM85">
            <v>0</v>
          </cell>
          <cell r="DN85">
            <v>0</v>
          </cell>
          <cell r="DO85">
            <v>0</v>
          </cell>
          <cell r="DP85">
            <v>3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</row>
        <row r="86">
          <cell r="E86">
            <v>2205119</v>
          </cell>
          <cell r="F86" t="str">
            <v>119. Средно училище "Академик Михаил Арнаудов"</v>
          </cell>
          <cell r="G86" t="str">
            <v>не</v>
          </cell>
          <cell r="H86">
            <v>1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22</v>
          </cell>
          <cell r="BB86">
            <v>549</v>
          </cell>
          <cell r="BC86">
            <v>131</v>
          </cell>
          <cell r="BD86">
            <v>18</v>
          </cell>
          <cell r="BE86">
            <v>463</v>
          </cell>
          <cell r="BF86">
            <v>10</v>
          </cell>
          <cell r="BG86">
            <v>272</v>
          </cell>
          <cell r="BH86">
            <v>8</v>
          </cell>
          <cell r="BI86">
            <v>214</v>
          </cell>
          <cell r="BJ86">
            <v>58</v>
          </cell>
          <cell r="BK86">
            <v>1498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20</v>
          </cell>
          <cell r="BX86">
            <v>514</v>
          </cell>
          <cell r="BY86">
            <v>514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1</v>
          </cell>
          <cell r="DL86">
            <v>4</v>
          </cell>
          <cell r="DM86">
            <v>1</v>
          </cell>
          <cell r="DN86">
            <v>0</v>
          </cell>
          <cell r="DO86">
            <v>0</v>
          </cell>
          <cell r="DP86">
            <v>3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</row>
        <row r="87">
          <cell r="E87">
            <v>2205955</v>
          </cell>
          <cell r="F87" t="str">
            <v>ДЕТСКА ГРАДИНА №165"ЛАТИНКА"</v>
          </cell>
          <cell r="G87" t="str">
            <v>не</v>
          </cell>
          <cell r="H87">
            <v>1</v>
          </cell>
          <cell r="I87">
            <v>1</v>
          </cell>
          <cell r="J87">
            <v>0</v>
          </cell>
          <cell r="K87">
            <v>0</v>
          </cell>
          <cell r="L87">
            <v>6</v>
          </cell>
          <cell r="M87">
            <v>164</v>
          </cell>
          <cell r="N87">
            <v>0</v>
          </cell>
          <cell r="O87">
            <v>3</v>
          </cell>
          <cell r="P87">
            <v>49</v>
          </cell>
          <cell r="Q87">
            <v>56</v>
          </cell>
          <cell r="R87">
            <v>28</v>
          </cell>
          <cell r="S87">
            <v>28</v>
          </cell>
          <cell r="T87">
            <v>108</v>
          </cell>
          <cell r="U87">
            <v>108</v>
          </cell>
          <cell r="V87">
            <v>56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</row>
        <row r="88">
          <cell r="E88">
            <v>2205956</v>
          </cell>
          <cell r="F88" t="str">
            <v>ДЕТСКА ГРАДИНА № 30 "РАДЕЦКИ"</v>
          </cell>
          <cell r="G88" t="str">
            <v>не</v>
          </cell>
          <cell r="H88">
            <v>1</v>
          </cell>
          <cell r="I88">
            <v>1</v>
          </cell>
          <cell r="J88">
            <v>2</v>
          </cell>
          <cell r="K88">
            <v>46</v>
          </cell>
          <cell r="L88">
            <v>6</v>
          </cell>
          <cell r="M88">
            <v>163</v>
          </cell>
          <cell r="N88">
            <v>0</v>
          </cell>
          <cell r="O88">
            <v>0</v>
          </cell>
          <cell r="P88">
            <v>27</v>
          </cell>
          <cell r="Q88">
            <v>56</v>
          </cell>
          <cell r="R88">
            <v>30</v>
          </cell>
          <cell r="S88">
            <v>50</v>
          </cell>
          <cell r="T88">
            <v>83</v>
          </cell>
          <cell r="U88">
            <v>83</v>
          </cell>
          <cell r="V88">
            <v>80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</row>
        <row r="89">
          <cell r="E89">
            <v>2205957</v>
          </cell>
          <cell r="F89" t="str">
            <v>ДЕТСКА ГРАДИНА №34 "БРЕЗИЧКА"</v>
          </cell>
          <cell r="G89" t="str">
            <v>не</v>
          </cell>
          <cell r="H89">
            <v>1</v>
          </cell>
          <cell r="I89">
            <v>1</v>
          </cell>
          <cell r="J89">
            <v>2</v>
          </cell>
          <cell r="K89">
            <v>45</v>
          </cell>
          <cell r="L89">
            <v>8</v>
          </cell>
          <cell r="M89">
            <v>212</v>
          </cell>
          <cell r="N89">
            <v>0</v>
          </cell>
          <cell r="O89">
            <v>1</v>
          </cell>
          <cell r="P89">
            <v>53</v>
          </cell>
          <cell r="Q89">
            <v>56</v>
          </cell>
          <cell r="R89">
            <v>55</v>
          </cell>
          <cell r="S89">
            <v>47</v>
          </cell>
          <cell r="T89">
            <v>110</v>
          </cell>
          <cell r="U89">
            <v>110</v>
          </cell>
          <cell r="V89">
            <v>102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</row>
        <row r="90">
          <cell r="E90">
            <v>2205958</v>
          </cell>
          <cell r="F90" t="str">
            <v>Детска градина № 49 "Радост"</v>
          </cell>
          <cell r="G90" t="str">
            <v>не</v>
          </cell>
          <cell r="H90">
            <v>1</v>
          </cell>
          <cell r="I90">
            <v>1</v>
          </cell>
          <cell r="J90">
            <v>2</v>
          </cell>
          <cell r="K90">
            <v>44</v>
          </cell>
          <cell r="L90">
            <v>8</v>
          </cell>
          <cell r="M90">
            <v>215</v>
          </cell>
          <cell r="N90">
            <v>0</v>
          </cell>
          <cell r="O90">
            <v>0</v>
          </cell>
          <cell r="P90">
            <v>54</v>
          </cell>
          <cell r="Q90">
            <v>55</v>
          </cell>
          <cell r="R90">
            <v>60</v>
          </cell>
          <cell r="S90">
            <v>46</v>
          </cell>
          <cell r="T90">
            <v>109</v>
          </cell>
          <cell r="U90">
            <v>109</v>
          </cell>
          <cell r="V90">
            <v>106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</row>
        <row r="91">
          <cell r="E91">
            <v>2205959</v>
          </cell>
          <cell r="F91" t="str">
            <v>Детска градина № 133 " З О Р Н И Ц А "</v>
          </cell>
          <cell r="G91" t="str">
            <v>не</v>
          </cell>
          <cell r="H91">
            <v>1</v>
          </cell>
          <cell r="I91">
            <v>1</v>
          </cell>
          <cell r="J91">
            <v>0</v>
          </cell>
          <cell r="K91">
            <v>0</v>
          </cell>
          <cell r="L91">
            <v>7</v>
          </cell>
          <cell r="M91">
            <v>185</v>
          </cell>
          <cell r="N91">
            <v>0</v>
          </cell>
          <cell r="O91">
            <v>0</v>
          </cell>
          <cell r="P91">
            <v>78</v>
          </cell>
          <cell r="Q91">
            <v>55</v>
          </cell>
          <cell r="R91">
            <v>28</v>
          </cell>
          <cell r="S91">
            <v>24</v>
          </cell>
          <cell r="T91">
            <v>133</v>
          </cell>
          <cell r="U91">
            <v>133</v>
          </cell>
          <cell r="V91">
            <v>52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</row>
        <row r="92">
          <cell r="E92">
            <v>2205960</v>
          </cell>
          <cell r="F92" t="str">
            <v>ДЕТСКА ГРАДИНА № 29 "СЛЪНЦЕ"</v>
          </cell>
          <cell r="G92" t="str">
            <v>не</v>
          </cell>
          <cell r="H92">
            <v>1</v>
          </cell>
          <cell r="I92">
            <v>1</v>
          </cell>
          <cell r="J92">
            <v>2</v>
          </cell>
          <cell r="K92">
            <v>45</v>
          </cell>
          <cell r="L92">
            <v>9</v>
          </cell>
          <cell r="M92">
            <v>235</v>
          </cell>
          <cell r="N92">
            <v>0</v>
          </cell>
          <cell r="O92">
            <v>0</v>
          </cell>
          <cell r="P92">
            <v>54</v>
          </cell>
          <cell r="Q92">
            <v>53</v>
          </cell>
          <cell r="R92">
            <v>78</v>
          </cell>
          <cell r="S92">
            <v>50</v>
          </cell>
          <cell r="T92">
            <v>107</v>
          </cell>
          <cell r="U92">
            <v>107</v>
          </cell>
          <cell r="V92">
            <v>128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</row>
        <row r="93">
          <cell r="E93">
            <v>2205961</v>
          </cell>
          <cell r="F93" t="str">
            <v>Детска градина №23 "ЗДРАВЕ"</v>
          </cell>
          <cell r="G93" t="str">
            <v>не</v>
          </cell>
          <cell r="H93">
            <v>1</v>
          </cell>
          <cell r="I93">
            <v>1</v>
          </cell>
          <cell r="J93">
            <v>1</v>
          </cell>
          <cell r="K93">
            <v>23</v>
          </cell>
          <cell r="L93">
            <v>6</v>
          </cell>
          <cell r="M93">
            <v>157</v>
          </cell>
          <cell r="N93">
            <v>0</v>
          </cell>
          <cell r="O93">
            <v>10</v>
          </cell>
          <cell r="P93">
            <v>42</v>
          </cell>
          <cell r="Q93">
            <v>29</v>
          </cell>
          <cell r="R93">
            <v>27</v>
          </cell>
          <cell r="S93">
            <v>49</v>
          </cell>
          <cell r="T93">
            <v>81</v>
          </cell>
          <cell r="U93">
            <v>81</v>
          </cell>
          <cell r="V93">
            <v>76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1</v>
          </cell>
          <cell r="AY93">
            <v>1</v>
          </cell>
          <cell r="AZ93">
            <v>1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</row>
        <row r="94">
          <cell r="E94">
            <v>2206003</v>
          </cell>
          <cell r="F94" t="str">
            <v>3. СУ "Марин Дринов"</v>
          </cell>
          <cell r="G94" t="str">
            <v>не</v>
          </cell>
          <cell r="H94">
            <v>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7</v>
          </cell>
          <cell r="BB94">
            <v>150</v>
          </cell>
          <cell r="BC94">
            <v>24</v>
          </cell>
          <cell r="BD94">
            <v>4</v>
          </cell>
          <cell r="BE94">
            <v>77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11</v>
          </cell>
          <cell r="BK94">
            <v>227</v>
          </cell>
          <cell r="BL94">
            <v>5</v>
          </cell>
          <cell r="BM94">
            <v>126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7</v>
          </cell>
          <cell r="BX94">
            <v>136</v>
          </cell>
          <cell r="BY94">
            <v>136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4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4</v>
          </cell>
          <cell r="CX94">
            <v>104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</row>
        <row r="95">
          <cell r="E95">
            <v>2206043</v>
          </cell>
          <cell r="F95" t="str">
            <v>43. Основно училище "Христо Смирненски"</v>
          </cell>
          <cell r="G95" t="str">
            <v>не</v>
          </cell>
          <cell r="H95">
            <v>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18</v>
          </cell>
          <cell r="BB95">
            <v>421</v>
          </cell>
          <cell r="BC95">
            <v>115</v>
          </cell>
          <cell r="BD95">
            <v>12</v>
          </cell>
          <cell r="BE95">
            <v>314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30</v>
          </cell>
          <cell r="BK95">
            <v>735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18</v>
          </cell>
          <cell r="BX95">
            <v>418</v>
          </cell>
          <cell r="BY95">
            <v>418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</row>
        <row r="96">
          <cell r="E96">
            <v>2206045</v>
          </cell>
          <cell r="F96" t="str">
            <v>45 основно училище "Константин Величков"</v>
          </cell>
          <cell r="G96" t="str">
            <v>не</v>
          </cell>
          <cell r="H96">
            <v>1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17</v>
          </cell>
          <cell r="BB96">
            <v>398</v>
          </cell>
          <cell r="BC96">
            <v>99</v>
          </cell>
          <cell r="BD96">
            <v>13</v>
          </cell>
          <cell r="BE96">
            <v>284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30</v>
          </cell>
          <cell r="BK96">
            <v>682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16</v>
          </cell>
          <cell r="BX96">
            <v>391</v>
          </cell>
          <cell r="BY96">
            <v>391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4</v>
          </cell>
          <cell r="DM96">
            <v>4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</row>
        <row r="97">
          <cell r="E97">
            <v>2206113</v>
          </cell>
          <cell r="F97" t="str">
            <v>113 СУ "САВА ФИЛАРЕТОВ"</v>
          </cell>
          <cell r="G97" t="str">
            <v>не</v>
          </cell>
          <cell r="H97">
            <v>1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1</v>
          </cell>
          <cell r="X97">
            <v>1</v>
          </cell>
          <cell r="Y97">
            <v>19</v>
          </cell>
          <cell r="Z97">
            <v>19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12</v>
          </cell>
          <cell r="AF97">
            <v>7</v>
          </cell>
          <cell r="AG97">
            <v>0</v>
          </cell>
          <cell r="AH97">
            <v>19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4</v>
          </cell>
          <cell r="BB97">
            <v>78</v>
          </cell>
          <cell r="BC97">
            <v>21</v>
          </cell>
          <cell r="BD97">
            <v>3</v>
          </cell>
          <cell r="BE97">
            <v>70</v>
          </cell>
          <cell r="BF97">
            <v>0</v>
          </cell>
          <cell r="BG97">
            <v>0</v>
          </cell>
          <cell r="BH97">
            <v>2</v>
          </cell>
          <cell r="BI97">
            <v>30</v>
          </cell>
          <cell r="BJ97">
            <v>9</v>
          </cell>
          <cell r="BK97">
            <v>178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1</v>
          </cell>
          <cell r="BX97">
            <v>25</v>
          </cell>
          <cell r="BY97">
            <v>25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5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5</v>
          </cell>
          <cell r="CU97">
            <v>126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1</v>
          </cell>
          <cell r="DM97">
            <v>0</v>
          </cell>
          <cell r="DN97">
            <v>0</v>
          </cell>
          <cell r="DO97">
            <v>0</v>
          </cell>
          <cell r="DP97">
            <v>1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106</v>
          </cell>
        </row>
        <row r="98">
          <cell r="E98">
            <v>2206302</v>
          </cell>
          <cell r="F98" t="str">
            <v>Втора английска езикова гимназия "Томас Джеферсън"</v>
          </cell>
          <cell r="G98" t="str">
            <v>не</v>
          </cell>
          <cell r="H98">
            <v>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21</v>
          </cell>
          <cell r="BG98">
            <v>574</v>
          </cell>
          <cell r="BH98">
            <v>14</v>
          </cell>
          <cell r="BI98">
            <v>378</v>
          </cell>
          <cell r="BJ98">
            <v>35</v>
          </cell>
          <cell r="BK98">
            <v>952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12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</row>
        <row r="99">
          <cell r="E99">
            <v>2206411</v>
          </cell>
          <cell r="F99" t="str">
            <v>Професионална гимназия по хранително-вкусови технологии "Проф. д-р Георги Павлов"</v>
          </cell>
          <cell r="G99" t="str">
            <v>не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1</v>
          </cell>
          <cell r="CG99">
            <v>15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15</v>
          </cell>
          <cell r="CO99">
            <v>286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8</v>
          </cell>
          <cell r="DL99">
            <v>2</v>
          </cell>
          <cell r="DM99">
            <v>0</v>
          </cell>
          <cell r="DN99">
            <v>0</v>
          </cell>
          <cell r="DO99">
            <v>0</v>
          </cell>
          <cell r="DP99">
            <v>2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</row>
        <row r="100">
          <cell r="E100">
            <v>2206984</v>
          </cell>
          <cell r="F100" t="str">
            <v>ДЕТСКА ГРАДИНА № 51 "ЩУРЧЕ"</v>
          </cell>
          <cell r="G100" t="str">
            <v>не</v>
          </cell>
          <cell r="H100">
            <v>1</v>
          </cell>
          <cell r="I100">
            <v>1</v>
          </cell>
          <cell r="J100">
            <v>3</v>
          </cell>
          <cell r="K100">
            <v>71</v>
          </cell>
          <cell r="L100">
            <v>8</v>
          </cell>
          <cell r="M100">
            <v>227</v>
          </cell>
          <cell r="N100">
            <v>0</v>
          </cell>
          <cell r="O100">
            <v>0</v>
          </cell>
          <cell r="P100">
            <v>59</v>
          </cell>
          <cell r="Q100">
            <v>57</v>
          </cell>
          <cell r="R100">
            <v>57</v>
          </cell>
          <cell r="S100">
            <v>54</v>
          </cell>
          <cell r="T100">
            <v>116</v>
          </cell>
          <cell r="U100">
            <v>116</v>
          </cell>
          <cell r="V100">
            <v>111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1</v>
          </cell>
          <cell r="AJ100">
            <v>11</v>
          </cell>
          <cell r="AK100">
            <v>0</v>
          </cell>
          <cell r="AL100">
            <v>0</v>
          </cell>
          <cell r="AM100">
            <v>0</v>
          </cell>
          <cell r="AN100">
            <v>2</v>
          </cell>
          <cell r="AO100">
            <v>4</v>
          </cell>
          <cell r="AP100">
            <v>5</v>
          </cell>
          <cell r="AQ100">
            <v>9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</row>
        <row r="101">
          <cell r="E101">
            <v>2206985</v>
          </cell>
          <cell r="F101" t="str">
            <v>ДЕТСКА ГРАДИНА №52 "ИЛИНДЕНЧЕ"</v>
          </cell>
          <cell r="G101" t="str">
            <v>не</v>
          </cell>
          <cell r="H101">
            <v>1</v>
          </cell>
          <cell r="I101">
            <v>1</v>
          </cell>
          <cell r="J101">
            <v>1</v>
          </cell>
          <cell r="K101">
            <v>20</v>
          </cell>
          <cell r="L101">
            <v>10</v>
          </cell>
          <cell r="M101">
            <v>275</v>
          </cell>
          <cell r="N101">
            <v>0</v>
          </cell>
          <cell r="O101">
            <v>31</v>
          </cell>
          <cell r="P101">
            <v>76</v>
          </cell>
          <cell r="Q101">
            <v>56</v>
          </cell>
          <cell r="R101">
            <v>57</v>
          </cell>
          <cell r="S101">
            <v>55</v>
          </cell>
          <cell r="T101">
            <v>163</v>
          </cell>
          <cell r="U101">
            <v>163</v>
          </cell>
          <cell r="V101">
            <v>112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</row>
        <row r="102">
          <cell r="E102">
            <v>2206986</v>
          </cell>
          <cell r="F102" t="str">
            <v>ДЕТСКА ГРАДИНА №158 "ЗОРА"</v>
          </cell>
          <cell r="G102" t="str">
            <v>не</v>
          </cell>
          <cell r="H102">
            <v>1</v>
          </cell>
          <cell r="I102">
            <v>1</v>
          </cell>
          <cell r="J102">
            <v>2.33</v>
          </cell>
          <cell r="K102">
            <v>50</v>
          </cell>
          <cell r="L102">
            <v>4.67</v>
          </cell>
          <cell r="M102">
            <v>118</v>
          </cell>
          <cell r="N102">
            <v>0</v>
          </cell>
          <cell r="O102">
            <v>0</v>
          </cell>
          <cell r="P102">
            <v>33</v>
          </cell>
          <cell r="Q102">
            <v>31</v>
          </cell>
          <cell r="R102">
            <v>32</v>
          </cell>
          <cell r="S102">
            <v>22</v>
          </cell>
          <cell r="T102">
            <v>64</v>
          </cell>
          <cell r="U102">
            <v>64</v>
          </cell>
          <cell r="V102">
            <v>54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</row>
        <row r="103">
          <cell r="E103">
            <v>2206987</v>
          </cell>
          <cell r="F103" t="str">
            <v>ДЕТСКА ГРАДИНА №179 "СИНЧЕЦ"</v>
          </cell>
          <cell r="G103" t="str">
            <v>не</v>
          </cell>
          <cell r="H103">
            <v>1</v>
          </cell>
          <cell r="I103">
            <v>1</v>
          </cell>
          <cell r="J103">
            <v>3</v>
          </cell>
          <cell r="K103">
            <v>69</v>
          </cell>
          <cell r="L103">
            <v>9</v>
          </cell>
          <cell r="M103">
            <v>243</v>
          </cell>
          <cell r="N103">
            <v>0</v>
          </cell>
          <cell r="O103">
            <v>20</v>
          </cell>
          <cell r="P103">
            <v>54</v>
          </cell>
          <cell r="Q103">
            <v>55</v>
          </cell>
          <cell r="R103">
            <v>59</v>
          </cell>
          <cell r="S103">
            <v>55</v>
          </cell>
          <cell r="T103">
            <v>129</v>
          </cell>
          <cell r="U103">
            <v>129</v>
          </cell>
          <cell r="V103">
            <v>114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</row>
        <row r="104">
          <cell r="E104">
            <v>2206988</v>
          </cell>
          <cell r="F104" t="str">
            <v>Детска градина № 153 СВЕТА ТРОИЦА"</v>
          </cell>
          <cell r="G104" t="str">
            <v>не</v>
          </cell>
          <cell r="H104">
            <v>1</v>
          </cell>
          <cell r="I104">
            <v>1</v>
          </cell>
          <cell r="J104">
            <v>0</v>
          </cell>
          <cell r="K104">
            <v>0</v>
          </cell>
          <cell r="L104">
            <v>8</v>
          </cell>
          <cell r="M104">
            <v>227</v>
          </cell>
          <cell r="N104">
            <v>0</v>
          </cell>
          <cell r="O104">
            <v>0</v>
          </cell>
          <cell r="P104">
            <v>53</v>
          </cell>
          <cell r="Q104">
            <v>56</v>
          </cell>
          <cell r="R104">
            <v>56</v>
          </cell>
          <cell r="S104">
            <v>61</v>
          </cell>
          <cell r="T104">
            <v>109</v>
          </cell>
          <cell r="U104">
            <v>109</v>
          </cell>
          <cell r="V104">
            <v>117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1</v>
          </cell>
          <cell r="AY104">
            <v>1</v>
          </cell>
          <cell r="AZ104">
            <v>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</row>
        <row r="105">
          <cell r="E105">
            <v>2207004</v>
          </cell>
          <cell r="F105" t="str">
            <v>4. Основно училище "Проф. Джон Атанасов"</v>
          </cell>
          <cell r="G105" t="str">
            <v>не</v>
          </cell>
          <cell r="H105">
            <v>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</v>
          </cell>
          <cell r="X105">
            <v>1</v>
          </cell>
          <cell r="Y105">
            <v>23</v>
          </cell>
          <cell r="Z105">
            <v>23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5</v>
          </cell>
          <cell r="AF105">
            <v>18</v>
          </cell>
          <cell r="AG105">
            <v>0</v>
          </cell>
          <cell r="AH105">
            <v>23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20</v>
          </cell>
          <cell r="BB105">
            <v>472</v>
          </cell>
          <cell r="BC105">
            <v>118</v>
          </cell>
          <cell r="BD105">
            <v>15</v>
          </cell>
          <cell r="BE105">
            <v>360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35</v>
          </cell>
          <cell r="BK105">
            <v>832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20</v>
          </cell>
          <cell r="BX105">
            <v>456</v>
          </cell>
          <cell r="BY105">
            <v>456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6</v>
          </cell>
          <cell r="DK105">
            <v>0</v>
          </cell>
          <cell r="DL105">
            <v>3</v>
          </cell>
          <cell r="DM105">
            <v>0</v>
          </cell>
          <cell r="DN105">
            <v>0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</row>
        <row r="106">
          <cell r="E106">
            <v>2207068</v>
          </cell>
          <cell r="F106" t="str">
            <v>68. Средно училище "Академик Никола Обрешков"</v>
          </cell>
          <cell r="G106" t="str">
            <v>не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21</v>
          </cell>
          <cell r="Z106">
            <v>21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13</v>
          </cell>
          <cell r="AF106">
            <v>8</v>
          </cell>
          <cell r="AG106">
            <v>0</v>
          </cell>
          <cell r="AH106">
            <v>21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1</v>
          </cell>
          <cell r="BA106">
            <v>14</v>
          </cell>
          <cell r="BB106">
            <v>299</v>
          </cell>
          <cell r="BC106">
            <v>66</v>
          </cell>
          <cell r="BD106">
            <v>7</v>
          </cell>
          <cell r="BE106">
            <v>161</v>
          </cell>
          <cell r="BF106">
            <v>5</v>
          </cell>
          <cell r="BG106">
            <v>133</v>
          </cell>
          <cell r="BH106">
            <v>2</v>
          </cell>
          <cell r="BI106">
            <v>46</v>
          </cell>
          <cell r="BJ106">
            <v>28</v>
          </cell>
          <cell r="BK106">
            <v>639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14</v>
          </cell>
          <cell r="BX106">
            <v>285</v>
          </cell>
          <cell r="BY106">
            <v>285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4</v>
          </cell>
          <cell r="DL106">
            <v>3</v>
          </cell>
          <cell r="DM106">
            <v>0</v>
          </cell>
          <cell r="DN106">
            <v>0</v>
          </cell>
          <cell r="DO106">
            <v>0</v>
          </cell>
          <cell r="DP106">
            <v>3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</row>
        <row r="107">
          <cell r="E107">
            <v>2207069</v>
          </cell>
          <cell r="F107" t="str">
            <v>69 Средно училище "Димитър Маринов"</v>
          </cell>
          <cell r="G107" t="str">
            <v>не</v>
          </cell>
          <cell r="H107">
            <v>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6</v>
          </cell>
          <cell r="BB107">
            <v>109</v>
          </cell>
          <cell r="BC107">
            <v>27</v>
          </cell>
          <cell r="BD107">
            <v>4</v>
          </cell>
          <cell r="BE107">
            <v>76</v>
          </cell>
          <cell r="BF107">
            <v>5</v>
          </cell>
          <cell r="BG107">
            <v>71</v>
          </cell>
          <cell r="BH107">
            <v>2</v>
          </cell>
          <cell r="BI107">
            <v>29</v>
          </cell>
          <cell r="BJ107">
            <v>17</v>
          </cell>
          <cell r="BK107">
            <v>285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6</v>
          </cell>
          <cell r="BX107">
            <v>124</v>
          </cell>
          <cell r="BY107">
            <v>124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1</v>
          </cell>
          <cell r="DK107">
            <v>8</v>
          </cell>
          <cell r="DL107">
            <v>2</v>
          </cell>
          <cell r="DM107">
            <v>2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</row>
        <row r="108">
          <cell r="E108">
            <v>2207089</v>
          </cell>
          <cell r="F108" t="str">
            <v>89 ОУ "Д-р Христо Стамболски"</v>
          </cell>
          <cell r="G108" t="str">
            <v>не</v>
          </cell>
          <cell r="H108">
            <v>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1</v>
          </cell>
          <cell r="X108">
            <v>1</v>
          </cell>
          <cell r="Y108">
            <v>19</v>
          </cell>
          <cell r="Z108">
            <v>19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12</v>
          </cell>
          <cell r="AF108">
            <v>7</v>
          </cell>
          <cell r="AG108">
            <v>0</v>
          </cell>
          <cell r="AH108">
            <v>19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1</v>
          </cell>
          <cell r="BA108">
            <v>4</v>
          </cell>
          <cell r="BB108">
            <v>63</v>
          </cell>
          <cell r="BC108">
            <v>11</v>
          </cell>
          <cell r="BD108">
            <v>4</v>
          </cell>
          <cell r="BE108">
            <v>107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8</v>
          </cell>
          <cell r="BK108">
            <v>170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7</v>
          </cell>
          <cell r="BX108">
            <v>170</v>
          </cell>
          <cell r="BY108">
            <v>170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</row>
        <row r="109">
          <cell r="E109">
            <v>2207108</v>
          </cell>
          <cell r="F109" t="str">
            <v>108 Средно училище "Никола Беловеждов"</v>
          </cell>
          <cell r="G109" t="str">
            <v>не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1</v>
          </cell>
          <cell r="BA109">
            <v>16</v>
          </cell>
          <cell r="BB109">
            <v>348</v>
          </cell>
          <cell r="BC109">
            <v>100</v>
          </cell>
          <cell r="BD109">
            <v>10</v>
          </cell>
          <cell r="BE109">
            <v>234</v>
          </cell>
          <cell r="BF109">
            <v>6</v>
          </cell>
          <cell r="BG109">
            <v>158</v>
          </cell>
          <cell r="BH109">
            <v>3</v>
          </cell>
          <cell r="BI109">
            <v>77</v>
          </cell>
          <cell r="BJ109">
            <v>35</v>
          </cell>
          <cell r="BK109">
            <v>817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18</v>
          </cell>
          <cell r="BX109">
            <v>392</v>
          </cell>
          <cell r="BY109">
            <v>392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4</v>
          </cell>
          <cell r="DK109">
            <v>2</v>
          </cell>
          <cell r="DL109">
            <v>1</v>
          </cell>
          <cell r="DM109">
            <v>1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</row>
        <row r="110">
          <cell r="E110">
            <v>2207150</v>
          </cell>
          <cell r="F110" t="str">
            <v>150-то ОСНОВНО УЧИЛИЩЕ "ЦАР СИМЕОН ПЪРВИ"</v>
          </cell>
          <cell r="G110" t="str">
            <v>не</v>
          </cell>
          <cell r="H110">
            <v>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</v>
          </cell>
          <cell r="X110">
            <v>1</v>
          </cell>
          <cell r="Y110">
            <v>16</v>
          </cell>
          <cell r="Z110">
            <v>16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10</v>
          </cell>
          <cell r="AF110">
            <v>6</v>
          </cell>
          <cell r="AG110">
            <v>0</v>
          </cell>
          <cell r="AH110">
            <v>16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</v>
          </cell>
          <cell r="AY110">
            <v>1</v>
          </cell>
          <cell r="AZ110">
            <v>1</v>
          </cell>
          <cell r="BA110">
            <v>11</v>
          </cell>
          <cell r="BB110">
            <v>218</v>
          </cell>
          <cell r="BC110">
            <v>63</v>
          </cell>
          <cell r="BD110">
            <v>7</v>
          </cell>
          <cell r="BE110">
            <v>157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18</v>
          </cell>
          <cell r="BK110">
            <v>375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11</v>
          </cell>
          <cell r="BX110">
            <v>227</v>
          </cell>
          <cell r="BY110">
            <v>227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</row>
        <row r="111">
          <cell r="E111">
            <v>2207163</v>
          </cell>
          <cell r="F111" t="str">
            <v>163 ОСНОВНО УЧИЛИЩЕ "ЧЕРНОРИЗЕЦ ХРАБЪР"</v>
          </cell>
          <cell r="G111" t="str">
            <v>не</v>
          </cell>
          <cell r="H111">
            <v>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1</v>
          </cell>
          <cell r="X111">
            <v>1</v>
          </cell>
          <cell r="Y111">
            <v>23</v>
          </cell>
          <cell r="Z111">
            <v>23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10</v>
          </cell>
          <cell r="AF111">
            <v>13</v>
          </cell>
          <cell r="AG111">
            <v>0</v>
          </cell>
          <cell r="AH111">
            <v>23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1</v>
          </cell>
          <cell r="BA111">
            <v>15</v>
          </cell>
          <cell r="BB111">
            <v>329</v>
          </cell>
          <cell r="BC111">
            <v>91</v>
          </cell>
          <cell r="BD111">
            <v>10</v>
          </cell>
          <cell r="BE111">
            <v>217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25</v>
          </cell>
          <cell r="BK111">
            <v>546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16</v>
          </cell>
          <cell r="BX111">
            <v>356</v>
          </cell>
          <cell r="BY111">
            <v>356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1</v>
          </cell>
          <cell r="DK111">
            <v>0</v>
          </cell>
          <cell r="DL111">
            <v>1</v>
          </cell>
          <cell r="DM111">
            <v>1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</row>
        <row r="112">
          <cell r="E112">
            <v>2207842</v>
          </cell>
          <cell r="F112" t="str">
            <v>ДЕТСКА ГРАДИНА № 88 ДЕТСКИ РАЙ"</v>
          </cell>
          <cell r="G112" t="str">
            <v>не</v>
          </cell>
          <cell r="H112">
            <v>1</v>
          </cell>
          <cell r="I112">
            <v>1</v>
          </cell>
          <cell r="J112">
            <v>2</v>
          </cell>
          <cell r="K112">
            <v>43</v>
          </cell>
          <cell r="L112">
            <v>12</v>
          </cell>
          <cell r="M112">
            <v>316</v>
          </cell>
          <cell r="N112">
            <v>0</v>
          </cell>
          <cell r="O112">
            <v>46</v>
          </cell>
          <cell r="P112">
            <v>75</v>
          </cell>
          <cell r="Q112">
            <v>83</v>
          </cell>
          <cell r="R112">
            <v>59</v>
          </cell>
          <cell r="S112">
            <v>53</v>
          </cell>
          <cell r="T112">
            <v>204</v>
          </cell>
          <cell r="U112">
            <v>204</v>
          </cell>
          <cell r="V112">
            <v>112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</row>
        <row r="113">
          <cell r="E113">
            <v>2207843</v>
          </cell>
          <cell r="F113" t="str">
            <v>Детска градина № 185 "ЗВЕЗДИЧКА"</v>
          </cell>
          <cell r="G113" t="str">
            <v>не</v>
          </cell>
          <cell r="H113">
            <v>1</v>
          </cell>
          <cell r="I113">
            <v>1</v>
          </cell>
          <cell r="J113">
            <v>2</v>
          </cell>
          <cell r="K113">
            <v>45</v>
          </cell>
          <cell r="L113">
            <v>12</v>
          </cell>
          <cell r="M113">
            <v>322</v>
          </cell>
          <cell r="N113">
            <v>0</v>
          </cell>
          <cell r="O113">
            <v>53</v>
          </cell>
          <cell r="P113">
            <v>79</v>
          </cell>
          <cell r="Q113">
            <v>60</v>
          </cell>
          <cell r="R113">
            <v>67</v>
          </cell>
          <cell r="S113">
            <v>63</v>
          </cell>
          <cell r="T113">
            <v>192</v>
          </cell>
          <cell r="U113">
            <v>192</v>
          </cell>
          <cell r="V113">
            <v>130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3</v>
          </cell>
          <cell r="AS113">
            <v>0</v>
          </cell>
          <cell r="AT113">
            <v>0</v>
          </cell>
          <cell r="AU113">
            <v>0</v>
          </cell>
          <cell r="AV113">
            <v>3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</row>
        <row r="114">
          <cell r="E114">
            <v>2207844</v>
          </cell>
          <cell r="F114" t="str">
            <v>ДЕТСКА ГРАДИНА № 144 "ХАНС КРИСТИАН АНДЕРСЕН"</v>
          </cell>
          <cell r="G114" t="str">
            <v>не</v>
          </cell>
          <cell r="H114">
            <v>1</v>
          </cell>
          <cell r="I114">
            <v>1</v>
          </cell>
          <cell r="J114">
            <v>3</v>
          </cell>
          <cell r="K114">
            <v>67</v>
          </cell>
          <cell r="L114">
            <v>10</v>
          </cell>
          <cell r="M114">
            <v>264</v>
          </cell>
          <cell r="N114">
            <v>0</v>
          </cell>
          <cell r="O114">
            <v>4</v>
          </cell>
          <cell r="P114">
            <v>75</v>
          </cell>
          <cell r="Q114">
            <v>55</v>
          </cell>
          <cell r="R114">
            <v>56</v>
          </cell>
          <cell r="S114">
            <v>74</v>
          </cell>
          <cell r="T114">
            <v>134</v>
          </cell>
          <cell r="U114">
            <v>134</v>
          </cell>
          <cell r="V114">
            <v>130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</row>
        <row r="115">
          <cell r="E115">
            <v>2207845</v>
          </cell>
          <cell r="F115" t="str">
            <v>ДЕТСКА ГРАДИНА № 36 ПЕПЕРУДА</v>
          </cell>
          <cell r="G115" t="str">
            <v>не</v>
          </cell>
          <cell r="H115">
            <v>1</v>
          </cell>
          <cell r="I115">
            <v>1</v>
          </cell>
          <cell r="J115">
            <v>2</v>
          </cell>
          <cell r="K115">
            <v>45</v>
          </cell>
          <cell r="L115">
            <v>8</v>
          </cell>
          <cell r="M115">
            <v>218</v>
          </cell>
          <cell r="N115">
            <v>0</v>
          </cell>
          <cell r="O115">
            <v>26</v>
          </cell>
          <cell r="P115">
            <v>54</v>
          </cell>
          <cell r="Q115">
            <v>54</v>
          </cell>
          <cell r="R115">
            <v>56</v>
          </cell>
          <cell r="S115">
            <v>28</v>
          </cell>
          <cell r="T115">
            <v>134</v>
          </cell>
          <cell r="U115">
            <v>134</v>
          </cell>
          <cell r="V115">
            <v>84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</row>
        <row r="116">
          <cell r="E116">
            <v>2207846</v>
          </cell>
          <cell r="F116" t="str">
            <v>ДЕТСКА ГРАДИНА № 13 "КАЛИНKА"</v>
          </cell>
          <cell r="G116" t="str">
            <v>не</v>
          </cell>
          <cell r="H116">
            <v>1</v>
          </cell>
          <cell r="I116">
            <v>1</v>
          </cell>
          <cell r="J116">
            <v>4</v>
          </cell>
          <cell r="K116">
            <v>82</v>
          </cell>
          <cell r="L116">
            <v>7</v>
          </cell>
          <cell r="M116">
            <v>178</v>
          </cell>
          <cell r="N116">
            <v>0</v>
          </cell>
          <cell r="O116">
            <v>5</v>
          </cell>
          <cell r="P116">
            <v>51</v>
          </cell>
          <cell r="Q116">
            <v>55</v>
          </cell>
          <cell r="R116">
            <v>30</v>
          </cell>
          <cell r="S116">
            <v>37</v>
          </cell>
          <cell r="T116">
            <v>111</v>
          </cell>
          <cell r="U116">
            <v>111</v>
          </cell>
          <cell r="V116">
            <v>67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</row>
        <row r="117">
          <cell r="E117">
            <v>2207848</v>
          </cell>
          <cell r="F117" t="str">
            <v>Детска градина № 96 " Росна китка "</v>
          </cell>
          <cell r="G117" t="str">
            <v>не</v>
          </cell>
          <cell r="H117">
            <v>1</v>
          </cell>
          <cell r="I117">
            <v>1</v>
          </cell>
          <cell r="J117">
            <v>1</v>
          </cell>
          <cell r="K117">
            <v>22</v>
          </cell>
          <cell r="L117">
            <v>11</v>
          </cell>
          <cell r="M117">
            <v>296</v>
          </cell>
          <cell r="N117">
            <v>0</v>
          </cell>
          <cell r="O117">
            <v>49</v>
          </cell>
          <cell r="P117">
            <v>60</v>
          </cell>
          <cell r="Q117">
            <v>53</v>
          </cell>
          <cell r="R117">
            <v>63</v>
          </cell>
          <cell r="S117">
            <v>71</v>
          </cell>
          <cell r="T117">
            <v>162</v>
          </cell>
          <cell r="U117">
            <v>162</v>
          </cell>
          <cell r="V117">
            <v>134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</row>
        <row r="118">
          <cell r="E118">
            <v>2207849</v>
          </cell>
          <cell r="F118" t="str">
            <v>ДЕТСКА ГРАДИНА №108 "ДЕТСКО ЦАРСТВО"</v>
          </cell>
          <cell r="G118" t="str">
            <v>не</v>
          </cell>
          <cell r="H118">
            <v>1</v>
          </cell>
          <cell r="I118">
            <v>1</v>
          </cell>
          <cell r="J118">
            <v>1</v>
          </cell>
          <cell r="K118">
            <v>20</v>
          </cell>
          <cell r="L118">
            <v>10</v>
          </cell>
          <cell r="M118">
            <v>280</v>
          </cell>
          <cell r="N118">
            <v>0</v>
          </cell>
          <cell r="O118">
            <v>5</v>
          </cell>
          <cell r="P118">
            <v>49</v>
          </cell>
          <cell r="Q118">
            <v>84</v>
          </cell>
          <cell r="R118">
            <v>87</v>
          </cell>
          <cell r="S118">
            <v>55</v>
          </cell>
          <cell r="T118">
            <v>138</v>
          </cell>
          <cell r="U118">
            <v>138</v>
          </cell>
          <cell r="V118">
            <v>142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</row>
        <row r="119">
          <cell r="E119">
            <v>2208017</v>
          </cell>
          <cell r="F119" t="str">
            <v>17 СУ "Дамян Груев"</v>
          </cell>
          <cell r="G119" t="str">
            <v>не</v>
          </cell>
          <cell r="H119">
            <v>1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</v>
          </cell>
          <cell r="BA119">
            <v>16</v>
          </cell>
          <cell r="BB119">
            <v>339</v>
          </cell>
          <cell r="BC119">
            <v>95</v>
          </cell>
          <cell r="BD119">
            <v>11</v>
          </cell>
          <cell r="BE119">
            <v>246</v>
          </cell>
          <cell r="BF119">
            <v>0</v>
          </cell>
          <cell r="BG119">
            <v>0</v>
          </cell>
          <cell r="BH119">
            <v>1</v>
          </cell>
          <cell r="BI119">
            <v>17</v>
          </cell>
          <cell r="BJ119">
            <v>28</v>
          </cell>
          <cell r="BK119">
            <v>602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15</v>
          </cell>
          <cell r="BX119">
            <v>332</v>
          </cell>
          <cell r="BY119">
            <v>332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2</v>
          </cell>
          <cell r="CR119">
            <v>45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2</v>
          </cell>
          <cell r="DK119">
            <v>2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</row>
        <row r="120">
          <cell r="E120">
            <v>2208028</v>
          </cell>
          <cell r="F120" t="str">
            <v>28 Средно училище "Алеко Константинов"</v>
          </cell>
          <cell r="G120" t="str">
            <v>не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1</v>
          </cell>
          <cell r="BA120">
            <v>7</v>
          </cell>
          <cell r="BB120">
            <v>134</v>
          </cell>
          <cell r="BC120">
            <v>44</v>
          </cell>
          <cell r="BD120">
            <v>5</v>
          </cell>
          <cell r="BE120">
            <v>113</v>
          </cell>
          <cell r="BF120">
            <v>7</v>
          </cell>
          <cell r="BG120">
            <v>163</v>
          </cell>
          <cell r="BH120">
            <v>2</v>
          </cell>
          <cell r="BI120">
            <v>40</v>
          </cell>
          <cell r="BJ120">
            <v>21</v>
          </cell>
          <cell r="BK120">
            <v>450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11</v>
          </cell>
          <cell r="BX120">
            <v>214</v>
          </cell>
          <cell r="BY120">
            <v>214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2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</row>
        <row r="121">
          <cell r="E121">
            <v>2208057</v>
          </cell>
          <cell r="F121" t="str">
            <v>57 Спортно училище "Свети Наум Охридски"</v>
          </cell>
          <cell r="G121" t="str">
            <v>не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18</v>
          </cell>
          <cell r="CA121">
            <v>463</v>
          </cell>
          <cell r="CB121">
            <v>342</v>
          </cell>
          <cell r="CC121">
            <v>342</v>
          </cell>
          <cell r="CD121">
            <v>2</v>
          </cell>
          <cell r="CE121">
            <v>23</v>
          </cell>
          <cell r="CF121">
            <v>23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1</v>
          </cell>
          <cell r="DK121">
            <v>9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</row>
        <row r="122">
          <cell r="E122">
            <v>2208075</v>
          </cell>
          <cell r="F122" t="str">
            <v>75.Основно училище " Тодор Каблешков "</v>
          </cell>
          <cell r="G122" t="str">
            <v>не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6</v>
          </cell>
          <cell r="X122">
            <v>6</v>
          </cell>
          <cell r="Y122">
            <v>125</v>
          </cell>
          <cell r="Z122">
            <v>125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44</v>
          </cell>
          <cell r="AF122">
            <v>81</v>
          </cell>
          <cell r="AG122">
            <v>0</v>
          </cell>
          <cell r="AH122">
            <v>125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1</v>
          </cell>
          <cell r="BA122">
            <v>17</v>
          </cell>
          <cell r="BB122">
            <v>367</v>
          </cell>
          <cell r="BC122">
            <v>74</v>
          </cell>
          <cell r="BD122">
            <v>12</v>
          </cell>
          <cell r="BE122">
            <v>336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29</v>
          </cell>
          <cell r="BK122">
            <v>703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4</v>
          </cell>
          <cell r="BX122">
            <v>97</v>
          </cell>
          <cell r="BY122">
            <v>97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</row>
        <row r="123">
          <cell r="E123">
            <v>2208092</v>
          </cell>
          <cell r="F123" t="str">
            <v>92 Основно училище "Димитър Талев"</v>
          </cell>
          <cell r="G123" t="str">
            <v>не</v>
          </cell>
          <cell r="H123">
            <v>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1</v>
          </cell>
          <cell r="BA123">
            <v>15</v>
          </cell>
          <cell r="BB123">
            <v>340</v>
          </cell>
          <cell r="BC123">
            <v>72</v>
          </cell>
          <cell r="BD123">
            <v>8</v>
          </cell>
          <cell r="BE123">
            <v>192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23</v>
          </cell>
          <cell r="BK123">
            <v>532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16</v>
          </cell>
          <cell r="BX123">
            <v>368</v>
          </cell>
          <cell r="BY123">
            <v>368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3</v>
          </cell>
          <cell r="DK123">
            <v>1</v>
          </cell>
          <cell r="DL123">
            <v>2</v>
          </cell>
          <cell r="DM123">
            <v>2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</row>
        <row r="124">
          <cell r="E124">
            <v>2208123</v>
          </cell>
          <cell r="F124" t="str">
            <v>123 Средно училищe "Стефан Стамболов"</v>
          </cell>
          <cell r="G124" t="str">
            <v>не</v>
          </cell>
          <cell r="H124">
            <v>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4</v>
          </cell>
          <cell r="X124">
            <v>4</v>
          </cell>
          <cell r="Y124">
            <v>79</v>
          </cell>
          <cell r="Z124">
            <v>79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39</v>
          </cell>
          <cell r="AF124">
            <v>40</v>
          </cell>
          <cell r="AG124">
            <v>0</v>
          </cell>
          <cell r="AH124">
            <v>79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12</v>
          </cell>
          <cell r="BB124">
            <v>230</v>
          </cell>
          <cell r="BC124">
            <v>60</v>
          </cell>
          <cell r="BD124">
            <v>6</v>
          </cell>
          <cell r="BE124">
            <v>129</v>
          </cell>
          <cell r="BF124">
            <v>1</v>
          </cell>
          <cell r="BG124">
            <v>27</v>
          </cell>
          <cell r="BH124">
            <v>0</v>
          </cell>
          <cell r="BI124">
            <v>0</v>
          </cell>
          <cell r="BJ124">
            <v>19</v>
          </cell>
          <cell r="BK124">
            <v>386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14</v>
          </cell>
          <cell r="BX124">
            <v>264</v>
          </cell>
          <cell r="BY124">
            <v>264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9</v>
          </cell>
          <cell r="CH124">
            <v>9</v>
          </cell>
          <cell r="CI124">
            <v>193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2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</row>
        <row r="125">
          <cell r="E125">
            <v>2208135</v>
          </cell>
          <cell r="F125" t="str">
            <v>135 средно училище "Ян Амос Коменски"</v>
          </cell>
          <cell r="G125" t="str">
            <v>не</v>
          </cell>
          <cell r="H125">
            <v>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1</v>
          </cell>
          <cell r="X125">
            <v>1</v>
          </cell>
          <cell r="Y125">
            <v>16</v>
          </cell>
          <cell r="Z125">
            <v>16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16</v>
          </cell>
          <cell r="AG125">
            <v>0</v>
          </cell>
          <cell r="AH125">
            <v>16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1</v>
          </cell>
          <cell r="BA125">
            <v>8</v>
          </cell>
          <cell r="BB125">
            <v>138</v>
          </cell>
          <cell r="BC125">
            <v>34</v>
          </cell>
          <cell r="BD125">
            <v>7</v>
          </cell>
          <cell r="BE125">
            <v>140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15</v>
          </cell>
          <cell r="BK125">
            <v>278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8</v>
          </cell>
          <cell r="BX125">
            <v>161</v>
          </cell>
          <cell r="BY125">
            <v>161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5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5</v>
          </cell>
          <cell r="CU125">
            <v>111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4</v>
          </cell>
          <cell r="DK125">
            <v>3</v>
          </cell>
          <cell r="DL125">
            <v>26</v>
          </cell>
          <cell r="DM125">
            <v>14</v>
          </cell>
          <cell r="DN125">
            <v>0</v>
          </cell>
          <cell r="DO125">
            <v>0</v>
          </cell>
          <cell r="DP125">
            <v>12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</row>
        <row r="126">
          <cell r="E126">
            <v>2208147</v>
          </cell>
          <cell r="F126" t="str">
            <v>147 Основно училище "Йордан Радичков"</v>
          </cell>
          <cell r="G126" t="str">
            <v>не</v>
          </cell>
          <cell r="H126">
            <v>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1</v>
          </cell>
          <cell r="X126">
            <v>1</v>
          </cell>
          <cell r="Y126">
            <v>14</v>
          </cell>
          <cell r="Z126">
            <v>14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6</v>
          </cell>
          <cell r="AF126">
            <v>8</v>
          </cell>
          <cell r="AG126">
            <v>0</v>
          </cell>
          <cell r="AH126">
            <v>14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4</v>
          </cell>
          <cell r="BB126">
            <v>64</v>
          </cell>
          <cell r="BC126">
            <v>16</v>
          </cell>
          <cell r="BD126">
            <v>3</v>
          </cell>
          <cell r="BE126">
            <v>57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7</v>
          </cell>
          <cell r="BK126">
            <v>121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1</v>
          </cell>
          <cell r="BX126">
            <v>28</v>
          </cell>
          <cell r="BY126">
            <v>28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</row>
        <row r="127">
          <cell r="E127">
            <v>2208864</v>
          </cell>
          <cell r="F127" t="str">
            <v>ДЕТСКА ГРАДИНА №196"ШАРЛ ПЕРО"</v>
          </cell>
          <cell r="G127" t="str">
            <v>не</v>
          </cell>
          <cell r="H127">
            <v>1</v>
          </cell>
          <cell r="I127">
            <v>1</v>
          </cell>
          <cell r="J127">
            <v>0</v>
          </cell>
          <cell r="K127">
            <v>0</v>
          </cell>
          <cell r="L127">
            <v>6</v>
          </cell>
          <cell r="M127">
            <v>157</v>
          </cell>
          <cell r="N127">
            <v>0</v>
          </cell>
          <cell r="O127">
            <v>0</v>
          </cell>
          <cell r="P127">
            <v>53</v>
          </cell>
          <cell r="Q127">
            <v>27</v>
          </cell>
          <cell r="R127">
            <v>55</v>
          </cell>
          <cell r="S127">
            <v>22</v>
          </cell>
          <cell r="T127">
            <v>80</v>
          </cell>
          <cell r="U127">
            <v>80</v>
          </cell>
          <cell r="V127">
            <v>77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</row>
        <row r="128">
          <cell r="E128">
            <v>2208865</v>
          </cell>
          <cell r="F128" t="str">
            <v>ДЕТСКА ГРАДИНА № 169 " КОЛЕДАРЧЕ "</v>
          </cell>
          <cell r="G128" t="str">
            <v>не</v>
          </cell>
          <cell r="H128">
            <v>1</v>
          </cell>
          <cell r="I128">
            <v>1</v>
          </cell>
          <cell r="J128">
            <v>0</v>
          </cell>
          <cell r="K128">
            <v>0</v>
          </cell>
          <cell r="L128">
            <v>6</v>
          </cell>
          <cell r="M128">
            <v>162</v>
          </cell>
          <cell r="N128">
            <v>0</v>
          </cell>
          <cell r="O128">
            <v>0</v>
          </cell>
          <cell r="P128">
            <v>27</v>
          </cell>
          <cell r="Q128">
            <v>56</v>
          </cell>
          <cell r="R128">
            <v>31</v>
          </cell>
          <cell r="S128">
            <v>48</v>
          </cell>
          <cell r="T128">
            <v>83</v>
          </cell>
          <cell r="U128">
            <v>83</v>
          </cell>
          <cell r="V128">
            <v>79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</row>
        <row r="129">
          <cell r="E129">
            <v>2208866</v>
          </cell>
          <cell r="F129" t="str">
            <v>Детска градина 128 "ФЕНИКС"</v>
          </cell>
          <cell r="G129" t="str">
            <v>не</v>
          </cell>
          <cell r="H129">
            <v>1</v>
          </cell>
          <cell r="I129">
            <v>1</v>
          </cell>
          <cell r="J129">
            <v>1</v>
          </cell>
          <cell r="K129">
            <v>23</v>
          </cell>
          <cell r="L129">
            <v>9</v>
          </cell>
          <cell r="M129">
            <v>250</v>
          </cell>
          <cell r="N129">
            <v>0</v>
          </cell>
          <cell r="O129">
            <v>0</v>
          </cell>
          <cell r="P129">
            <v>81</v>
          </cell>
          <cell r="Q129">
            <v>56</v>
          </cell>
          <cell r="R129">
            <v>57</v>
          </cell>
          <cell r="S129">
            <v>56</v>
          </cell>
          <cell r="T129">
            <v>137</v>
          </cell>
          <cell r="U129">
            <v>137</v>
          </cell>
          <cell r="V129">
            <v>113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</row>
        <row r="130">
          <cell r="E130">
            <v>2208867</v>
          </cell>
          <cell r="F130" t="str">
            <v>ДЕТСКА ГРАДИНА № 130"ПРИКАЗКА"</v>
          </cell>
          <cell r="G130" t="str">
            <v>не</v>
          </cell>
          <cell r="H130">
            <v>1</v>
          </cell>
          <cell r="I130">
            <v>1</v>
          </cell>
          <cell r="J130">
            <v>0</v>
          </cell>
          <cell r="K130">
            <v>0</v>
          </cell>
          <cell r="L130">
            <v>4</v>
          </cell>
          <cell r="M130">
            <v>107</v>
          </cell>
          <cell r="N130">
            <v>0</v>
          </cell>
          <cell r="O130">
            <v>0</v>
          </cell>
          <cell r="P130">
            <v>26</v>
          </cell>
          <cell r="Q130">
            <v>27</v>
          </cell>
          <cell r="R130">
            <v>29</v>
          </cell>
          <cell r="S130">
            <v>25</v>
          </cell>
          <cell r="T130">
            <v>53</v>
          </cell>
          <cell r="U130">
            <v>53</v>
          </cell>
          <cell r="V130">
            <v>54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</row>
        <row r="131">
          <cell r="E131">
            <v>2208868</v>
          </cell>
          <cell r="F131" t="str">
            <v>Детска градина №126 "Тинтява"</v>
          </cell>
          <cell r="G131" t="str">
            <v>не</v>
          </cell>
          <cell r="H131">
            <v>1</v>
          </cell>
          <cell r="I131">
            <v>1</v>
          </cell>
          <cell r="J131">
            <v>0</v>
          </cell>
          <cell r="K131">
            <v>0</v>
          </cell>
          <cell r="L131">
            <v>8</v>
          </cell>
          <cell r="M131">
            <v>215</v>
          </cell>
          <cell r="N131">
            <v>0</v>
          </cell>
          <cell r="O131">
            <v>0</v>
          </cell>
          <cell r="P131">
            <v>60</v>
          </cell>
          <cell r="Q131">
            <v>50</v>
          </cell>
          <cell r="R131">
            <v>55</v>
          </cell>
          <cell r="S131">
            <v>50</v>
          </cell>
          <cell r="T131">
            <v>110</v>
          </cell>
          <cell r="U131">
            <v>110</v>
          </cell>
          <cell r="V131">
            <v>105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</row>
        <row r="132">
          <cell r="E132">
            <v>2208870</v>
          </cell>
          <cell r="F132" t="str">
            <v>Детска градина №187 "Жар птица"</v>
          </cell>
          <cell r="G132" t="str">
            <v>не</v>
          </cell>
          <cell r="H132">
            <v>1</v>
          </cell>
          <cell r="I132">
            <v>1</v>
          </cell>
          <cell r="J132">
            <v>2</v>
          </cell>
          <cell r="K132">
            <v>45</v>
          </cell>
          <cell r="L132">
            <v>6</v>
          </cell>
          <cell r="M132">
            <v>166</v>
          </cell>
          <cell r="N132">
            <v>0</v>
          </cell>
          <cell r="O132">
            <v>0</v>
          </cell>
          <cell r="P132">
            <v>28</v>
          </cell>
          <cell r="Q132">
            <v>56</v>
          </cell>
          <cell r="R132">
            <v>59</v>
          </cell>
          <cell r="S132">
            <v>23</v>
          </cell>
          <cell r="T132">
            <v>84</v>
          </cell>
          <cell r="U132">
            <v>84</v>
          </cell>
          <cell r="V132">
            <v>82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</row>
        <row r="133">
          <cell r="E133">
            <v>2208871</v>
          </cell>
          <cell r="F133" t="str">
            <v>ДЕТСКА ГРАДИНА N 54 "ДЪГА"</v>
          </cell>
          <cell r="G133" t="str">
            <v>не</v>
          </cell>
          <cell r="H133">
            <v>1</v>
          </cell>
          <cell r="I133">
            <v>1</v>
          </cell>
          <cell r="J133">
            <v>2</v>
          </cell>
          <cell r="K133">
            <v>45</v>
          </cell>
          <cell r="L133">
            <v>4</v>
          </cell>
          <cell r="M133">
            <v>105</v>
          </cell>
          <cell r="N133">
            <v>0</v>
          </cell>
          <cell r="O133">
            <v>0</v>
          </cell>
          <cell r="P133">
            <v>27</v>
          </cell>
          <cell r="Q133">
            <v>27</v>
          </cell>
          <cell r="R133">
            <v>25</v>
          </cell>
          <cell r="S133">
            <v>26</v>
          </cell>
          <cell r="T133">
            <v>54</v>
          </cell>
          <cell r="U133">
            <v>54</v>
          </cell>
          <cell r="V133">
            <v>51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</row>
        <row r="134">
          <cell r="E134">
            <v>2209019</v>
          </cell>
          <cell r="F134" t="str">
            <v>19 СРЕДНО УЧИЛИЩЕ "ЕЛИН ПЕЛИН"</v>
          </cell>
          <cell r="G134" t="str">
            <v>не</v>
          </cell>
          <cell r="H134">
            <v>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1</v>
          </cell>
          <cell r="BA134">
            <v>16</v>
          </cell>
          <cell r="BB134">
            <v>369</v>
          </cell>
          <cell r="BC134">
            <v>96</v>
          </cell>
          <cell r="BD134">
            <v>13</v>
          </cell>
          <cell r="BE134">
            <v>301</v>
          </cell>
          <cell r="BF134">
            <v>9</v>
          </cell>
          <cell r="BG134">
            <v>238</v>
          </cell>
          <cell r="BH134">
            <v>6</v>
          </cell>
          <cell r="BI134">
            <v>148</v>
          </cell>
          <cell r="BJ134">
            <v>44</v>
          </cell>
          <cell r="BK134">
            <v>1056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16</v>
          </cell>
          <cell r="BX134">
            <v>359</v>
          </cell>
          <cell r="BY134">
            <v>359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3</v>
          </cell>
          <cell r="DL134">
            <v>6</v>
          </cell>
          <cell r="DM134">
            <v>0</v>
          </cell>
          <cell r="DN134">
            <v>0</v>
          </cell>
          <cell r="DO134">
            <v>0</v>
          </cell>
          <cell r="DP134">
            <v>6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</row>
        <row r="135">
          <cell r="E135">
            <v>2209025</v>
          </cell>
          <cell r="F135" t="str">
            <v>25 основно училище "Д-р Петър Берон"</v>
          </cell>
          <cell r="G135" t="str">
            <v>не</v>
          </cell>
          <cell r="H135">
            <v>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1</v>
          </cell>
          <cell r="X135">
            <v>1</v>
          </cell>
          <cell r="Y135">
            <v>23</v>
          </cell>
          <cell r="Z135">
            <v>23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7</v>
          </cell>
          <cell r="AF135">
            <v>16</v>
          </cell>
          <cell r="AG135">
            <v>0</v>
          </cell>
          <cell r="AH135">
            <v>23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1</v>
          </cell>
          <cell r="BA135">
            <v>16</v>
          </cell>
          <cell r="BB135">
            <v>386</v>
          </cell>
          <cell r="BC135">
            <v>96</v>
          </cell>
          <cell r="BD135">
            <v>12</v>
          </cell>
          <cell r="BE135">
            <v>287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28</v>
          </cell>
          <cell r="BK135">
            <v>673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15</v>
          </cell>
          <cell r="BX135">
            <v>332</v>
          </cell>
          <cell r="BY135">
            <v>332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2</v>
          </cell>
          <cell r="DM135">
            <v>0</v>
          </cell>
          <cell r="DN135">
            <v>0</v>
          </cell>
          <cell r="DO135">
            <v>0</v>
          </cell>
          <cell r="DP135">
            <v>2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</row>
        <row r="136">
          <cell r="E136">
            <v>2209034</v>
          </cell>
          <cell r="F136" t="str">
            <v>34 ОСНОВНО УЧИЛИЩЕ "СТОЮ ШИШКОВ"</v>
          </cell>
          <cell r="G136" t="str">
            <v>не</v>
          </cell>
          <cell r="H136">
            <v>1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</v>
          </cell>
          <cell r="X136">
            <v>2</v>
          </cell>
          <cell r="Y136">
            <v>48</v>
          </cell>
          <cell r="Z136">
            <v>48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24</v>
          </cell>
          <cell r="AF136">
            <v>24</v>
          </cell>
          <cell r="AG136">
            <v>0</v>
          </cell>
          <cell r="AH136">
            <v>48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1</v>
          </cell>
          <cell r="BA136">
            <v>20</v>
          </cell>
          <cell r="BB136">
            <v>489</v>
          </cell>
          <cell r="BC136">
            <v>124</v>
          </cell>
          <cell r="BD136">
            <v>13</v>
          </cell>
          <cell r="BE136">
            <v>335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33</v>
          </cell>
          <cell r="BK136">
            <v>824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15</v>
          </cell>
          <cell r="BX136">
            <v>415</v>
          </cell>
          <cell r="BY136">
            <v>415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1</v>
          </cell>
          <cell r="DK136">
            <v>1</v>
          </cell>
          <cell r="DL136">
            <v>2</v>
          </cell>
          <cell r="DM136">
            <v>0</v>
          </cell>
          <cell r="DN136">
            <v>0</v>
          </cell>
          <cell r="DO136">
            <v>0</v>
          </cell>
          <cell r="DP136">
            <v>2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</row>
        <row r="137">
          <cell r="E137">
            <v>2209036</v>
          </cell>
          <cell r="F137" t="str">
            <v>36 Средно училище "Максим Горки"</v>
          </cell>
          <cell r="G137" t="str">
            <v>не</v>
          </cell>
          <cell r="H137">
            <v>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1</v>
          </cell>
          <cell r="BA137">
            <v>19</v>
          </cell>
          <cell r="BB137">
            <v>415</v>
          </cell>
          <cell r="BC137">
            <v>96</v>
          </cell>
          <cell r="BD137">
            <v>12</v>
          </cell>
          <cell r="BE137">
            <v>291</v>
          </cell>
          <cell r="BF137">
            <v>6</v>
          </cell>
          <cell r="BG137">
            <v>155</v>
          </cell>
          <cell r="BH137">
            <v>3</v>
          </cell>
          <cell r="BI137">
            <v>75</v>
          </cell>
          <cell r="BJ137">
            <v>40</v>
          </cell>
          <cell r="BK137">
            <v>936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12</v>
          </cell>
          <cell r="BX137">
            <v>326</v>
          </cell>
          <cell r="BY137">
            <v>326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2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</row>
        <row r="138">
          <cell r="E138">
            <v>2209051</v>
          </cell>
          <cell r="F138" t="str">
            <v>51 СРЕДНО УЧИЛИЩЕ "ЕЛИСАВЕТА БАГРЯНА"</v>
          </cell>
          <cell r="G138" t="str">
            <v>не</v>
          </cell>
          <cell r="H138">
            <v>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1</v>
          </cell>
          <cell r="BA138">
            <v>16</v>
          </cell>
          <cell r="BB138">
            <v>452</v>
          </cell>
          <cell r="BC138">
            <v>112</v>
          </cell>
          <cell r="BD138">
            <v>12</v>
          </cell>
          <cell r="BE138">
            <v>359</v>
          </cell>
          <cell r="BF138">
            <v>2</v>
          </cell>
          <cell r="BG138">
            <v>56</v>
          </cell>
          <cell r="BH138">
            <v>4</v>
          </cell>
          <cell r="BI138">
            <v>115</v>
          </cell>
          <cell r="BJ138">
            <v>34</v>
          </cell>
          <cell r="BK138">
            <v>982</v>
          </cell>
          <cell r="BL138">
            <v>5</v>
          </cell>
          <cell r="BM138">
            <v>141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10</v>
          </cell>
          <cell r="BX138">
            <v>277</v>
          </cell>
          <cell r="BY138">
            <v>277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4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4</v>
          </cell>
          <cell r="CX138">
            <v>110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1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</row>
        <row r="139">
          <cell r="E139">
            <v>2209132</v>
          </cell>
          <cell r="F139" t="str">
            <v>132. Средно училище "Ваня Войнова"</v>
          </cell>
          <cell r="G139" t="str">
            <v>не</v>
          </cell>
          <cell r="H139">
            <v>1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53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27</v>
          </cell>
          <cell r="S139">
            <v>26</v>
          </cell>
          <cell r="T139">
            <v>0</v>
          </cell>
          <cell r="U139">
            <v>0</v>
          </cell>
          <cell r="V139">
            <v>53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5</v>
          </cell>
          <cell r="AY139">
            <v>5</v>
          </cell>
          <cell r="AZ139">
            <v>1</v>
          </cell>
          <cell r="BA139">
            <v>5</v>
          </cell>
          <cell r="BB139">
            <v>111</v>
          </cell>
          <cell r="BC139">
            <v>42</v>
          </cell>
          <cell r="BD139">
            <v>3</v>
          </cell>
          <cell r="BE139">
            <v>74</v>
          </cell>
          <cell r="BF139">
            <v>5</v>
          </cell>
          <cell r="BG139">
            <v>122</v>
          </cell>
          <cell r="BH139">
            <v>4</v>
          </cell>
          <cell r="BI139">
            <v>85</v>
          </cell>
          <cell r="BJ139">
            <v>17</v>
          </cell>
          <cell r="BK139">
            <v>392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6</v>
          </cell>
          <cell r="BX139">
            <v>144</v>
          </cell>
          <cell r="BY139">
            <v>144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3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3</v>
          </cell>
          <cell r="CR139">
            <v>65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6</v>
          </cell>
          <cell r="DK139">
            <v>54</v>
          </cell>
          <cell r="DL139">
            <v>34</v>
          </cell>
          <cell r="DM139">
            <v>9</v>
          </cell>
          <cell r="DN139">
            <v>4</v>
          </cell>
          <cell r="DO139">
            <v>13</v>
          </cell>
          <cell r="DP139">
            <v>8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</row>
        <row r="140">
          <cell r="E140">
            <v>2209142</v>
          </cell>
          <cell r="F140" t="str">
            <v>142 ОСНОВНО УЧИЛИЩЕ "ВЕСЕЛИН ХАНЧЕВ"</v>
          </cell>
          <cell r="G140" t="str">
            <v>не</v>
          </cell>
          <cell r="H140">
            <v>1</v>
          </cell>
          <cell r="I140">
            <v>0</v>
          </cell>
          <cell r="J140">
            <v>0</v>
          </cell>
          <cell r="K140">
            <v>0</v>
          </cell>
          <cell r="L140">
            <v>2</v>
          </cell>
          <cell r="M140">
            <v>50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24</v>
          </cell>
          <cell r="S140">
            <v>26</v>
          </cell>
          <cell r="T140">
            <v>0</v>
          </cell>
          <cell r="U140">
            <v>0</v>
          </cell>
          <cell r="V140">
            <v>50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</v>
          </cell>
          <cell r="BB140">
            <v>280</v>
          </cell>
          <cell r="BC140">
            <v>69</v>
          </cell>
          <cell r="BD140">
            <v>13</v>
          </cell>
          <cell r="BE140">
            <v>279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27</v>
          </cell>
          <cell r="BK140">
            <v>559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11</v>
          </cell>
          <cell r="BX140">
            <v>254</v>
          </cell>
          <cell r="BY140">
            <v>254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1</v>
          </cell>
          <cell r="DK140">
            <v>1</v>
          </cell>
          <cell r="DL140">
            <v>2</v>
          </cell>
          <cell r="DM140">
            <v>2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</row>
        <row r="141">
          <cell r="E141">
            <v>2209305</v>
          </cell>
          <cell r="F141" t="str">
            <v>203. Профилирана езикова гимназия "Свети Методий"</v>
          </cell>
          <cell r="G141" t="str">
            <v>не</v>
          </cell>
          <cell r="H141">
            <v>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14</v>
          </cell>
          <cell r="BG141">
            <v>362</v>
          </cell>
          <cell r="BH141">
            <v>5</v>
          </cell>
          <cell r="BI141">
            <v>108</v>
          </cell>
          <cell r="BJ141">
            <v>19</v>
          </cell>
          <cell r="BK141">
            <v>470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9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</row>
        <row r="142">
          <cell r="E142">
            <v>2209851</v>
          </cell>
          <cell r="F142" t="str">
            <v>ДЕТСКА ГРАДИНА № 134 "Любопитко"</v>
          </cell>
          <cell r="G142" t="str">
            <v>не</v>
          </cell>
          <cell r="H142">
            <v>1</v>
          </cell>
          <cell r="I142">
            <v>1</v>
          </cell>
          <cell r="J142">
            <v>0</v>
          </cell>
          <cell r="K142">
            <v>0</v>
          </cell>
          <cell r="L142">
            <v>4</v>
          </cell>
          <cell r="M142">
            <v>107</v>
          </cell>
          <cell r="N142">
            <v>0</v>
          </cell>
          <cell r="O142">
            <v>0</v>
          </cell>
          <cell r="P142">
            <v>25</v>
          </cell>
          <cell r="Q142">
            <v>28</v>
          </cell>
          <cell r="R142">
            <v>25</v>
          </cell>
          <cell r="S142">
            <v>29</v>
          </cell>
          <cell r="T142">
            <v>53</v>
          </cell>
          <cell r="U142">
            <v>53</v>
          </cell>
          <cell r="V142">
            <v>54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4</v>
          </cell>
          <cell r="AJ142">
            <v>50</v>
          </cell>
          <cell r="AK142">
            <v>0</v>
          </cell>
          <cell r="AL142">
            <v>0</v>
          </cell>
          <cell r="AM142">
            <v>10</v>
          </cell>
          <cell r="AN142">
            <v>13</v>
          </cell>
          <cell r="AO142">
            <v>15</v>
          </cell>
          <cell r="AP142">
            <v>12</v>
          </cell>
          <cell r="AQ142">
            <v>27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2</v>
          </cell>
          <cell r="AY142">
            <v>2</v>
          </cell>
          <cell r="AZ142">
            <v>2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</row>
        <row r="143">
          <cell r="E143">
            <v>2209852</v>
          </cell>
          <cell r="F143" t="str">
            <v>Детска Градина №107 "Бон-бон"</v>
          </cell>
          <cell r="G143" t="str">
            <v>не</v>
          </cell>
          <cell r="H143">
            <v>1</v>
          </cell>
          <cell r="I143">
            <v>1</v>
          </cell>
          <cell r="J143">
            <v>0</v>
          </cell>
          <cell r="K143">
            <v>0</v>
          </cell>
          <cell r="L143">
            <v>4</v>
          </cell>
          <cell r="M143">
            <v>106</v>
          </cell>
          <cell r="N143">
            <v>0</v>
          </cell>
          <cell r="O143">
            <v>0</v>
          </cell>
          <cell r="P143">
            <v>27</v>
          </cell>
          <cell r="Q143">
            <v>27</v>
          </cell>
          <cell r="R143">
            <v>28</v>
          </cell>
          <cell r="S143">
            <v>24</v>
          </cell>
          <cell r="T143">
            <v>54</v>
          </cell>
          <cell r="U143">
            <v>54</v>
          </cell>
          <cell r="V143">
            <v>52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</row>
        <row r="144">
          <cell r="E144">
            <v>2209853</v>
          </cell>
          <cell r="F144" t="str">
            <v>Детска градина № 67"Чучулига"</v>
          </cell>
          <cell r="G144" t="str">
            <v>не</v>
          </cell>
          <cell r="H144">
            <v>1</v>
          </cell>
          <cell r="I144">
            <v>1</v>
          </cell>
          <cell r="J144">
            <v>0</v>
          </cell>
          <cell r="K144">
            <v>0</v>
          </cell>
          <cell r="L144">
            <v>5</v>
          </cell>
          <cell r="M144">
            <v>135</v>
          </cell>
          <cell r="N144">
            <v>0</v>
          </cell>
          <cell r="O144">
            <v>0</v>
          </cell>
          <cell r="P144">
            <v>27</v>
          </cell>
          <cell r="Q144">
            <v>27</v>
          </cell>
          <cell r="R144">
            <v>29</v>
          </cell>
          <cell r="S144">
            <v>52</v>
          </cell>
          <cell r="T144">
            <v>54</v>
          </cell>
          <cell r="U144">
            <v>54</v>
          </cell>
          <cell r="V144">
            <v>81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</row>
        <row r="145">
          <cell r="E145">
            <v>2209854</v>
          </cell>
          <cell r="F145" t="str">
            <v>ДЕТСКА ГРАДИНА №85 Родина</v>
          </cell>
          <cell r="G145" t="str">
            <v>не</v>
          </cell>
          <cell r="H145">
            <v>1</v>
          </cell>
          <cell r="I145">
            <v>1</v>
          </cell>
          <cell r="J145">
            <v>0</v>
          </cell>
          <cell r="K145">
            <v>0</v>
          </cell>
          <cell r="L145">
            <v>6</v>
          </cell>
          <cell r="M145">
            <v>154</v>
          </cell>
          <cell r="N145">
            <v>0</v>
          </cell>
          <cell r="O145">
            <v>0</v>
          </cell>
          <cell r="P145">
            <v>24</v>
          </cell>
          <cell r="Q145">
            <v>51</v>
          </cell>
          <cell r="R145">
            <v>55</v>
          </cell>
          <cell r="S145">
            <v>24</v>
          </cell>
          <cell r="T145">
            <v>75</v>
          </cell>
          <cell r="U145">
            <v>75</v>
          </cell>
          <cell r="V145">
            <v>79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</row>
        <row r="146">
          <cell r="E146">
            <v>2209855</v>
          </cell>
          <cell r="F146" t="str">
            <v>Детска градина №99 " Брезичка"</v>
          </cell>
          <cell r="G146" t="str">
            <v>не</v>
          </cell>
          <cell r="H146">
            <v>1</v>
          </cell>
          <cell r="I146">
            <v>1</v>
          </cell>
          <cell r="J146">
            <v>0</v>
          </cell>
          <cell r="K146">
            <v>0</v>
          </cell>
          <cell r="L146">
            <v>12</v>
          </cell>
          <cell r="M146">
            <v>316</v>
          </cell>
          <cell r="N146">
            <v>0</v>
          </cell>
          <cell r="O146">
            <v>23</v>
          </cell>
          <cell r="P146">
            <v>53</v>
          </cell>
          <cell r="Q146">
            <v>80</v>
          </cell>
          <cell r="R146">
            <v>80</v>
          </cell>
          <cell r="S146">
            <v>80</v>
          </cell>
          <cell r="T146">
            <v>156</v>
          </cell>
          <cell r="U146">
            <v>156</v>
          </cell>
          <cell r="V146">
            <v>160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1</v>
          </cell>
          <cell r="AJ146">
            <v>10</v>
          </cell>
          <cell r="AK146">
            <v>0</v>
          </cell>
          <cell r="AL146">
            <v>0</v>
          </cell>
          <cell r="AM146">
            <v>2</v>
          </cell>
          <cell r="AN146">
            <v>2</v>
          </cell>
          <cell r="AO146">
            <v>3</v>
          </cell>
          <cell r="AP146">
            <v>3</v>
          </cell>
          <cell r="AQ146">
            <v>6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</row>
        <row r="147">
          <cell r="E147">
            <v>2209856</v>
          </cell>
          <cell r="F147" t="str">
            <v>Детска градина № 142</v>
          </cell>
          <cell r="G147" t="str">
            <v>не</v>
          </cell>
          <cell r="H147">
            <v>1</v>
          </cell>
          <cell r="I147">
            <v>1</v>
          </cell>
          <cell r="J147">
            <v>0</v>
          </cell>
          <cell r="K147">
            <v>0</v>
          </cell>
          <cell r="L147">
            <v>8</v>
          </cell>
          <cell r="M147">
            <v>201</v>
          </cell>
          <cell r="N147">
            <v>0</v>
          </cell>
          <cell r="O147">
            <v>0</v>
          </cell>
          <cell r="P147">
            <v>49</v>
          </cell>
          <cell r="Q147">
            <v>56</v>
          </cell>
          <cell r="R147">
            <v>30</v>
          </cell>
          <cell r="S147">
            <v>66</v>
          </cell>
          <cell r="T147">
            <v>105</v>
          </cell>
          <cell r="U147">
            <v>105</v>
          </cell>
          <cell r="V147">
            <v>96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</row>
        <row r="148">
          <cell r="E148">
            <v>2209857</v>
          </cell>
          <cell r="F148" t="str">
            <v>Детска градина №124 "Бърборино"</v>
          </cell>
          <cell r="G148" t="str">
            <v>не</v>
          </cell>
          <cell r="H148">
            <v>1</v>
          </cell>
          <cell r="I148">
            <v>1</v>
          </cell>
          <cell r="J148">
            <v>0</v>
          </cell>
          <cell r="K148">
            <v>0</v>
          </cell>
          <cell r="L148">
            <v>6</v>
          </cell>
          <cell r="M148">
            <v>162</v>
          </cell>
          <cell r="N148">
            <v>0</v>
          </cell>
          <cell r="O148">
            <v>0</v>
          </cell>
          <cell r="P148">
            <v>40</v>
          </cell>
          <cell r="Q148">
            <v>57</v>
          </cell>
          <cell r="R148">
            <v>31</v>
          </cell>
          <cell r="S148">
            <v>34</v>
          </cell>
          <cell r="T148">
            <v>97</v>
          </cell>
          <cell r="U148">
            <v>97</v>
          </cell>
          <cell r="V148">
            <v>65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1</v>
          </cell>
          <cell r="AJ148">
            <v>10</v>
          </cell>
          <cell r="AK148">
            <v>0</v>
          </cell>
          <cell r="AL148">
            <v>0</v>
          </cell>
          <cell r="AM148">
            <v>1</v>
          </cell>
          <cell r="AN148">
            <v>3</v>
          </cell>
          <cell r="AO148">
            <v>4</v>
          </cell>
          <cell r="AP148">
            <v>2</v>
          </cell>
          <cell r="AQ148">
            <v>6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</row>
        <row r="149">
          <cell r="E149">
            <v>2209858</v>
          </cell>
          <cell r="F149" t="str">
            <v>Детска градина №136"Славия"</v>
          </cell>
          <cell r="G149" t="str">
            <v>не</v>
          </cell>
          <cell r="H149">
            <v>1</v>
          </cell>
          <cell r="I149">
            <v>1</v>
          </cell>
          <cell r="J149">
            <v>0</v>
          </cell>
          <cell r="K149">
            <v>0</v>
          </cell>
          <cell r="L149">
            <v>8</v>
          </cell>
          <cell r="M149">
            <v>215</v>
          </cell>
          <cell r="N149">
            <v>0</v>
          </cell>
          <cell r="O149">
            <v>0</v>
          </cell>
          <cell r="P149">
            <v>54</v>
          </cell>
          <cell r="Q149">
            <v>56</v>
          </cell>
          <cell r="R149">
            <v>59</v>
          </cell>
          <cell r="S149">
            <v>46</v>
          </cell>
          <cell r="T149">
            <v>110</v>
          </cell>
          <cell r="U149">
            <v>110</v>
          </cell>
          <cell r="V149">
            <v>105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</row>
        <row r="150">
          <cell r="E150">
            <v>2209859</v>
          </cell>
          <cell r="F150" t="str">
            <v>Детска градина № 145 "Българка"</v>
          </cell>
          <cell r="G150" t="str">
            <v>не</v>
          </cell>
          <cell r="H150">
            <v>1</v>
          </cell>
          <cell r="I150">
            <v>1</v>
          </cell>
          <cell r="J150">
            <v>0</v>
          </cell>
          <cell r="K150">
            <v>0</v>
          </cell>
          <cell r="L150">
            <v>4</v>
          </cell>
          <cell r="M150">
            <v>107</v>
          </cell>
          <cell r="N150">
            <v>0</v>
          </cell>
          <cell r="O150">
            <v>0</v>
          </cell>
          <cell r="P150">
            <v>27</v>
          </cell>
          <cell r="Q150">
            <v>29</v>
          </cell>
          <cell r="R150">
            <v>27</v>
          </cell>
          <cell r="S150">
            <v>24</v>
          </cell>
          <cell r="T150">
            <v>56</v>
          </cell>
          <cell r="U150">
            <v>56</v>
          </cell>
          <cell r="V150">
            <v>51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</row>
        <row r="151">
          <cell r="E151">
            <v>2209860</v>
          </cell>
          <cell r="F151" t="str">
            <v>ДЕТСКА ГРАДИНА №93 "Чуден свят"</v>
          </cell>
          <cell r="G151" t="str">
            <v>не</v>
          </cell>
          <cell r="H151">
            <v>1</v>
          </cell>
          <cell r="I151">
            <v>1</v>
          </cell>
          <cell r="J151">
            <v>4</v>
          </cell>
          <cell r="K151">
            <v>91</v>
          </cell>
          <cell r="L151">
            <v>12</v>
          </cell>
          <cell r="M151">
            <v>310</v>
          </cell>
          <cell r="N151">
            <v>0</v>
          </cell>
          <cell r="O151">
            <v>0</v>
          </cell>
          <cell r="P151">
            <v>84</v>
          </cell>
          <cell r="Q151">
            <v>83</v>
          </cell>
          <cell r="R151">
            <v>76</v>
          </cell>
          <cell r="S151">
            <v>67</v>
          </cell>
          <cell r="T151">
            <v>167</v>
          </cell>
          <cell r="U151">
            <v>167</v>
          </cell>
          <cell r="V151">
            <v>143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</row>
        <row r="152">
          <cell r="E152">
            <v>2209861</v>
          </cell>
          <cell r="F152" t="str">
            <v>Детска градина №162 "Вихрогонче"</v>
          </cell>
          <cell r="G152" t="str">
            <v>не</v>
          </cell>
          <cell r="H152">
            <v>1</v>
          </cell>
          <cell r="I152">
            <v>1</v>
          </cell>
          <cell r="J152">
            <v>0</v>
          </cell>
          <cell r="K152">
            <v>0</v>
          </cell>
          <cell r="L152">
            <v>7</v>
          </cell>
          <cell r="M152">
            <v>181</v>
          </cell>
          <cell r="N152">
            <v>0</v>
          </cell>
          <cell r="O152">
            <v>0</v>
          </cell>
          <cell r="P152">
            <v>51</v>
          </cell>
          <cell r="Q152">
            <v>27</v>
          </cell>
          <cell r="R152">
            <v>55</v>
          </cell>
          <cell r="S152">
            <v>48</v>
          </cell>
          <cell r="T152">
            <v>78</v>
          </cell>
          <cell r="U152">
            <v>78</v>
          </cell>
          <cell r="V152">
            <v>103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</row>
        <row r="153">
          <cell r="E153">
            <v>2209862</v>
          </cell>
          <cell r="F153" t="str">
            <v>ДЕТСКА ГРАДИНА № 8 "ПРОФ. Д-Р ЕЛКА ПЕТРОВА"</v>
          </cell>
          <cell r="G153" t="str">
            <v>не</v>
          </cell>
          <cell r="H153">
            <v>1</v>
          </cell>
          <cell r="I153">
            <v>1</v>
          </cell>
          <cell r="J153">
            <v>3</v>
          </cell>
          <cell r="K153">
            <v>67</v>
          </cell>
          <cell r="L153">
            <v>11</v>
          </cell>
          <cell r="M153">
            <v>291</v>
          </cell>
          <cell r="N153">
            <v>0</v>
          </cell>
          <cell r="O153">
            <v>0</v>
          </cell>
          <cell r="P153">
            <v>80</v>
          </cell>
          <cell r="Q153">
            <v>83</v>
          </cell>
          <cell r="R153">
            <v>57</v>
          </cell>
          <cell r="S153">
            <v>71</v>
          </cell>
          <cell r="T153">
            <v>163</v>
          </cell>
          <cell r="U153">
            <v>163</v>
          </cell>
          <cell r="V153">
            <v>128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1</v>
          </cell>
          <cell r="AY153">
            <v>1</v>
          </cell>
          <cell r="AZ153">
            <v>1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</row>
        <row r="154">
          <cell r="E154">
            <v>2209863</v>
          </cell>
          <cell r="F154" t="str">
            <v>ДЕТСКА ГРАДИНА № 80 Приказна калина</v>
          </cell>
          <cell r="G154" t="str">
            <v>не</v>
          </cell>
          <cell r="H154">
            <v>1</v>
          </cell>
          <cell r="I154">
            <v>1</v>
          </cell>
          <cell r="J154">
            <v>2</v>
          </cell>
          <cell r="K154">
            <v>44</v>
          </cell>
          <cell r="L154">
            <v>10</v>
          </cell>
          <cell r="M154">
            <v>265</v>
          </cell>
          <cell r="N154">
            <v>0</v>
          </cell>
          <cell r="O154">
            <v>0</v>
          </cell>
          <cell r="P154">
            <v>80</v>
          </cell>
          <cell r="Q154">
            <v>83</v>
          </cell>
          <cell r="R154">
            <v>59</v>
          </cell>
          <cell r="S154">
            <v>43</v>
          </cell>
          <cell r="T154">
            <v>163</v>
          </cell>
          <cell r="U154">
            <v>163</v>
          </cell>
          <cell r="V154">
            <v>102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</row>
        <row r="155">
          <cell r="E155">
            <v>2210085</v>
          </cell>
          <cell r="F155" t="str">
            <v>85 Средно училище "Отец Паисий"</v>
          </cell>
          <cell r="G155" t="str">
            <v>не</v>
          </cell>
          <cell r="H155">
            <v>1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1</v>
          </cell>
          <cell r="BA155">
            <v>6</v>
          </cell>
          <cell r="BB155">
            <v>105</v>
          </cell>
          <cell r="BC155">
            <v>20</v>
          </cell>
          <cell r="BD155">
            <v>4</v>
          </cell>
          <cell r="BE155">
            <v>87</v>
          </cell>
          <cell r="BF155">
            <v>0</v>
          </cell>
          <cell r="BG155">
            <v>0</v>
          </cell>
          <cell r="BH155">
            <v>2</v>
          </cell>
          <cell r="BI155">
            <v>49</v>
          </cell>
          <cell r="BJ155">
            <v>12</v>
          </cell>
          <cell r="BK155">
            <v>241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7</v>
          </cell>
          <cell r="BX155">
            <v>147</v>
          </cell>
          <cell r="BY155">
            <v>147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3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3</v>
          </cell>
          <cell r="CU155">
            <v>74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</row>
        <row r="156">
          <cell r="E156">
            <v>2210156</v>
          </cell>
          <cell r="F156" t="str">
            <v>156-о обединено училище "Васил Левски"</v>
          </cell>
          <cell r="G156" t="str">
            <v>не</v>
          </cell>
          <cell r="H156">
            <v>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</v>
          </cell>
          <cell r="BA156">
            <v>4</v>
          </cell>
          <cell r="BB156">
            <v>74</v>
          </cell>
          <cell r="BC156">
            <v>19</v>
          </cell>
          <cell r="BD156">
            <v>3</v>
          </cell>
          <cell r="BE156">
            <v>55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7</v>
          </cell>
          <cell r="BK156">
            <v>129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7</v>
          </cell>
          <cell r="BX156">
            <v>122</v>
          </cell>
          <cell r="BY156">
            <v>122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1</v>
          </cell>
          <cell r="DM156">
            <v>0</v>
          </cell>
          <cell r="DN156">
            <v>0</v>
          </cell>
          <cell r="DO156">
            <v>0</v>
          </cell>
          <cell r="DP156">
            <v>1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</row>
        <row r="157">
          <cell r="E157">
            <v>2210159</v>
          </cell>
          <cell r="F157" t="str">
            <v>159 основно училище "Васил Левски"</v>
          </cell>
          <cell r="G157" t="str">
            <v>не</v>
          </cell>
          <cell r="H157">
            <v>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1</v>
          </cell>
          <cell r="BA157">
            <v>5</v>
          </cell>
          <cell r="BB157">
            <v>106</v>
          </cell>
          <cell r="BC157">
            <v>25</v>
          </cell>
          <cell r="BD157">
            <v>3</v>
          </cell>
          <cell r="BE157">
            <v>61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8</v>
          </cell>
          <cell r="BK157">
            <v>167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7</v>
          </cell>
          <cell r="BX157">
            <v>150</v>
          </cell>
          <cell r="BY157">
            <v>150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</row>
        <row r="158">
          <cell r="E158">
            <v>2210162</v>
          </cell>
          <cell r="F158" t="str">
            <v>162 Обединено училище "Отец Паисий"</v>
          </cell>
          <cell r="G158" t="str">
            <v>не</v>
          </cell>
          <cell r="H158">
            <v>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8</v>
          </cell>
          <cell r="BB158">
            <v>137</v>
          </cell>
          <cell r="BC158">
            <v>38</v>
          </cell>
          <cell r="BD158">
            <v>6</v>
          </cell>
          <cell r="BE158">
            <v>134</v>
          </cell>
          <cell r="BF158">
            <v>3</v>
          </cell>
          <cell r="BG158">
            <v>77</v>
          </cell>
          <cell r="BH158">
            <v>0</v>
          </cell>
          <cell r="BI158">
            <v>0</v>
          </cell>
          <cell r="BJ158">
            <v>17</v>
          </cell>
          <cell r="BK158">
            <v>348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12</v>
          </cell>
          <cell r="BX158">
            <v>205</v>
          </cell>
          <cell r="BY158">
            <v>205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8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</row>
        <row r="159">
          <cell r="E159">
            <v>2210901</v>
          </cell>
          <cell r="F159" t="str">
            <v>ДЕТСКА ГРАДИНА № 44 КАЛИНА</v>
          </cell>
          <cell r="G159" t="str">
            <v>не</v>
          </cell>
          <cell r="H159">
            <v>1</v>
          </cell>
          <cell r="I159">
            <v>1</v>
          </cell>
          <cell r="J159">
            <v>1</v>
          </cell>
          <cell r="K159">
            <v>26</v>
          </cell>
          <cell r="L159">
            <v>5</v>
          </cell>
          <cell r="M159">
            <v>145</v>
          </cell>
          <cell r="N159">
            <v>0</v>
          </cell>
          <cell r="O159">
            <v>0</v>
          </cell>
          <cell r="P159">
            <v>36</v>
          </cell>
          <cell r="Q159">
            <v>39</v>
          </cell>
          <cell r="R159">
            <v>36</v>
          </cell>
          <cell r="S159">
            <v>34</v>
          </cell>
          <cell r="T159">
            <v>75</v>
          </cell>
          <cell r="U159">
            <v>75</v>
          </cell>
          <cell r="V159">
            <v>70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</row>
        <row r="160">
          <cell r="E160">
            <v>2210902</v>
          </cell>
          <cell r="F160" t="str">
            <v>ДЕТСКА ГРАДИНА№89 "Шарена дъга"</v>
          </cell>
          <cell r="G160" t="str">
            <v>не</v>
          </cell>
          <cell r="H160">
            <v>1</v>
          </cell>
          <cell r="I160">
            <v>1</v>
          </cell>
          <cell r="J160">
            <v>2</v>
          </cell>
          <cell r="K160">
            <v>46</v>
          </cell>
          <cell r="L160">
            <v>4</v>
          </cell>
          <cell r="M160">
            <v>109</v>
          </cell>
          <cell r="N160">
            <v>0</v>
          </cell>
          <cell r="O160">
            <v>2</v>
          </cell>
          <cell r="P160">
            <v>26</v>
          </cell>
          <cell r="Q160">
            <v>29</v>
          </cell>
          <cell r="R160">
            <v>29</v>
          </cell>
          <cell r="S160">
            <v>23</v>
          </cell>
          <cell r="T160">
            <v>57</v>
          </cell>
          <cell r="U160">
            <v>57</v>
          </cell>
          <cell r="V160">
            <v>52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</row>
        <row r="161">
          <cell r="E161">
            <v>2210903</v>
          </cell>
          <cell r="F161" t="str">
            <v>ДЕТСКА ГРАДИНА № 58 "СЛЪНЧЕВО УТРО"</v>
          </cell>
          <cell r="G161" t="str">
            <v>не</v>
          </cell>
          <cell r="H161">
            <v>1</v>
          </cell>
          <cell r="I161">
            <v>1</v>
          </cell>
          <cell r="J161">
            <v>1</v>
          </cell>
          <cell r="K161">
            <v>23</v>
          </cell>
          <cell r="L161">
            <v>4</v>
          </cell>
          <cell r="M161">
            <v>113</v>
          </cell>
          <cell r="N161">
            <v>0</v>
          </cell>
          <cell r="O161">
            <v>0</v>
          </cell>
          <cell r="P161">
            <v>27</v>
          </cell>
          <cell r="Q161">
            <v>28</v>
          </cell>
          <cell r="R161">
            <v>29</v>
          </cell>
          <cell r="S161">
            <v>29</v>
          </cell>
          <cell r="T161">
            <v>55</v>
          </cell>
          <cell r="U161">
            <v>55</v>
          </cell>
          <cell r="V161">
            <v>58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</row>
        <row r="162">
          <cell r="E162">
            <v>2210904</v>
          </cell>
          <cell r="F162" t="str">
            <v>ДЕТСКА ГРАДИНА № 146 "ЗВЕЗДИЦА"</v>
          </cell>
          <cell r="G162" t="str">
            <v>не</v>
          </cell>
          <cell r="H162">
            <v>1</v>
          </cell>
          <cell r="I162">
            <v>1</v>
          </cell>
          <cell r="J162">
            <v>2</v>
          </cell>
          <cell r="K162">
            <v>53</v>
          </cell>
          <cell r="L162">
            <v>6</v>
          </cell>
          <cell r="M162">
            <v>139</v>
          </cell>
          <cell r="N162">
            <v>0</v>
          </cell>
          <cell r="O162">
            <v>2</v>
          </cell>
          <cell r="P162">
            <v>34</v>
          </cell>
          <cell r="Q162">
            <v>37</v>
          </cell>
          <cell r="R162">
            <v>41</v>
          </cell>
          <cell r="S162">
            <v>25</v>
          </cell>
          <cell r="T162">
            <v>73</v>
          </cell>
          <cell r="U162">
            <v>73</v>
          </cell>
          <cell r="V162">
            <v>66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</row>
        <row r="163">
          <cell r="E163">
            <v>2211021</v>
          </cell>
          <cell r="F163" t="str">
            <v>21 СРЕДНО УЧИЛИЩЕ "ХРИСТО БОТЕВ"</v>
          </cell>
          <cell r="G163" t="str">
            <v>не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2</v>
          </cell>
          <cell r="M163">
            <v>51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27</v>
          </cell>
          <cell r="S163">
            <v>24</v>
          </cell>
          <cell r="T163">
            <v>0</v>
          </cell>
          <cell r="U163">
            <v>0</v>
          </cell>
          <cell r="V163">
            <v>51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11</v>
          </cell>
          <cell r="BB163">
            <v>234</v>
          </cell>
          <cell r="BC163">
            <v>68</v>
          </cell>
          <cell r="BD163">
            <v>6</v>
          </cell>
          <cell r="BE163">
            <v>157</v>
          </cell>
          <cell r="BF163">
            <v>6</v>
          </cell>
          <cell r="BG163">
            <v>158</v>
          </cell>
          <cell r="BH163">
            <v>4</v>
          </cell>
          <cell r="BI163">
            <v>89</v>
          </cell>
          <cell r="BJ163">
            <v>27</v>
          </cell>
          <cell r="BK163">
            <v>638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9</v>
          </cell>
          <cell r="BX163">
            <v>210</v>
          </cell>
          <cell r="BY163">
            <v>210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3</v>
          </cell>
          <cell r="DM163">
            <v>0</v>
          </cell>
          <cell r="DN163">
            <v>0</v>
          </cell>
          <cell r="DO163">
            <v>0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106</v>
          </cell>
        </row>
        <row r="164">
          <cell r="E164">
            <v>2211035</v>
          </cell>
          <cell r="F164" t="str">
            <v>35. СРЕДНО ЕЗИКОВО УЧИЛИЩЕ "ДОБРИ ВОЙНИКОВ"</v>
          </cell>
          <cell r="G164" t="str">
            <v>не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1</v>
          </cell>
          <cell r="BA164">
            <v>12</v>
          </cell>
          <cell r="BB164">
            <v>286</v>
          </cell>
          <cell r="BC164">
            <v>72</v>
          </cell>
          <cell r="BD164">
            <v>9</v>
          </cell>
          <cell r="BE164">
            <v>244</v>
          </cell>
          <cell r="BF164">
            <v>14</v>
          </cell>
          <cell r="BG164">
            <v>378</v>
          </cell>
          <cell r="BH164">
            <v>10</v>
          </cell>
          <cell r="BI164">
            <v>262</v>
          </cell>
          <cell r="BJ164">
            <v>45</v>
          </cell>
          <cell r="BK164">
            <v>1170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10</v>
          </cell>
          <cell r="BX164">
            <v>249</v>
          </cell>
          <cell r="BY164">
            <v>249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1</v>
          </cell>
          <cell r="DL164">
            <v>1</v>
          </cell>
          <cell r="DM164">
            <v>1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</row>
        <row r="165">
          <cell r="E165">
            <v>2211107</v>
          </cell>
          <cell r="F165" t="str">
            <v>107. основно училище "Хан Крум"</v>
          </cell>
          <cell r="G165" t="str">
            <v>не</v>
          </cell>
          <cell r="H165">
            <v>1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1</v>
          </cell>
          <cell r="BA165">
            <v>15</v>
          </cell>
          <cell r="BB165">
            <v>351</v>
          </cell>
          <cell r="BC165">
            <v>95</v>
          </cell>
          <cell r="BD165">
            <v>12</v>
          </cell>
          <cell r="BE165">
            <v>318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27</v>
          </cell>
          <cell r="BK165">
            <v>669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17</v>
          </cell>
          <cell r="BX165">
            <v>388</v>
          </cell>
          <cell r="BY165">
            <v>388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2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</row>
        <row r="166">
          <cell r="E166">
            <v>2211120</v>
          </cell>
          <cell r="F166" t="str">
            <v>120 Основно училище "Георги Сава Раковски"</v>
          </cell>
          <cell r="G166" t="str">
            <v>не</v>
          </cell>
          <cell r="H166">
            <v>1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1</v>
          </cell>
          <cell r="BA166">
            <v>15</v>
          </cell>
          <cell r="BB166">
            <v>349</v>
          </cell>
          <cell r="BC166">
            <v>93</v>
          </cell>
          <cell r="BD166">
            <v>12</v>
          </cell>
          <cell r="BE166">
            <v>307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27</v>
          </cell>
          <cell r="BK166">
            <v>656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9</v>
          </cell>
          <cell r="BX166">
            <v>223</v>
          </cell>
          <cell r="BY166">
            <v>223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3</v>
          </cell>
          <cell r="DM166">
            <v>1</v>
          </cell>
          <cell r="DN166">
            <v>1</v>
          </cell>
          <cell r="DO166">
            <v>0</v>
          </cell>
          <cell r="DP166">
            <v>1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</row>
        <row r="167">
          <cell r="E167">
            <v>2211122</v>
          </cell>
          <cell r="F167" t="str">
            <v>122. ОСНОВНО УЧИЛИЩЕ "НИКОЛАЙ ЛИЛИЕВ" Иновативно училище с роботика и приложно програмиране</v>
          </cell>
          <cell r="G167" t="str">
            <v>не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</v>
          </cell>
          <cell r="X167">
            <v>1</v>
          </cell>
          <cell r="Y167">
            <v>16</v>
          </cell>
          <cell r="Z167">
            <v>16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16</v>
          </cell>
          <cell r="AG167">
            <v>0</v>
          </cell>
          <cell r="AH167">
            <v>16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1</v>
          </cell>
          <cell r="BA167">
            <v>14</v>
          </cell>
          <cell r="BB167">
            <v>373</v>
          </cell>
          <cell r="BC167">
            <v>83</v>
          </cell>
          <cell r="BD167">
            <v>10</v>
          </cell>
          <cell r="BE167">
            <v>252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24</v>
          </cell>
          <cell r="BK167">
            <v>625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15</v>
          </cell>
          <cell r="BX167">
            <v>371</v>
          </cell>
          <cell r="BY167">
            <v>371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5</v>
          </cell>
          <cell r="DK167">
            <v>1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1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</row>
        <row r="168">
          <cell r="E168">
            <v>2211139</v>
          </cell>
          <cell r="F168" t="str">
            <v>139 Основно училище "Захарий Круша"</v>
          </cell>
          <cell r="G168" t="str">
            <v>не</v>
          </cell>
          <cell r="H168">
            <v>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1</v>
          </cell>
          <cell r="X168">
            <v>1</v>
          </cell>
          <cell r="Y168">
            <v>23</v>
          </cell>
          <cell r="Z168">
            <v>23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23</v>
          </cell>
          <cell r="AG168">
            <v>0</v>
          </cell>
          <cell r="AH168">
            <v>23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1</v>
          </cell>
          <cell r="BA168">
            <v>16</v>
          </cell>
          <cell r="BB168">
            <v>370</v>
          </cell>
          <cell r="BC168">
            <v>97</v>
          </cell>
          <cell r="BD168">
            <v>10</v>
          </cell>
          <cell r="BE168">
            <v>252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26</v>
          </cell>
          <cell r="BK168">
            <v>622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8</v>
          </cell>
          <cell r="BX168">
            <v>187</v>
          </cell>
          <cell r="BY168">
            <v>187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</row>
        <row r="169">
          <cell r="E169">
            <v>2211688</v>
          </cell>
          <cell r="F169" t="str">
            <v>ДЕТСКА ГРАДИНА № 175 "СЛЪНЧЕВИ ЛЪЧИ"</v>
          </cell>
          <cell r="G169" t="str">
            <v>не</v>
          </cell>
          <cell r="H169">
            <v>1</v>
          </cell>
          <cell r="I169">
            <v>1</v>
          </cell>
          <cell r="J169">
            <v>4</v>
          </cell>
          <cell r="K169">
            <v>93</v>
          </cell>
          <cell r="L169">
            <v>8</v>
          </cell>
          <cell r="M169">
            <v>233</v>
          </cell>
          <cell r="N169">
            <v>0</v>
          </cell>
          <cell r="O169">
            <v>1</v>
          </cell>
          <cell r="P169">
            <v>54</v>
          </cell>
          <cell r="Q169">
            <v>56</v>
          </cell>
          <cell r="R169">
            <v>64</v>
          </cell>
          <cell r="S169">
            <v>58</v>
          </cell>
          <cell r="T169">
            <v>111</v>
          </cell>
          <cell r="U169">
            <v>111</v>
          </cell>
          <cell r="V169">
            <v>122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2</v>
          </cell>
          <cell r="AS169">
            <v>0</v>
          </cell>
          <cell r="AT169">
            <v>0</v>
          </cell>
          <cell r="AU169">
            <v>0</v>
          </cell>
          <cell r="AV169">
            <v>2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</row>
        <row r="170">
          <cell r="E170">
            <v>2211800</v>
          </cell>
          <cell r="F170" t="str">
            <v>Детска градина № 19 "Света София"</v>
          </cell>
          <cell r="G170" t="str">
            <v>не</v>
          </cell>
          <cell r="H170">
            <v>1</v>
          </cell>
          <cell r="I170">
            <v>1</v>
          </cell>
          <cell r="J170">
            <v>0</v>
          </cell>
          <cell r="K170">
            <v>0</v>
          </cell>
          <cell r="L170">
            <v>6</v>
          </cell>
          <cell r="M170">
            <v>163</v>
          </cell>
          <cell r="N170">
            <v>0</v>
          </cell>
          <cell r="O170">
            <v>0</v>
          </cell>
          <cell r="P170">
            <v>54</v>
          </cell>
          <cell r="Q170">
            <v>27</v>
          </cell>
          <cell r="R170">
            <v>29</v>
          </cell>
          <cell r="S170">
            <v>53</v>
          </cell>
          <cell r="T170">
            <v>81</v>
          </cell>
          <cell r="U170">
            <v>81</v>
          </cell>
          <cell r="V170">
            <v>82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6</v>
          </cell>
          <cell r="AY170">
            <v>3</v>
          </cell>
          <cell r="AZ170">
            <v>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</row>
        <row r="171">
          <cell r="E171">
            <v>2211900</v>
          </cell>
          <cell r="F171" t="str">
            <v>ДЕТСКА ГРАДИНА №111 КОРАБЧЕ</v>
          </cell>
          <cell r="G171" t="str">
            <v>не</v>
          </cell>
          <cell r="H171">
            <v>1</v>
          </cell>
          <cell r="I171">
            <v>1</v>
          </cell>
          <cell r="J171">
            <v>0</v>
          </cell>
          <cell r="K171">
            <v>0</v>
          </cell>
          <cell r="L171">
            <v>4</v>
          </cell>
          <cell r="M171">
            <v>112</v>
          </cell>
          <cell r="N171">
            <v>0</v>
          </cell>
          <cell r="O171">
            <v>0</v>
          </cell>
          <cell r="P171">
            <v>27</v>
          </cell>
          <cell r="Q171">
            <v>28</v>
          </cell>
          <cell r="R171">
            <v>29</v>
          </cell>
          <cell r="S171">
            <v>28</v>
          </cell>
          <cell r="T171">
            <v>55</v>
          </cell>
          <cell r="U171">
            <v>55</v>
          </cell>
          <cell r="V171">
            <v>57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1</v>
          </cell>
          <cell r="AY171">
            <v>1</v>
          </cell>
          <cell r="AZ171">
            <v>1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</row>
        <row r="172">
          <cell r="E172">
            <v>2211989</v>
          </cell>
          <cell r="F172" t="str">
            <v>Детска градина № 192"Лозичка"</v>
          </cell>
          <cell r="G172" t="str">
            <v>не</v>
          </cell>
          <cell r="H172">
            <v>1</v>
          </cell>
          <cell r="I172">
            <v>1</v>
          </cell>
          <cell r="J172">
            <v>0</v>
          </cell>
          <cell r="K172">
            <v>0</v>
          </cell>
          <cell r="L172">
            <v>7</v>
          </cell>
          <cell r="M172">
            <v>194</v>
          </cell>
          <cell r="N172">
            <v>0</v>
          </cell>
          <cell r="O172">
            <v>0</v>
          </cell>
          <cell r="P172">
            <v>53</v>
          </cell>
          <cell r="Q172">
            <v>57</v>
          </cell>
          <cell r="R172">
            <v>58</v>
          </cell>
          <cell r="S172">
            <v>26</v>
          </cell>
          <cell r="T172">
            <v>110</v>
          </cell>
          <cell r="U172">
            <v>110</v>
          </cell>
          <cell r="V172">
            <v>84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8</v>
          </cell>
          <cell r="AS172">
            <v>0</v>
          </cell>
          <cell r="AT172">
            <v>0</v>
          </cell>
          <cell r="AU172">
            <v>4</v>
          </cell>
          <cell r="AV172">
            <v>4</v>
          </cell>
          <cell r="AW172">
            <v>0</v>
          </cell>
          <cell r="AX172">
            <v>2</v>
          </cell>
          <cell r="AY172">
            <v>1</v>
          </cell>
          <cell r="AZ172">
            <v>1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</row>
        <row r="173">
          <cell r="E173">
            <v>2211990</v>
          </cell>
          <cell r="F173" t="str">
            <v>ДЕТСКА ГРАДИНА №193 "Славейче"</v>
          </cell>
          <cell r="G173" t="str">
            <v>не</v>
          </cell>
          <cell r="H173">
            <v>1</v>
          </cell>
          <cell r="I173">
            <v>1</v>
          </cell>
          <cell r="J173">
            <v>0</v>
          </cell>
          <cell r="K173">
            <v>0</v>
          </cell>
          <cell r="L173">
            <v>6</v>
          </cell>
          <cell r="M173">
            <v>164</v>
          </cell>
          <cell r="N173">
            <v>0</v>
          </cell>
          <cell r="O173">
            <v>0</v>
          </cell>
          <cell r="P173">
            <v>28</v>
          </cell>
          <cell r="Q173">
            <v>56</v>
          </cell>
          <cell r="R173">
            <v>30</v>
          </cell>
          <cell r="S173">
            <v>50</v>
          </cell>
          <cell r="T173">
            <v>84</v>
          </cell>
          <cell r="U173">
            <v>84</v>
          </cell>
          <cell r="V173">
            <v>80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3</v>
          </cell>
          <cell r="AS173">
            <v>0</v>
          </cell>
          <cell r="AT173">
            <v>0</v>
          </cell>
          <cell r="AU173">
            <v>2</v>
          </cell>
          <cell r="AV173">
            <v>1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</row>
        <row r="174">
          <cell r="E174">
            <v>2211991</v>
          </cell>
          <cell r="F174" t="str">
            <v>ДЕТСКА ГРАДИНА № 141 "СЛАВЕЙКОВА ПОЛЯНА"</v>
          </cell>
          <cell r="G174" t="str">
            <v>не</v>
          </cell>
          <cell r="H174">
            <v>1</v>
          </cell>
          <cell r="I174">
            <v>1</v>
          </cell>
          <cell r="J174">
            <v>0</v>
          </cell>
          <cell r="K174">
            <v>0</v>
          </cell>
          <cell r="L174">
            <v>7</v>
          </cell>
          <cell r="M174">
            <v>194</v>
          </cell>
          <cell r="N174">
            <v>0</v>
          </cell>
          <cell r="O174">
            <v>0</v>
          </cell>
          <cell r="P174">
            <v>55</v>
          </cell>
          <cell r="Q174">
            <v>30</v>
          </cell>
          <cell r="R174">
            <v>58</v>
          </cell>
          <cell r="S174">
            <v>51</v>
          </cell>
          <cell r="T174">
            <v>85</v>
          </cell>
          <cell r="U174">
            <v>85</v>
          </cell>
          <cell r="V174">
            <v>109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2</v>
          </cell>
          <cell r="AJ174">
            <v>21</v>
          </cell>
          <cell r="AK174">
            <v>0</v>
          </cell>
          <cell r="AL174">
            <v>0</v>
          </cell>
          <cell r="AM174">
            <v>0</v>
          </cell>
          <cell r="AN174">
            <v>3</v>
          </cell>
          <cell r="AO174">
            <v>6</v>
          </cell>
          <cell r="AP174">
            <v>12</v>
          </cell>
          <cell r="AQ174">
            <v>18</v>
          </cell>
          <cell r="AR174">
            <v>6</v>
          </cell>
          <cell r="AS174">
            <v>0</v>
          </cell>
          <cell r="AT174">
            <v>0</v>
          </cell>
          <cell r="AU174">
            <v>2</v>
          </cell>
          <cell r="AV174">
            <v>4</v>
          </cell>
          <cell r="AW174">
            <v>0</v>
          </cell>
          <cell r="AX174">
            <v>1</v>
          </cell>
          <cell r="AY174">
            <v>1</v>
          </cell>
          <cell r="AZ174">
            <v>1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</row>
        <row r="175">
          <cell r="E175">
            <v>2211992</v>
          </cell>
          <cell r="F175" t="str">
            <v>Детска градина № 166 "Веселушка"</v>
          </cell>
          <cell r="G175" t="str">
            <v>не</v>
          </cell>
          <cell r="H175">
            <v>1</v>
          </cell>
          <cell r="I175">
            <v>1</v>
          </cell>
          <cell r="J175">
            <v>0</v>
          </cell>
          <cell r="K175">
            <v>0</v>
          </cell>
          <cell r="L175">
            <v>4</v>
          </cell>
          <cell r="M175">
            <v>110</v>
          </cell>
          <cell r="N175">
            <v>0</v>
          </cell>
          <cell r="O175">
            <v>0</v>
          </cell>
          <cell r="P175">
            <v>27</v>
          </cell>
          <cell r="Q175">
            <v>28</v>
          </cell>
          <cell r="R175">
            <v>28</v>
          </cell>
          <cell r="S175">
            <v>27</v>
          </cell>
          <cell r="T175">
            <v>55</v>
          </cell>
          <cell r="U175">
            <v>55</v>
          </cell>
          <cell r="V175">
            <v>55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5</v>
          </cell>
          <cell r="AS175">
            <v>0</v>
          </cell>
          <cell r="AT175">
            <v>0</v>
          </cell>
          <cell r="AU175">
            <v>2</v>
          </cell>
          <cell r="AV175">
            <v>2</v>
          </cell>
          <cell r="AW175">
            <v>1</v>
          </cell>
          <cell r="AX175">
            <v>2</v>
          </cell>
          <cell r="AY175">
            <v>1</v>
          </cell>
          <cell r="AZ175">
            <v>1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</row>
        <row r="176">
          <cell r="E176">
            <v>2211993</v>
          </cell>
          <cell r="F176" t="str">
            <v>Детска градина №174"Фют"</v>
          </cell>
          <cell r="G176" t="str">
            <v>не</v>
          </cell>
          <cell r="H176">
            <v>1</v>
          </cell>
          <cell r="I176">
            <v>1</v>
          </cell>
          <cell r="J176">
            <v>0</v>
          </cell>
          <cell r="K176">
            <v>0</v>
          </cell>
          <cell r="L176">
            <v>6</v>
          </cell>
          <cell r="M176">
            <v>164</v>
          </cell>
          <cell r="N176">
            <v>0</v>
          </cell>
          <cell r="O176">
            <v>0</v>
          </cell>
          <cell r="P176">
            <v>54</v>
          </cell>
          <cell r="Q176">
            <v>27</v>
          </cell>
          <cell r="R176">
            <v>57</v>
          </cell>
          <cell r="S176">
            <v>26</v>
          </cell>
          <cell r="T176">
            <v>81</v>
          </cell>
          <cell r="U176">
            <v>81</v>
          </cell>
          <cell r="V176">
            <v>83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3</v>
          </cell>
          <cell r="AY176">
            <v>2</v>
          </cell>
          <cell r="AZ176">
            <v>2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</row>
        <row r="177">
          <cell r="E177">
            <v>2212027</v>
          </cell>
          <cell r="F177" t="str">
            <v>27. Средно училище "Акад. Георги Караславов"</v>
          </cell>
          <cell r="G177" t="str">
            <v>не</v>
          </cell>
          <cell r="H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1</v>
          </cell>
          <cell r="X177">
            <v>1</v>
          </cell>
          <cell r="Y177">
            <v>11</v>
          </cell>
          <cell r="Z177">
            <v>11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6</v>
          </cell>
          <cell r="AF177">
            <v>5</v>
          </cell>
          <cell r="AG177">
            <v>0</v>
          </cell>
          <cell r="AH177">
            <v>11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3</v>
          </cell>
          <cell r="BB177">
            <v>59</v>
          </cell>
          <cell r="BC177">
            <v>24</v>
          </cell>
          <cell r="BD177">
            <v>3</v>
          </cell>
          <cell r="BE177">
            <v>39</v>
          </cell>
          <cell r="BF177">
            <v>3</v>
          </cell>
          <cell r="BG177">
            <v>76</v>
          </cell>
          <cell r="BH177">
            <v>2</v>
          </cell>
          <cell r="BI177">
            <v>25</v>
          </cell>
          <cell r="BJ177">
            <v>11</v>
          </cell>
          <cell r="BK177">
            <v>199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6</v>
          </cell>
          <cell r="BX177">
            <v>85</v>
          </cell>
          <cell r="BY177">
            <v>85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</row>
        <row r="178">
          <cell r="E178">
            <v>2212033</v>
          </cell>
          <cell r="F178" t="str">
            <v>33 основно училище "Санкт Петербург"</v>
          </cell>
          <cell r="G178" t="str">
            <v>не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2</v>
          </cell>
          <cell r="M178">
            <v>33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20</v>
          </cell>
          <cell r="S178">
            <v>13</v>
          </cell>
          <cell r="T178">
            <v>0</v>
          </cell>
          <cell r="U178">
            <v>0</v>
          </cell>
          <cell r="V178">
            <v>33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1</v>
          </cell>
          <cell r="BA178">
            <v>14</v>
          </cell>
          <cell r="BB178">
            <v>290</v>
          </cell>
          <cell r="BC178">
            <v>59</v>
          </cell>
          <cell r="BD178">
            <v>10</v>
          </cell>
          <cell r="BE178">
            <v>223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24</v>
          </cell>
          <cell r="BK178">
            <v>513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13</v>
          </cell>
          <cell r="BX178">
            <v>277</v>
          </cell>
          <cell r="BY178">
            <v>277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1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</row>
        <row r="179">
          <cell r="E179">
            <v>2212037</v>
          </cell>
          <cell r="F179" t="str">
            <v>37. Средно училище "Райна Княгиня"</v>
          </cell>
          <cell r="G179" t="str">
            <v>не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2</v>
          </cell>
          <cell r="M179">
            <v>37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16</v>
          </cell>
          <cell r="S179">
            <v>20</v>
          </cell>
          <cell r="T179">
            <v>1</v>
          </cell>
          <cell r="U179">
            <v>1</v>
          </cell>
          <cell r="V179">
            <v>36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1</v>
          </cell>
          <cell r="BA179">
            <v>5</v>
          </cell>
          <cell r="BB179">
            <v>107</v>
          </cell>
          <cell r="BC179">
            <v>31</v>
          </cell>
          <cell r="BD179">
            <v>4</v>
          </cell>
          <cell r="BE179">
            <v>97</v>
          </cell>
          <cell r="BF179">
            <v>3</v>
          </cell>
          <cell r="BG179">
            <v>72</v>
          </cell>
          <cell r="BH179">
            <v>2</v>
          </cell>
          <cell r="BI179">
            <v>44</v>
          </cell>
          <cell r="BJ179">
            <v>14</v>
          </cell>
          <cell r="BK179">
            <v>320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7</v>
          </cell>
          <cell r="BX179">
            <v>184</v>
          </cell>
          <cell r="BY179">
            <v>184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2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2</v>
          </cell>
          <cell r="CU179">
            <v>49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6</v>
          </cell>
          <cell r="DM179">
            <v>0</v>
          </cell>
          <cell r="DN179">
            <v>0</v>
          </cell>
          <cell r="DO179">
            <v>0</v>
          </cell>
          <cell r="DP179">
            <v>6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</row>
        <row r="180">
          <cell r="E180">
            <v>2212040</v>
          </cell>
          <cell r="F180" t="str">
            <v>40 Средно училище "Луи Пастьор"</v>
          </cell>
          <cell r="G180" t="str">
            <v>не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</v>
          </cell>
          <cell r="BA180">
            <v>20</v>
          </cell>
          <cell r="BB180">
            <v>471</v>
          </cell>
          <cell r="BC180">
            <v>116</v>
          </cell>
          <cell r="BD180">
            <v>13</v>
          </cell>
          <cell r="BE180">
            <v>326</v>
          </cell>
          <cell r="BF180">
            <v>3</v>
          </cell>
          <cell r="BG180">
            <v>77</v>
          </cell>
          <cell r="BH180">
            <v>2</v>
          </cell>
          <cell r="BI180">
            <v>39</v>
          </cell>
          <cell r="BJ180">
            <v>38</v>
          </cell>
          <cell r="BK180">
            <v>913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20</v>
          </cell>
          <cell r="BX180">
            <v>471</v>
          </cell>
          <cell r="BY180">
            <v>471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1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1</v>
          </cell>
          <cell r="CX180">
            <v>26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1</v>
          </cell>
          <cell r="DK180">
            <v>0</v>
          </cell>
          <cell r="DL180">
            <v>3</v>
          </cell>
          <cell r="DM180">
            <v>3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</row>
        <row r="181">
          <cell r="E181">
            <v>2212056</v>
          </cell>
          <cell r="F181" t="str">
            <v>56. Средно училище "Професор Константин Иречек"</v>
          </cell>
          <cell r="G181" t="str">
            <v>не</v>
          </cell>
          <cell r="H181">
            <v>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1</v>
          </cell>
          <cell r="BA181">
            <v>20</v>
          </cell>
          <cell r="BB181">
            <v>472</v>
          </cell>
          <cell r="BC181">
            <v>111</v>
          </cell>
          <cell r="BD181">
            <v>17</v>
          </cell>
          <cell r="BE181">
            <v>405</v>
          </cell>
          <cell r="BF181">
            <v>4</v>
          </cell>
          <cell r="BG181">
            <v>88</v>
          </cell>
          <cell r="BH181">
            <v>4</v>
          </cell>
          <cell r="BI181">
            <v>88</v>
          </cell>
          <cell r="BJ181">
            <v>45</v>
          </cell>
          <cell r="BK181">
            <v>1053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20</v>
          </cell>
          <cell r="BX181">
            <v>433</v>
          </cell>
          <cell r="BY181">
            <v>433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3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2</v>
          </cell>
          <cell r="CO181">
            <v>46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1</v>
          </cell>
          <cell r="CU181">
            <v>20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3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</row>
        <row r="182">
          <cell r="E182">
            <v>2212077</v>
          </cell>
          <cell r="F182" t="str">
            <v>77 Основно училище  Св. Св. Кирил и Методий"</v>
          </cell>
          <cell r="G182" t="str">
            <v>не</v>
          </cell>
          <cell r="H182">
            <v>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1</v>
          </cell>
          <cell r="BA182">
            <v>4</v>
          </cell>
          <cell r="BB182">
            <v>74</v>
          </cell>
          <cell r="BC182">
            <v>19</v>
          </cell>
          <cell r="BD182">
            <v>3</v>
          </cell>
          <cell r="BE182">
            <v>63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7</v>
          </cell>
          <cell r="BK182">
            <v>137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5</v>
          </cell>
          <cell r="BX182">
            <v>100</v>
          </cell>
          <cell r="BY182">
            <v>100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</row>
        <row r="183">
          <cell r="E183">
            <v>2212079</v>
          </cell>
          <cell r="F183" t="str">
            <v>79 средно училище "Индира Ганди"</v>
          </cell>
          <cell r="G183" t="str">
            <v>не</v>
          </cell>
          <cell r="H183">
            <v>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1</v>
          </cell>
          <cell r="BA183">
            <v>16</v>
          </cell>
          <cell r="BB183">
            <v>363</v>
          </cell>
          <cell r="BC183">
            <v>87</v>
          </cell>
          <cell r="BD183">
            <v>11</v>
          </cell>
          <cell r="BE183">
            <v>272</v>
          </cell>
          <cell r="BF183">
            <v>6</v>
          </cell>
          <cell r="BG183">
            <v>145</v>
          </cell>
          <cell r="BH183">
            <v>2</v>
          </cell>
          <cell r="BI183">
            <v>50</v>
          </cell>
          <cell r="BJ183">
            <v>35</v>
          </cell>
          <cell r="BK183">
            <v>830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15</v>
          </cell>
          <cell r="BX183">
            <v>330</v>
          </cell>
          <cell r="BY183">
            <v>330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3</v>
          </cell>
          <cell r="DK183">
            <v>13</v>
          </cell>
          <cell r="DL183">
            <v>7</v>
          </cell>
          <cell r="DM183">
            <v>4</v>
          </cell>
          <cell r="DN183">
            <v>0</v>
          </cell>
          <cell r="DO183">
            <v>0</v>
          </cell>
          <cell r="DP183">
            <v>3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</row>
        <row r="184">
          <cell r="E184">
            <v>2212090</v>
          </cell>
          <cell r="F184" t="str">
            <v>90 Средно училище "Генерал Хосе де Сан Мартин"</v>
          </cell>
          <cell r="G184" t="str">
            <v>не</v>
          </cell>
          <cell r="H184">
            <v>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20</v>
          </cell>
          <cell r="Z184">
            <v>20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6</v>
          </cell>
          <cell r="AF184">
            <v>14</v>
          </cell>
          <cell r="AG184">
            <v>0</v>
          </cell>
          <cell r="AH184">
            <v>20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1</v>
          </cell>
          <cell r="BA184">
            <v>16</v>
          </cell>
          <cell r="BB184">
            <v>359</v>
          </cell>
          <cell r="BC184">
            <v>115</v>
          </cell>
          <cell r="BD184">
            <v>8</v>
          </cell>
          <cell r="BE184">
            <v>169</v>
          </cell>
          <cell r="BF184">
            <v>5</v>
          </cell>
          <cell r="BG184">
            <v>119</v>
          </cell>
          <cell r="BH184">
            <v>2</v>
          </cell>
          <cell r="BI184">
            <v>38</v>
          </cell>
          <cell r="BJ184">
            <v>31</v>
          </cell>
          <cell r="BK184">
            <v>685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16</v>
          </cell>
          <cell r="BX184">
            <v>359</v>
          </cell>
          <cell r="BY184">
            <v>359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2</v>
          </cell>
          <cell r="DK184">
            <v>1</v>
          </cell>
          <cell r="DL184">
            <v>2</v>
          </cell>
          <cell r="DM184">
            <v>0</v>
          </cell>
          <cell r="DN184">
            <v>0</v>
          </cell>
          <cell r="DO184">
            <v>0</v>
          </cell>
          <cell r="DP184">
            <v>2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</row>
        <row r="185">
          <cell r="E185">
            <v>2212096</v>
          </cell>
          <cell r="F185" t="str">
            <v>96 Средно училище "Лев Николаевич Толстой"</v>
          </cell>
          <cell r="G185" t="str">
            <v>не</v>
          </cell>
          <cell r="H185">
            <v>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1</v>
          </cell>
          <cell r="BA185">
            <v>18</v>
          </cell>
          <cell r="BB185">
            <v>418</v>
          </cell>
          <cell r="BC185">
            <v>94</v>
          </cell>
          <cell r="BD185">
            <v>14</v>
          </cell>
          <cell r="BE185">
            <v>348</v>
          </cell>
          <cell r="BF185">
            <v>6</v>
          </cell>
          <cell r="BG185">
            <v>154</v>
          </cell>
          <cell r="BH185">
            <v>2</v>
          </cell>
          <cell r="BI185">
            <v>52</v>
          </cell>
          <cell r="BJ185">
            <v>40</v>
          </cell>
          <cell r="BK185">
            <v>972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21</v>
          </cell>
          <cell r="BX185">
            <v>487</v>
          </cell>
          <cell r="BY185">
            <v>487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1</v>
          </cell>
          <cell r="DL185">
            <v>6</v>
          </cell>
          <cell r="DM185">
            <v>1</v>
          </cell>
          <cell r="DN185">
            <v>1</v>
          </cell>
          <cell r="DO185">
            <v>0</v>
          </cell>
          <cell r="DP185">
            <v>4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</row>
        <row r="186">
          <cell r="E186">
            <v>2212097</v>
          </cell>
          <cell r="F186" t="str">
            <v>97 Средно училище "Братя Миладинови"</v>
          </cell>
          <cell r="G186" t="str">
            <v>не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1</v>
          </cell>
          <cell r="M186">
            <v>25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</v>
          </cell>
          <cell r="S186">
            <v>22</v>
          </cell>
          <cell r="T186">
            <v>0</v>
          </cell>
          <cell r="U186">
            <v>0</v>
          </cell>
          <cell r="V186">
            <v>25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1</v>
          </cell>
          <cell r="BA186">
            <v>16</v>
          </cell>
          <cell r="BB186">
            <v>377</v>
          </cell>
          <cell r="BC186">
            <v>90</v>
          </cell>
          <cell r="BD186">
            <v>12</v>
          </cell>
          <cell r="BE186">
            <v>288</v>
          </cell>
          <cell r="BF186">
            <v>6</v>
          </cell>
          <cell r="BG186">
            <v>156</v>
          </cell>
          <cell r="BH186">
            <v>4</v>
          </cell>
          <cell r="BI186">
            <v>103</v>
          </cell>
          <cell r="BJ186">
            <v>38</v>
          </cell>
          <cell r="BK186">
            <v>924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16</v>
          </cell>
          <cell r="BX186">
            <v>365</v>
          </cell>
          <cell r="BY186">
            <v>365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3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3</v>
          </cell>
          <cell r="CU186">
            <v>81</v>
          </cell>
          <cell r="CV186">
            <v>53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</row>
        <row r="187">
          <cell r="E187">
            <v>2212103</v>
          </cell>
          <cell r="F187" t="str">
            <v>103 Основно училище "Васил Левски"</v>
          </cell>
          <cell r="G187" t="str">
            <v>не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2</v>
          </cell>
          <cell r="X187">
            <v>2</v>
          </cell>
          <cell r="Y187">
            <v>47</v>
          </cell>
          <cell r="Z187">
            <v>47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25</v>
          </cell>
          <cell r="AF187">
            <v>22</v>
          </cell>
          <cell r="AG187">
            <v>0</v>
          </cell>
          <cell r="AH187">
            <v>47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1</v>
          </cell>
          <cell r="BA187">
            <v>7</v>
          </cell>
          <cell r="BB187">
            <v>134</v>
          </cell>
          <cell r="BC187">
            <v>22</v>
          </cell>
          <cell r="BD187">
            <v>4</v>
          </cell>
          <cell r="BE187">
            <v>93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11</v>
          </cell>
          <cell r="BK187">
            <v>227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5</v>
          </cell>
          <cell r="BX187">
            <v>124</v>
          </cell>
          <cell r="BY187">
            <v>124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</row>
        <row r="188">
          <cell r="E188">
            <v>2212137</v>
          </cell>
          <cell r="F188" t="str">
            <v>137 средно училище "Ангел Кънчев"</v>
          </cell>
          <cell r="G188" t="str">
            <v>не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</v>
          </cell>
          <cell r="BA188">
            <v>17</v>
          </cell>
          <cell r="BB188">
            <v>382</v>
          </cell>
          <cell r="BC188">
            <v>89</v>
          </cell>
          <cell r="BD188">
            <v>12</v>
          </cell>
          <cell r="BE188">
            <v>284</v>
          </cell>
          <cell r="BF188">
            <v>9</v>
          </cell>
          <cell r="BG188">
            <v>225</v>
          </cell>
          <cell r="BH188">
            <v>6</v>
          </cell>
          <cell r="BI188">
            <v>146</v>
          </cell>
          <cell r="BJ188">
            <v>44</v>
          </cell>
          <cell r="BK188">
            <v>1037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13</v>
          </cell>
          <cell r="BX188">
            <v>346</v>
          </cell>
          <cell r="BY188">
            <v>346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6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</row>
        <row r="189">
          <cell r="E189">
            <v>2212303</v>
          </cell>
          <cell r="F189" t="str">
            <v>33. Езикова гимназия "Света София"</v>
          </cell>
          <cell r="G189" t="str">
            <v>не</v>
          </cell>
          <cell r="H189">
            <v>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12</v>
          </cell>
          <cell r="BG189">
            <v>308</v>
          </cell>
          <cell r="BH189">
            <v>9</v>
          </cell>
          <cell r="BI189">
            <v>216</v>
          </cell>
          <cell r="BJ189">
            <v>21</v>
          </cell>
          <cell r="BK189">
            <v>524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3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3</v>
          </cell>
          <cell r="CR189">
            <v>77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6</v>
          </cell>
          <cell r="DL189">
            <v>5</v>
          </cell>
          <cell r="DM189">
            <v>5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</row>
        <row r="190">
          <cell r="E190">
            <v>2212777</v>
          </cell>
          <cell r="F190" t="str">
            <v>ДЕТСКА ГРАДИНА № 95 "ОМАЙНИЧЕ"</v>
          </cell>
          <cell r="G190" t="str">
            <v>не</v>
          </cell>
          <cell r="H190">
            <v>1</v>
          </cell>
          <cell r="I190">
            <v>1</v>
          </cell>
          <cell r="J190">
            <v>2</v>
          </cell>
          <cell r="K190">
            <v>45</v>
          </cell>
          <cell r="L190">
            <v>4</v>
          </cell>
          <cell r="M190">
            <v>109</v>
          </cell>
          <cell r="N190">
            <v>0</v>
          </cell>
          <cell r="O190">
            <v>2</v>
          </cell>
          <cell r="P190">
            <v>25</v>
          </cell>
          <cell r="Q190">
            <v>25</v>
          </cell>
          <cell r="R190">
            <v>28</v>
          </cell>
          <cell r="S190">
            <v>29</v>
          </cell>
          <cell r="T190">
            <v>52</v>
          </cell>
          <cell r="U190">
            <v>52</v>
          </cell>
          <cell r="V190">
            <v>57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</row>
        <row r="191">
          <cell r="E191">
            <v>2212813</v>
          </cell>
          <cell r="F191" t="str">
            <v>ДЕТСКА ГРАДИНА № 86 "АСЕН БОСЕВ"</v>
          </cell>
          <cell r="G191" t="str">
            <v>не</v>
          </cell>
          <cell r="H191">
            <v>1</v>
          </cell>
          <cell r="I191">
            <v>1</v>
          </cell>
          <cell r="J191">
            <v>2</v>
          </cell>
          <cell r="K191">
            <v>45</v>
          </cell>
          <cell r="L191">
            <v>8</v>
          </cell>
          <cell r="M191">
            <v>214</v>
          </cell>
          <cell r="N191">
            <v>0</v>
          </cell>
          <cell r="O191">
            <v>2</v>
          </cell>
          <cell r="P191">
            <v>53</v>
          </cell>
          <cell r="Q191">
            <v>54</v>
          </cell>
          <cell r="R191">
            <v>54</v>
          </cell>
          <cell r="S191">
            <v>51</v>
          </cell>
          <cell r="T191">
            <v>109</v>
          </cell>
          <cell r="U191">
            <v>109</v>
          </cell>
          <cell r="V191">
            <v>105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</row>
        <row r="192">
          <cell r="E192">
            <v>2212814</v>
          </cell>
          <cell r="F192" t="str">
            <v>Детска градина № 73 "Маргарита"</v>
          </cell>
          <cell r="G192" t="str">
            <v>не</v>
          </cell>
          <cell r="H192">
            <v>1</v>
          </cell>
          <cell r="I192">
            <v>1</v>
          </cell>
          <cell r="J192">
            <v>0</v>
          </cell>
          <cell r="K192">
            <v>0</v>
          </cell>
          <cell r="L192">
            <v>10</v>
          </cell>
          <cell r="M192">
            <v>270</v>
          </cell>
          <cell r="N192">
            <v>0</v>
          </cell>
          <cell r="O192">
            <v>0</v>
          </cell>
          <cell r="P192">
            <v>84</v>
          </cell>
          <cell r="Q192">
            <v>76</v>
          </cell>
          <cell r="R192">
            <v>55</v>
          </cell>
          <cell r="S192">
            <v>55</v>
          </cell>
          <cell r="T192">
            <v>160</v>
          </cell>
          <cell r="U192">
            <v>160</v>
          </cell>
          <cell r="V192">
            <v>110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</row>
        <row r="193">
          <cell r="E193">
            <v>2212815</v>
          </cell>
          <cell r="F193" t="str">
            <v>Детска градина № 68 "Ран Босилек"</v>
          </cell>
          <cell r="G193" t="str">
            <v>не</v>
          </cell>
          <cell r="H193">
            <v>1</v>
          </cell>
          <cell r="I193">
            <v>1</v>
          </cell>
          <cell r="J193">
            <v>2</v>
          </cell>
          <cell r="K193">
            <v>45</v>
          </cell>
          <cell r="L193">
            <v>9</v>
          </cell>
          <cell r="M193">
            <v>239</v>
          </cell>
          <cell r="N193">
            <v>0</v>
          </cell>
          <cell r="O193">
            <v>0</v>
          </cell>
          <cell r="P193">
            <v>54</v>
          </cell>
          <cell r="Q193">
            <v>55</v>
          </cell>
          <cell r="R193">
            <v>57</v>
          </cell>
          <cell r="S193">
            <v>73</v>
          </cell>
          <cell r="T193">
            <v>109</v>
          </cell>
          <cell r="U193">
            <v>109</v>
          </cell>
          <cell r="V193">
            <v>130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1</v>
          </cell>
          <cell r="AJ193">
            <v>9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1</v>
          </cell>
          <cell r="AP193">
            <v>8</v>
          </cell>
          <cell r="AQ193">
            <v>9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</row>
        <row r="194">
          <cell r="E194">
            <v>2212816</v>
          </cell>
          <cell r="F194" t="str">
            <v>ДЕТСКА ГРАДИНА №64 "ПЪРВИ ЮНИ"</v>
          </cell>
          <cell r="G194" t="str">
            <v>не</v>
          </cell>
          <cell r="H194">
            <v>1</v>
          </cell>
          <cell r="I194">
            <v>1</v>
          </cell>
          <cell r="J194">
            <v>2</v>
          </cell>
          <cell r="K194">
            <v>46</v>
          </cell>
          <cell r="L194">
            <v>8</v>
          </cell>
          <cell r="M194">
            <v>215</v>
          </cell>
          <cell r="N194">
            <v>0</v>
          </cell>
          <cell r="O194">
            <v>2</v>
          </cell>
          <cell r="P194">
            <v>52</v>
          </cell>
          <cell r="Q194">
            <v>54</v>
          </cell>
          <cell r="R194">
            <v>53</v>
          </cell>
          <cell r="S194">
            <v>54</v>
          </cell>
          <cell r="T194">
            <v>108</v>
          </cell>
          <cell r="U194">
            <v>108</v>
          </cell>
          <cell r="V194">
            <v>107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</row>
        <row r="195">
          <cell r="E195">
            <v>2212818</v>
          </cell>
          <cell r="F195" t="str">
            <v>ДЕТСКА ГРАДИНА № 47 "НЕЗАБРАВКА"</v>
          </cell>
          <cell r="G195" t="str">
            <v>не</v>
          </cell>
          <cell r="H195">
            <v>1</v>
          </cell>
          <cell r="I195">
            <v>1</v>
          </cell>
          <cell r="J195">
            <v>1</v>
          </cell>
          <cell r="K195">
            <v>23</v>
          </cell>
          <cell r="L195">
            <v>9</v>
          </cell>
          <cell r="M195">
            <v>247</v>
          </cell>
          <cell r="N195">
            <v>0</v>
          </cell>
          <cell r="O195">
            <v>26</v>
          </cell>
          <cell r="P195">
            <v>57</v>
          </cell>
          <cell r="Q195">
            <v>53</v>
          </cell>
          <cell r="R195">
            <v>56</v>
          </cell>
          <cell r="S195">
            <v>55</v>
          </cell>
          <cell r="T195">
            <v>136</v>
          </cell>
          <cell r="U195">
            <v>136</v>
          </cell>
          <cell r="V195">
            <v>111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5</v>
          </cell>
          <cell r="AS195">
            <v>0</v>
          </cell>
          <cell r="AT195">
            <v>0</v>
          </cell>
          <cell r="AU195">
            <v>3</v>
          </cell>
          <cell r="AV195">
            <v>2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</row>
        <row r="196">
          <cell r="E196">
            <v>2212819</v>
          </cell>
          <cell r="F196" t="str">
            <v>ДЕТСКА ГРАДИНА № 35 "ЩАСТЛИВО ДЕТСТВО"</v>
          </cell>
          <cell r="G196" t="str">
            <v>не</v>
          </cell>
          <cell r="H196">
            <v>1</v>
          </cell>
          <cell r="I196">
            <v>1</v>
          </cell>
          <cell r="J196">
            <v>2</v>
          </cell>
          <cell r="K196">
            <v>44</v>
          </cell>
          <cell r="L196">
            <v>8</v>
          </cell>
          <cell r="M196">
            <v>215</v>
          </cell>
          <cell r="N196">
            <v>0</v>
          </cell>
          <cell r="O196">
            <v>0</v>
          </cell>
          <cell r="P196">
            <v>53</v>
          </cell>
          <cell r="Q196">
            <v>54</v>
          </cell>
          <cell r="R196">
            <v>55</v>
          </cell>
          <cell r="S196">
            <v>53</v>
          </cell>
          <cell r="T196">
            <v>107</v>
          </cell>
          <cell r="U196">
            <v>107</v>
          </cell>
          <cell r="V196">
            <v>108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</row>
        <row r="197">
          <cell r="E197">
            <v>2212820</v>
          </cell>
          <cell r="F197" t="str">
            <v>ДГ 32 Българче</v>
          </cell>
          <cell r="G197" t="str">
            <v>не</v>
          </cell>
          <cell r="H197">
            <v>1</v>
          </cell>
          <cell r="I197">
            <v>1</v>
          </cell>
          <cell r="J197">
            <v>2</v>
          </cell>
          <cell r="K197">
            <v>47</v>
          </cell>
          <cell r="L197">
            <v>6</v>
          </cell>
          <cell r="M197">
            <v>163</v>
          </cell>
          <cell r="N197">
            <v>0</v>
          </cell>
          <cell r="O197">
            <v>0</v>
          </cell>
          <cell r="P197">
            <v>27</v>
          </cell>
          <cell r="Q197">
            <v>56</v>
          </cell>
          <cell r="R197">
            <v>28</v>
          </cell>
          <cell r="S197">
            <v>52</v>
          </cell>
          <cell r="T197">
            <v>83</v>
          </cell>
          <cell r="U197">
            <v>83</v>
          </cell>
          <cell r="V197">
            <v>80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</row>
        <row r="198">
          <cell r="E198">
            <v>2212821</v>
          </cell>
          <cell r="F198" t="str">
            <v>ДЕТСКА ГРАДИНА № 31 " ЛЮЛИН "</v>
          </cell>
          <cell r="G198" t="str">
            <v>не</v>
          </cell>
          <cell r="H198">
            <v>1</v>
          </cell>
          <cell r="I198">
            <v>1</v>
          </cell>
          <cell r="J198">
            <v>2</v>
          </cell>
          <cell r="K198">
            <v>46</v>
          </cell>
          <cell r="L198">
            <v>8</v>
          </cell>
          <cell r="M198">
            <v>202</v>
          </cell>
          <cell r="N198">
            <v>0</v>
          </cell>
          <cell r="O198">
            <v>1</v>
          </cell>
          <cell r="P198">
            <v>53</v>
          </cell>
          <cell r="Q198">
            <v>51</v>
          </cell>
          <cell r="R198">
            <v>46</v>
          </cell>
          <cell r="S198">
            <v>51</v>
          </cell>
          <cell r="T198">
            <v>105</v>
          </cell>
          <cell r="U198">
            <v>105</v>
          </cell>
          <cell r="V198">
            <v>97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</row>
        <row r="199">
          <cell r="E199">
            <v>2212822</v>
          </cell>
          <cell r="F199" t="str">
            <v>Детска градина №22 "Великденче"</v>
          </cell>
          <cell r="G199" t="str">
            <v>не</v>
          </cell>
          <cell r="H199">
            <v>1</v>
          </cell>
          <cell r="I199">
            <v>1</v>
          </cell>
          <cell r="J199">
            <v>1</v>
          </cell>
          <cell r="K199">
            <v>23</v>
          </cell>
          <cell r="L199">
            <v>8</v>
          </cell>
          <cell r="M199">
            <v>211</v>
          </cell>
          <cell r="N199">
            <v>0</v>
          </cell>
          <cell r="O199">
            <v>0</v>
          </cell>
          <cell r="P199">
            <v>54</v>
          </cell>
          <cell r="Q199">
            <v>53</v>
          </cell>
          <cell r="R199">
            <v>52</v>
          </cell>
          <cell r="S199">
            <v>52</v>
          </cell>
          <cell r="T199">
            <v>107</v>
          </cell>
          <cell r="U199">
            <v>107</v>
          </cell>
          <cell r="V199">
            <v>104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</row>
        <row r="200">
          <cell r="E200">
            <v>2212823</v>
          </cell>
          <cell r="F200" t="str">
            <v>Детска градина № 152</v>
          </cell>
          <cell r="G200" t="str">
            <v>не</v>
          </cell>
          <cell r="H200">
            <v>1</v>
          </cell>
          <cell r="I200">
            <v>1</v>
          </cell>
          <cell r="J200">
            <v>2</v>
          </cell>
          <cell r="K200">
            <v>44</v>
          </cell>
          <cell r="L200">
            <v>8</v>
          </cell>
          <cell r="M200">
            <v>214</v>
          </cell>
          <cell r="N200">
            <v>0</v>
          </cell>
          <cell r="O200">
            <v>5</v>
          </cell>
          <cell r="P200">
            <v>50</v>
          </cell>
          <cell r="Q200">
            <v>55</v>
          </cell>
          <cell r="R200">
            <v>54</v>
          </cell>
          <cell r="S200">
            <v>50</v>
          </cell>
          <cell r="T200">
            <v>110</v>
          </cell>
          <cell r="U200">
            <v>110</v>
          </cell>
          <cell r="V200">
            <v>104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</row>
        <row r="201">
          <cell r="E201">
            <v>2212824</v>
          </cell>
          <cell r="F201" t="str">
            <v>Детска градина №139 "ПАНОРАМА"</v>
          </cell>
          <cell r="G201" t="str">
            <v>не</v>
          </cell>
          <cell r="H201">
            <v>1</v>
          </cell>
          <cell r="I201">
            <v>1</v>
          </cell>
          <cell r="J201">
            <v>1</v>
          </cell>
          <cell r="K201">
            <v>24</v>
          </cell>
          <cell r="L201">
            <v>9</v>
          </cell>
          <cell r="M201">
            <v>248</v>
          </cell>
          <cell r="N201">
            <v>0</v>
          </cell>
          <cell r="O201">
            <v>0</v>
          </cell>
          <cell r="P201">
            <v>57</v>
          </cell>
          <cell r="Q201">
            <v>82</v>
          </cell>
          <cell r="R201">
            <v>53</v>
          </cell>
          <cell r="S201">
            <v>56</v>
          </cell>
          <cell r="T201">
            <v>139</v>
          </cell>
          <cell r="U201">
            <v>139</v>
          </cell>
          <cell r="V201">
            <v>109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2</v>
          </cell>
          <cell r="AJ201">
            <v>16</v>
          </cell>
          <cell r="AK201">
            <v>0</v>
          </cell>
          <cell r="AL201">
            <v>0</v>
          </cell>
          <cell r="AM201">
            <v>1</v>
          </cell>
          <cell r="AN201">
            <v>2</v>
          </cell>
          <cell r="AO201">
            <v>2</v>
          </cell>
          <cell r="AP201">
            <v>11</v>
          </cell>
          <cell r="AQ201">
            <v>13</v>
          </cell>
          <cell r="AR201">
            <v>2</v>
          </cell>
          <cell r="AS201">
            <v>0</v>
          </cell>
          <cell r="AT201">
            <v>0</v>
          </cell>
          <cell r="AU201">
            <v>1</v>
          </cell>
          <cell r="AV201">
            <v>1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</row>
        <row r="202">
          <cell r="E202">
            <v>2212825</v>
          </cell>
          <cell r="F202" t="str">
            <v>Детска градина № 197 "Китна градина"</v>
          </cell>
          <cell r="G202" t="str">
            <v>не</v>
          </cell>
          <cell r="H202">
            <v>1</v>
          </cell>
          <cell r="I202">
            <v>1</v>
          </cell>
          <cell r="J202">
            <v>1</v>
          </cell>
          <cell r="K202">
            <v>23</v>
          </cell>
          <cell r="L202">
            <v>5</v>
          </cell>
          <cell r="M202">
            <v>126</v>
          </cell>
          <cell r="N202">
            <v>0</v>
          </cell>
          <cell r="O202">
            <v>0</v>
          </cell>
          <cell r="P202">
            <v>46</v>
          </cell>
          <cell r="Q202">
            <v>31</v>
          </cell>
          <cell r="R202">
            <v>28</v>
          </cell>
          <cell r="S202">
            <v>21</v>
          </cell>
          <cell r="T202">
            <v>77</v>
          </cell>
          <cell r="U202">
            <v>77</v>
          </cell>
          <cell r="V202">
            <v>49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</row>
        <row r="203">
          <cell r="E203">
            <v>2212826</v>
          </cell>
          <cell r="F203" t="str">
            <v>Детска градина №57"Хосе Марти"</v>
          </cell>
          <cell r="G203" t="str">
            <v>не</v>
          </cell>
          <cell r="H203">
            <v>1</v>
          </cell>
          <cell r="I203">
            <v>1</v>
          </cell>
          <cell r="J203">
            <v>0</v>
          </cell>
          <cell r="K203">
            <v>0</v>
          </cell>
          <cell r="L203">
            <v>7</v>
          </cell>
          <cell r="M203">
            <v>187</v>
          </cell>
          <cell r="N203">
            <v>0</v>
          </cell>
          <cell r="O203">
            <v>0</v>
          </cell>
          <cell r="P203">
            <v>27</v>
          </cell>
          <cell r="Q203">
            <v>54</v>
          </cell>
          <cell r="R203">
            <v>55</v>
          </cell>
          <cell r="S203">
            <v>51</v>
          </cell>
          <cell r="T203">
            <v>81</v>
          </cell>
          <cell r="U203">
            <v>81</v>
          </cell>
          <cell r="V203">
            <v>106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</row>
        <row r="204">
          <cell r="E204">
            <v>2212827</v>
          </cell>
          <cell r="F204" t="str">
            <v>Детска градина №101 "Ябълкова градина"</v>
          </cell>
          <cell r="G204" t="str">
            <v>не</v>
          </cell>
          <cell r="H204">
            <v>1</v>
          </cell>
          <cell r="I204">
            <v>1</v>
          </cell>
          <cell r="J204">
            <v>2</v>
          </cell>
          <cell r="K204">
            <v>44</v>
          </cell>
          <cell r="L204">
            <v>6</v>
          </cell>
          <cell r="M204">
            <v>163</v>
          </cell>
          <cell r="N204">
            <v>0</v>
          </cell>
          <cell r="O204">
            <v>0</v>
          </cell>
          <cell r="P204">
            <v>54</v>
          </cell>
          <cell r="Q204">
            <v>29</v>
          </cell>
          <cell r="R204">
            <v>51</v>
          </cell>
          <cell r="S204">
            <v>29</v>
          </cell>
          <cell r="T204">
            <v>83</v>
          </cell>
          <cell r="U204">
            <v>83</v>
          </cell>
          <cell r="V204">
            <v>80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2</v>
          </cell>
          <cell r="AJ204">
            <v>25</v>
          </cell>
          <cell r="AK204">
            <v>0</v>
          </cell>
          <cell r="AL204">
            <v>0</v>
          </cell>
          <cell r="AM204">
            <v>2</v>
          </cell>
          <cell r="AN204">
            <v>2</v>
          </cell>
          <cell r="AO204">
            <v>7</v>
          </cell>
          <cell r="AP204">
            <v>14</v>
          </cell>
          <cell r="AQ204">
            <v>21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</row>
        <row r="205">
          <cell r="E205">
            <v>2212879</v>
          </cell>
          <cell r="F205" t="str">
            <v>ДЕТСКА ГРАДИНА №55"ИГЛИКА"</v>
          </cell>
          <cell r="G205" t="str">
            <v>не</v>
          </cell>
          <cell r="H205">
            <v>1</v>
          </cell>
          <cell r="I205">
            <v>1</v>
          </cell>
          <cell r="J205">
            <v>2</v>
          </cell>
          <cell r="K205">
            <v>40</v>
          </cell>
          <cell r="L205">
            <v>5</v>
          </cell>
          <cell r="M205">
            <v>137</v>
          </cell>
          <cell r="N205">
            <v>0</v>
          </cell>
          <cell r="O205">
            <v>0</v>
          </cell>
          <cell r="P205">
            <v>27</v>
          </cell>
          <cell r="Q205">
            <v>28</v>
          </cell>
          <cell r="R205">
            <v>54</v>
          </cell>
          <cell r="S205">
            <v>28</v>
          </cell>
          <cell r="T205">
            <v>55</v>
          </cell>
          <cell r="U205">
            <v>55</v>
          </cell>
          <cell r="V205">
            <v>82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</row>
        <row r="206">
          <cell r="E206">
            <v>2212998</v>
          </cell>
          <cell r="F206" t="str">
            <v>Детска градина № 200 "Цветен рай "</v>
          </cell>
          <cell r="G206" t="str">
            <v>не</v>
          </cell>
          <cell r="H206">
            <v>1</v>
          </cell>
          <cell r="I206">
            <v>1</v>
          </cell>
          <cell r="J206">
            <v>2</v>
          </cell>
          <cell r="K206">
            <v>44</v>
          </cell>
          <cell r="L206">
            <v>6</v>
          </cell>
          <cell r="M206">
            <v>168</v>
          </cell>
          <cell r="N206">
            <v>0</v>
          </cell>
          <cell r="O206">
            <v>0</v>
          </cell>
          <cell r="P206">
            <v>54</v>
          </cell>
          <cell r="Q206">
            <v>27</v>
          </cell>
          <cell r="R206">
            <v>56</v>
          </cell>
          <cell r="S206">
            <v>31</v>
          </cell>
          <cell r="T206">
            <v>81</v>
          </cell>
          <cell r="U206">
            <v>81</v>
          </cell>
          <cell r="V206">
            <v>87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</row>
        <row r="207">
          <cell r="E207">
            <v>2213010</v>
          </cell>
          <cell r="F207" t="str">
            <v>10 Средно училище " Теодор Траянов "</v>
          </cell>
          <cell r="G207" t="str">
            <v>не</v>
          </cell>
          <cell r="H207">
            <v>1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3</v>
          </cell>
          <cell r="X207">
            <v>3</v>
          </cell>
          <cell r="Y207">
            <v>68</v>
          </cell>
          <cell r="Z207">
            <v>68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68</v>
          </cell>
          <cell r="AG207">
            <v>0</v>
          </cell>
          <cell r="AH207">
            <v>68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1</v>
          </cell>
          <cell r="BA207">
            <v>17</v>
          </cell>
          <cell r="BB207">
            <v>387</v>
          </cell>
          <cell r="BC207">
            <v>86</v>
          </cell>
          <cell r="BD207">
            <v>12</v>
          </cell>
          <cell r="BE207">
            <v>267</v>
          </cell>
          <cell r="BF207">
            <v>5</v>
          </cell>
          <cell r="BG207">
            <v>123</v>
          </cell>
          <cell r="BH207">
            <v>1</v>
          </cell>
          <cell r="BI207">
            <v>20</v>
          </cell>
          <cell r="BJ207">
            <v>35</v>
          </cell>
          <cell r="BK207">
            <v>797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17</v>
          </cell>
          <cell r="BX207">
            <v>363</v>
          </cell>
          <cell r="BY207">
            <v>363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2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</row>
        <row r="208">
          <cell r="E208">
            <v>2213039</v>
          </cell>
          <cell r="F208" t="str">
            <v>39. Средно училище "Петър Динеков"</v>
          </cell>
          <cell r="G208" t="str">
            <v>не</v>
          </cell>
          <cell r="H208">
            <v>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</v>
          </cell>
          <cell r="X208">
            <v>1</v>
          </cell>
          <cell r="Y208">
            <v>23</v>
          </cell>
          <cell r="Z208">
            <v>23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12</v>
          </cell>
          <cell r="AF208">
            <v>11</v>
          </cell>
          <cell r="AG208">
            <v>0</v>
          </cell>
          <cell r="AH208">
            <v>23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1</v>
          </cell>
          <cell r="BA208">
            <v>12</v>
          </cell>
          <cell r="BB208">
            <v>255</v>
          </cell>
          <cell r="BC208">
            <v>58</v>
          </cell>
          <cell r="BD208">
            <v>11</v>
          </cell>
          <cell r="BE208">
            <v>268</v>
          </cell>
          <cell r="BF208">
            <v>4</v>
          </cell>
          <cell r="BG208">
            <v>112</v>
          </cell>
          <cell r="BH208">
            <v>2</v>
          </cell>
          <cell r="BI208">
            <v>46</v>
          </cell>
          <cell r="BJ208">
            <v>29</v>
          </cell>
          <cell r="BK208">
            <v>681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12</v>
          </cell>
          <cell r="BX208">
            <v>228</v>
          </cell>
          <cell r="BY208">
            <v>228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</row>
        <row r="209">
          <cell r="E209">
            <v>2213081</v>
          </cell>
          <cell r="F209" t="str">
            <v>81. Средно училище "Виктор Юго"</v>
          </cell>
          <cell r="G209" t="str">
            <v>не</v>
          </cell>
          <cell r="H209">
            <v>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28</v>
          </cell>
          <cell r="BB209">
            <v>655</v>
          </cell>
          <cell r="BC209">
            <v>165</v>
          </cell>
          <cell r="BD209">
            <v>18</v>
          </cell>
          <cell r="BE209">
            <v>422</v>
          </cell>
          <cell r="BF209">
            <v>6</v>
          </cell>
          <cell r="BG209">
            <v>156</v>
          </cell>
          <cell r="BH209">
            <v>4</v>
          </cell>
          <cell r="BI209">
            <v>92</v>
          </cell>
          <cell r="BJ209">
            <v>56</v>
          </cell>
          <cell r="BK209">
            <v>1325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25</v>
          </cell>
          <cell r="BX209">
            <v>572</v>
          </cell>
          <cell r="BY209">
            <v>572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2</v>
          </cell>
          <cell r="DL209">
            <v>2</v>
          </cell>
          <cell r="DM209">
            <v>2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</row>
        <row r="210">
          <cell r="E210">
            <v>2213082</v>
          </cell>
          <cell r="F210" t="str">
            <v>82. основно училище "Васил Евстатиев Априлов"</v>
          </cell>
          <cell r="G210" t="str">
            <v>не</v>
          </cell>
          <cell r="H210">
            <v>1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1</v>
          </cell>
          <cell r="BA210">
            <v>8</v>
          </cell>
          <cell r="BB210">
            <v>177</v>
          </cell>
          <cell r="BC210">
            <v>33</v>
          </cell>
          <cell r="BD210">
            <v>5</v>
          </cell>
          <cell r="BE210">
            <v>97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13</v>
          </cell>
          <cell r="BK210">
            <v>274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13</v>
          </cell>
          <cell r="BX210">
            <v>273</v>
          </cell>
          <cell r="BY210">
            <v>273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</row>
        <row r="211">
          <cell r="E211">
            <v>2213118</v>
          </cell>
          <cell r="F211" t="str">
            <v>118 Средно училище "Академик Людмил Стоянов"</v>
          </cell>
          <cell r="G211" t="str">
            <v>не</v>
          </cell>
          <cell r="H211">
            <v>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1</v>
          </cell>
          <cell r="BA211">
            <v>16</v>
          </cell>
          <cell r="BB211">
            <v>370</v>
          </cell>
          <cell r="BC211">
            <v>96</v>
          </cell>
          <cell r="BD211">
            <v>12</v>
          </cell>
          <cell r="BE211">
            <v>283</v>
          </cell>
          <cell r="BF211">
            <v>3</v>
          </cell>
          <cell r="BG211">
            <v>77</v>
          </cell>
          <cell r="BH211">
            <v>3</v>
          </cell>
          <cell r="BI211">
            <v>68</v>
          </cell>
          <cell r="BJ211">
            <v>34</v>
          </cell>
          <cell r="BK211">
            <v>798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16</v>
          </cell>
          <cell r="BX211">
            <v>359</v>
          </cell>
          <cell r="BY211">
            <v>359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1</v>
          </cell>
          <cell r="DM211">
            <v>1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</row>
        <row r="212">
          <cell r="E212">
            <v>2213125</v>
          </cell>
          <cell r="F212" t="str">
            <v>125 СУ "Боян Пенев" с изучаване на чужди езици</v>
          </cell>
          <cell r="G212" t="str">
            <v>не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1</v>
          </cell>
          <cell r="BA212">
            <v>24</v>
          </cell>
          <cell r="BB212">
            <v>606</v>
          </cell>
          <cell r="BC212">
            <v>144</v>
          </cell>
          <cell r="BD212">
            <v>23</v>
          </cell>
          <cell r="BE212">
            <v>588</v>
          </cell>
          <cell r="BF212">
            <v>6</v>
          </cell>
          <cell r="BG212">
            <v>150</v>
          </cell>
          <cell r="BH212">
            <v>4</v>
          </cell>
          <cell r="BI212">
            <v>73</v>
          </cell>
          <cell r="BJ212">
            <v>57</v>
          </cell>
          <cell r="BK212">
            <v>1417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9</v>
          </cell>
          <cell r="BX212">
            <v>230</v>
          </cell>
          <cell r="BY212">
            <v>230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4</v>
          </cell>
          <cell r="DK212">
            <v>5</v>
          </cell>
          <cell r="DL212">
            <v>2</v>
          </cell>
          <cell r="DM212">
            <v>1</v>
          </cell>
          <cell r="DN212">
            <v>0</v>
          </cell>
          <cell r="DO212">
            <v>0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</row>
        <row r="213">
          <cell r="E213">
            <v>2213128</v>
          </cell>
          <cell r="F213" t="str">
            <v>128 СРЕДНО УЧИЛИЩЕ "АЛБЕРТ АЙНЩАЙН"</v>
          </cell>
          <cell r="G213" t="str">
            <v>не</v>
          </cell>
          <cell r="H213">
            <v>1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1</v>
          </cell>
          <cell r="BA213">
            <v>16</v>
          </cell>
          <cell r="BB213">
            <v>402</v>
          </cell>
          <cell r="BC213">
            <v>97</v>
          </cell>
          <cell r="BD213">
            <v>11</v>
          </cell>
          <cell r="BE213">
            <v>279</v>
          </cell>
          <cell r="BF213">
            <v>3</v>
          </cell>
          <cell r="BG213">
            <v>78</v>
          </cell>
          <cell r="BH213">
            <v>2</v>
          </cell>
          <cell r="BI213">
            <v>51</v>
          </cell>
          <cell r="BJ213">
            <v>32</v>
          </cell>
          <cell r="BK213">
            <v>810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16</v>
          </cell>
          <cell r="BX213">
            <v>369</v>
          </cell>
          <cell r="BY213">
            <v>369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5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2</v>
          </cell>
          <cell r="CO213">
            <v>54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3</v>
          </cell>
          <cell r="DA213">
            <v>67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</row>
        <row r="214">
          <cell r="E214">
            <v>2213131</v>
          </cell>
          <cell r="F214" t="str">
            <v>131. СУ "Климент Аркадиевич Тимирязев"</v>
          </cell>
          <cell r="G214" t="str">
            <v>не</v>
          </cell>
          <cell r="H214">
            <v>1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2</v>
          </cell>
          <cell r="X214">
            <v>2</v>
          </cell>
          <cell r="Y214">
            <v>49</v>
          </cell>
          <cell r="Z214">
            <v>49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</v>
          </cell>
          <cell r="AF214">
            <v>48</v>
          </cell>
          <cell r="AG214">
            <v>0</v>
          </cell>
          <cell r="AH214">
            <v>49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1</v>
          </cell>
          <cell r="BA214">
            <v>21</v>
          </cell>
          <cell r="BB214">
            <v>459</v>
          </cell>
          <cell r="BC214">
            <v>142</v>
          </cell>
          <cell r="BD214">
            <v>4</v>
          </cell>
          <cell r="BE214">
            <v>95</v>
          </cell>
          <cell r="BF214">
            <v>2</v>
          </cell>
          <cell r="BG214">
            <v>47</v>
          </cell>
          <cell r="BH214">
            <v>0</v>
          </cell>
          <cell r="BI214">
            <v>0</v>
          </cell>
          <cell r="BJ214">
            <v>27</v>
          </cell>
          <cell r="BK214">
            <v>601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21</v>
          </cell>
          <cell r="BX214">
            <v>447</v>
          </cell>
          <cell r="BY214">
            <v>447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4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4</v>
          </cell>
          <cell r="CU214">
            <v>100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5</v>
          </cell>
          <cell r="DL214">
            <v>8</v>
          </cell>
          <cell r="DM214">
            <v>0</v>
          </cell>
          <cell r="DN214">
            <v>0</v>
          </cell>
          <cell r="DO214">
            <v>0</v>
          </cell>
          <cell r="DP214">
            <v>8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</row>
        <row r="215">
          <cell r="E215">
            <v>2213144</v>
          </cell>
          <cell r="F215" t="str">
            <v>144 Средно училище "Народни будители"</v>
          </cell>
          <cell r="G215" t="str">
            <v>не</v>
          </cell>
          <cell r="H215">
            <v>1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1</v>
          </cell>
          <cell r="X215">
            <v>1</v>
          </cell>
          <cell r="Y215">
            <v>16</v>
          </cell>
          <cell r="Z215">
            <v>16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1</v>
          </cell>
          <cell r="AF215">
            <v>15</v>
          </cell>
          <cell r="AG215">
            <v>0</v>
          </cell>
          <cell r="AH215">
            <v>16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1</v>
          </cell>
          <cell r="BA215">
            <v>21</v>
          </cell>
          <cell r="BB215">
            <v>457</v>
          </cell>
          <cell r="BC215">
            <v>124</v>
          </cell>
          <cell r="BD215">
            <v>20</v>
          </cell>
          <cell r="BE215">
            <v>419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41</v>
          </cell>
          <cell r="BK215">
            <v>876</v>
          </cell>
          <cell r="BL215">
            <v>7</v>
          </cell>
          <cell r="BM215">
            <v>165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14</v>
          </cell>
          <cell r="BX215">
            <v>340</v>
          </cell>
          <cell r="BY215">
            <v>340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10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10</v>
          </cell>
          <cell r="CX215">
            <v>259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2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</row>
        <row r="216">
          <cell r="E216">
            <v>2213145</v>
          </cell>
          <cell r="F216" t="str">
            <v>145 Основно училище "Симеон Радев"</v>
          </cell>
          <cell r="G216" t="str">
            <v>не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3</v>
          </cell>
          <cell r="X216">
            <v>3</v>
          </cell>
          <cell r="Y216">
            <v>76</v>
          </cell>
          <cell r="Z216">
            <v>76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1</v>
          </cell>
          <cell r="AF216">
            <v>75</v>
          </cell>
          <cell r="AG216">
            <v>0</v>
          </cell>
          <cell r="AH216">
            <v>76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1</v>
          </cell>
          <cell r="BA216">
            <v>20</v>
          </cell>
          <cell r="BB216">
            <v>536</v>
          </cell>
          <cell r="BC216">
            <v>136</v>
          </cell>
          <cell r="BD216">
            <v>14</v>
          </cell>
          <cell r="BE216">
            <v>380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34</v>
          </cell>
          <cell r="BK216">
            <v>916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20</v>
          </cell>
          <cell r="BX216">
            <v>535</v>
          </cell>
          <cell r="BY216">
            <v>535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</row>
        <row r="217">
          <cell r="E217">
            <v>2213701</v>
          </cell>
          <cell r="F217" t="str">
            <v>ДГ №189 Сто усмивки</v>
          </cell>
          <cell r="G217" t="str">
            <v>не</v>
          </cell>
          <cell r="H217">
            <v>1</v>
          </cell>
          <cell r="I217">
            <v>1</v>
          </cell>
          <cell r="J217">
            <v>1</v>
          </cell>
          <cell r="K217">
            <v>22</v>
          </cell>
          <cell r="L217">
            <v>7</v>
          </cell>
          <cell r="M217">
            <v>181</v>
          </cell>
          <cell r="N217">
            <v>0</v>
          </cell>
          <cell r="O217">
            <v>0</v>
          </cell>
          <cell r="P217">
            <v>53</v>
          </cell>
          <cell r="Q217">
            <v>29</v>
          </cell>
          <cell r="R217">
            <v>61</v>
          </cell>
          <cell r="S217">
            <v>38</v>
          </cell>
          <cell r="T217">
            <v>82</v>
          </cell>
          <cell r="U217">
            <v>82</v>
          </cell>
          <cell r="V217">
            <v>99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4</v>
          </cell>
          <cell r="AS217">
            <v>0</v>
          </cell>
          <cell r="AT217">
            <v>0</v>
          </cell>
          <cell r="AU217">
            <v>3</v>
          </cell>
          <cell r="AV217">
            <v>1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</row>
        <row r="218">
          <cell r="E218">
            <v>2213787</v>
          </cell>
          <cell r="F218" t="str">
            <v>Детска градина №26 "Калина"</v>
          </cell>
          <cell r="G218" t="str">
            <v>не</v>
          </cell>
          <cell r="H218">
            <v>1</v>
          </cell>
          <cell r="I218">
            <v>1</v>
          </cell>
          <cell r="J218">
            <v>2</v>
          </cell>
          <cell r="K218">
            <v>45</v>
          </cell>
          <cell r="L218">
            <v>4</v>
          </cell>
          <cell r="M218">
            <v>104</v>
          </cell>
          <cell r="N218">
            <v>0</v>
          </cell>
          <cell r="O218">
            <v>0</v>
          </cell>
          <cell r="P218">
            <v>27</v>
          </cell>
          <cell r="Q218">
            <v>28</v>
          </cell>
          <cell r="R218">
            <v>23</v>
          </cell>
          <cell r="S218">
            <v>26</v>
          </cell>
          <cell r="T218">
            <v>55</v>
          </cell>
          <cell r="U218">
            <v>55</v>
          </cell>
          <cell r="V218">
            <v>49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</row>
        <row r="219">
          <cell r="E219">
            <v>2213791</v>
          </cell>
          <cell r="F219" t="str">
            <v>Детска градина № 98 " Слънчевото зайче"</v>
          </cell>
          <cell r="G219" t="str">
            <v>не</v>
          </cell>
          <cell r="H219">
            <v>1</v>
          </cell>
          <cell r="I219">
            <v>1</v>
          </cell>
          <cell r="J219">
            <v>1</v>
          </cell>
          <cell r="K219">
            <v>22</v>
          </cell>
          <cell r="L219">
            <v>7</v>
          </cell>
          <cell r="M219">
            <v>172</v>
          </cell>
          <cell r="N219">
            <v>0</v>
          </cell>
          <cell r="O219">
            <v>24</v>
          </cell>
          <cell r="P219">
            <v>53</v>
          </cell>
          <cell r="Q219">
            <v>28</v>
          </cell>
          <cell r="R219">
            <v>28</v>
          </cell>
          <cell r="S219">
            <v>39</v>
          </cell>
          <cell r="T219">
            <v>105</v>
          </cell>
          <cell r="U219">
            <v>105</v>
          </cell>
          <cell r="V219">
            <v>67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3</v>
          </cell>
          <cell r="AS219">
            <v>0</v>
          </cell>
          <cell r="AT219">
            <v>0</v>
          </cell>
          <cell r="AU219">
            <v>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</row>
        <row r="220">
          <cell r="E220">
            <v>2213968</v>
          </cell>
          <cell r="F220" t="str">
            <v>Детска градина № 14 "Карлсон"</v>
          </cell>
          <cell r="G220" t="str">
            <v>не</v>
          </cell>
          <cell r="H220">
            <v>1</v>
          </cell>
          <cell r="I220">
            <v>1</v>
          </cell>
          <cell r="J220">
            <v>2</v>
          </cell>
          <cell r="K220">
            <v>45</v>
          </cell>
          <cell r="L220">
            <v>7</v>
          </cell>
          <cell r="M220">
            <v>186</v>
          </cell>
          <cell r="N220">
            <v>0</v>
          </cell>
          <cell r="O220">
            <v>0</v>
          </cell>
          <cell r="P220">
            <v>53</v>
          </cell>
          <cell r="Q220">
            <v>56</v>
          </cell>
          <cell r="R220">
            <v>33</v>
          </cell>
          <cell r="S220">
            <v>44</v>
          </cell>
          <cell r="T220">
            <v>109</v>
          </cell>
          <cell r="U220">
            <v>109</v>
          </cell>
          <cell r="V220">
            <v>77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2</v>
          </cell>
          <cell r="AY220">
            <v>2</v>
          </cell>
          <cell r="AZ220">
            <v>2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</row>
        <row r="221">
          <cell r="E221">
            <v>2213969</v>
          </cell>
          <cell r="F221" t="str">
            <v>ДЕТСКА ГРАДИНА № 188 "Вяра, Надежда, Любов"</v>
          </cell>
          <cell r="G221" t="str">
            <v>не</v>
          </cell>
          <cell r="H221">
            <v>1</v>
          </cell>
          <cell r="I221">
            <v>1</v>
          </cell>
          <cell r="J221">
            <v>1</v>
          </cell>
          <cell r="K221">
            <v>22</v>
          </cell>
          <cell r="L221">
            <v>7</v>
          </cell>
          <cell r="M221">
            <v>185</v>
          </cell>
          <cell r="N221">
            <v>0</v>
          </cell>
          <cell r="O221">
            <v>0</v>
          </cell>
          <cell r="P221">
            <v>28</v>
          </cell>
          <cell r="Q221">
            <v>56</v>
          </cell>
          <cell r="R221">
            <v>39</v>
          </cell>
          <cell r="S221">
            <v>62</v>
          </cell>
          <cell r="T221">
            <v>84</v>
          </cell>
          <cell r="U221">
            <v>84</v>
          </cell>
          <cell r="V221">
            <v>101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</v>
          </cell>
          <cell r="AS221">
            <v>0</v>
          </cell>
          <cell r="AT221">
            <v>0</v>
          </cell>
          <cell r="AU221">
            <v>1</v>
          </cell>
          <cell r="AV221">
            <v>1</v>
          </cell>
          <cell r="AW221">
            <v>0</v>
          </cell>
          <cell r="AX221">
            <v>1</v>
          </cell>
          <cell r="AY221">
            <v>1</v>
          </cell>
          <cell r="AZ221">
            <v>1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</row>
        <row r="222">
          <cell r="E222">
            <v>2213970</v>
          </cell>
          <cell r="F222" t="str">
            <v>ДЕТСКА ГРАДИНА №59 "ЕЛХИЦА"</v>
          </cell>
          <cell r="G222" t="str">
            <v>не</v>
          </cell>
          <cell r="H222">
            <v>1</v>
          </cell>
          <cell r="I222">
            <v>1</v>
          </cell>
          <cell r="J222">
            <v>1</v>
          </cell>
          <cell r="K222">
            <v>23</v>
          </cell>
          <cell r="L222">
            <v>9</v>
          </cell>
          <cell r="M222">
            <v>241</v>
          </cell>
          <cell r="N222">
            <v>0</v>
          </cell>
          <cell r="O222">
            <v>24</v>
          </cell>
          <cell r="P222">
            <v>54</v>
          </cell>
          <cell r="Q222">
            <v>56</v>
          </cell>
          <cell r="R222">
            <v>63</v>
          </cell>
          <cell r="S222">
            <v>44</v>
          </cell>
          <cell r="T222">
            <v>134</v>
          </cell>
          <cell r="U222">
            <v>134</v>
          </cell>
          <cell r="V222">
            <v>107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2</v>
          </cell>
          <cell r="AJ222">
            <v>22</v>
          </cell>
          <cell r="AK222">
            <v>0</v>
          </cell>
          <cell r="AL222">
            <v>2</v>
          </cell>
          <cell r="AM222">
            <v>1</v>
          </cell>
          <cell r="AN222">
            <v>5</v>
          </cell>
          <cell r="AO222">
            <v>5</v>
          </cell>
          <cell r="AP222">
            <v>9</v>
          </cell>
          <cell r="AQ222">
            <v>14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1</v>
          </cell>
          <cell r="AY222">
            <v>1</v>
          </cell>
          <cell r="AZ222">
            <v>1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</row>
        <row r="223">
          <cell r="E223">
            <v>2213971</v>
          </cell>
          <cell r="F223" t="str">
            <v>Детска градина №71 "Щастие"</v>
          </cell>
          <cell r="G223" t="str">
            <v>не</v>
          </cell>
          <cell r="H223">
            <v>1</v>
          </cell>
          <cell r="I223">
            <v>1</v>
          </cell>
          <cell r="J223">
            <v>1</v>
          </cell>
          <cell r="K223">
            <v>22</v>
          </cell>
          <cell r="L223">
            <v>5</v>
          </cell>
          <cell r="M223">
            <v>132</v>
          </cell>
          <cell r="N223">
            <v>0</v>
          </cell>
          <cell r="O223">
            <v>0</v>
          </cell>
          <cell r="P223">
            <v>26</v>
          </cell>
          <cell r="Q223">
            <v>28</v>
          </cell>
          <cell r="R223">
            <v>54</v>
          </cell>
          <cell r="S223">
            <v>24</v>
          </cell>
          <cell r="T223">
            <v>54</v>
          </cell>
          <cell r="U223">
            <v>54</v>
          </cell>
          <cell r="V223">
            <v>78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</row>
        <row r="224">
          <cell r="E224">
            <v>2213972</v>
          </cell>
          <cell r="F224" t="str">
            <v>Детска градина № 11 "Мики Маус"</v>
          </cell>
          <cell r="G224" t="str">
            <v>не</v>
          </cell>
          <cell r="H224">
            <v>1</v>
          </cell>
          <cell r="I224">
            <v>1</v>
          </cell>
          <cell r="J224">
            <v>1</v>
          </cell>
          <cell r="K224">
            <v>22</v>
          </cell>
          <cell r="L224">
            <v>7</v>
          </cell>
          <cell r="M224">
            <v>192</v>
          </cell>
          <cell r="N224">
            <v>0</v>
          </cell>
          <cell r="O224">
            <v>26</v>
          </cell>
          <cell r="P224">
            <v>27</v>
          </cell>
          <cell r="Q224">
            <v>28</v>
          </cell>
          <cell r="R224">
            <v>60</v>
          </cell>
          <cell r="S224">
            <v>51</v>
          </cell>
          <cell r="T224">
            <v>81</v>
          </cell>
          <cell r="U224">
            <v>81</v>
          </cell>
          <cell r="V224">
            <v>111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4</v>
          </cell>
          <cell r="AS224">
            <v>0</v>
          </cell>
          <cell r="AT224">
            <v>0</v>
          </cell>
          <cell r="AU224">
            <v>2</v>
          </cell>
          <cell r="AV224">
            <v>2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</row>
        <row r="225">
          <cell r="E225">
            <v>2213973</v>
          </cell>
          <cell r="F225" t="str">
            <v>Детска градина N109 Зорница</v>
          </cell>
          <cell r="G225" t="str">
            <v>не</v>
          </cell>
          <cell r="H225">
            <v>1</v>
          </cell>
          <cell r="I225">
            <v>1</v>
          </cell>
          <cell r="J225">
            <v>2</v>
          </cell>
          <cell r="K225">
            <v>44</v>
          </cell>
          <cell r="L225">
            <v>7</v>
          </cell>
          <cell r="M225">
            <v>180</v>
          </cell>
          <cell r="N225">
            <v>0</v>
          </cell>
          <cell r="O225">
            <v>4</v>
          </cell>
          <cell r="P225">
            <v>50</v>
          </cell>
          <cell r="Q225">
            <v>29</v>
          </cell>
          <cell r="R225">
            <v>54</v>
          </cell>
          <cell r="S225">
            <v>43</v>
          </cell>
          <cell r="T225">
            <v>83</v>
          </cell>
          <cell r="U225">
            <v>83</v>
          </cell>
          <cell r="V225">
            <v>97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</row>
        <row r="226">
          <cell r="E226">
            <v>2213974</v>
          </cell>
          <cell r="F226" t="str">
            <v>ДЕТСКА ГРАДИНА № 186 "ДЕНИЦА"</v>
          </cell>
          <cell r="G226" t="str">
            <v>не</v>
          </cell>
          <cell r="H226">
            <v>1</v>
          </cell>
          <cell r="I226">
            <v>1</v>
          </cell>
          <cell r="J226">
            <v>2</v>
          </cell>
          <cell r="K226">
            <v>45</v>
          </cell>
          <cell r="L226">
            <v>5</v>
          </cell>
          <cell r="M226">
            <v>137</v>
          </cell>
          <cell r="N226">
            <v>0</v>
          </cell>
          <cell r="O226">
            <v>2</v>
          </cell>
          <cell r="P226">
            <v>55</v>
          </cell>
          <cell r="Q226">
            <v>29</v>
          </cell>
          <cell r="R226">
            <v>25</v>
          </cell>
          <cell r="S226">
            <v>26</v>
          </cell>
          <cell r="T226">
            <v>86</v>
          </cell>
          <cell r="U226">
            <v>86</v>
          </cell>
          <cell r="V226">
            <v>51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8</v>
          </cell>
          <cell r="AS226">
            <v>0</v>
          </cell>
          <cell r="AT226">
            <v>0</v>
          </cell>
          <cell r="AU226">
            <v>2</v>
          </cell>
          <cell r="AV226">
            <v>3</v>
          </cell>
          <cell r="AW226">
            <v>3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</row>
        <row r="227">
          <cell r="E227">
            <v>2213975</v>
          </cell>
          <cell r="F227" t="str">
            <v>Детска градина № 178 "Сребърно копитце"</v>
          </cell>
          <cell r="G227" t="str">
            <v>не</v>
          </cell>
          <cell r="H227">
            <v>1</v>
          </cell>
          <cell r="I227">
            <v>1</v>
          </cell>
          <cell r="J227">
            <v>2</v>
          </cell>
          <cell r="K227">
            <v>45</v>
          </cell>
          <cell r="L227">
            <v>10</v>
          </cell>
          <cell r="M227">
            <v>247</v>
          </cell>
          <cell r="N227">
            <v>0</v>
          </cell>
          <cell r="O227">
            <v>0</v>
          </cell>
          <cell r="P227">
            <v>51</v>
          </cell>
          <cell r="Q227">
            <v>57</v>
          </cell>
          <cell r="R227">
            <v>106</v>
          </cell>
          <cell r="S227">
            <v>33</v>
          </cell>
          <cell r="T227">
            <v>108</v>
          </cell>
          <cell r="U227">
            <v>108</v>
          </cell>
          <cell r="V227">
            <v>139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</row>
        <row r="228">
          <cell r="E228">
            <v>2213976</v>
          </cell>
          <cell r="F228" t="str">
            <v>Детска градина №76 "Сърничка"</v>
          </cell>
          <cell r="G228" t="str">
            <v>не</v>
          </cell>
          <cell r="H228">
            <v>1</v>
          </cell>
          <cell r="I228">
            <v>1</v>
          </cell>
          <cell r="J228">
            <v>3</v>
          </cell>
          <cell r="K228">
            <v>68</v>
          </cell>
          <cell r="L228">
            <v>17</v>
          </cell>
          <cell r="M228">
            <v>457</v>
          </cell>
          <cell r="N228">
            <v>0</v>
          </cell>
          <cell r="O228">
            <v>26</v>
          </cell>
          <cell r="P228">
            <v>135</v>
          </cell>
          <cell r="Q228">
            <v>113</v>
          </cell>
          <cell r="R228">
            <v>89</v>
          </cell>
          <cell r="S228">
            <v>94</v>
          </cell>
          <cell r="T228">
            <v>274</v>
          </cell>
          <cell r="U228">
            <v>274</v>
          </cell>
          <cell r="V228">
            <v>183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</row>
        <row r="229">
          <cell r="E229">
            <v>2213977</v>
          </cell>
          <cell r="F229" t="str">
            <v>Детска градина №70"Пролет"</v>
          </cell>
          <cell r="G229" t="str">
            <v>не</v>
          </cell>
          <cell r="H229">
            <v>1</v>
          </cell>
          <cell r="I229">
            <v>1</v>
          </cell>
          <cell r="J229">
            <v>1</v>
          </cell>
          <cell r="K229">
            <v>23</v>
          </cell>
          <cell r="L229">
            <v>5</v>
          </cell>
          <cell r="M229">
            <v>134</v>
          </cell>
          <cell r="N229">
            <v>0</v>
          </cell>
          <cell r="O229">
            <v>0</v>
          </cell>
          <cell r="P229">
            <v>27</v>
          </cell>
          <cell r="Q229">
            <v>28</v>
          </cell>
          <cell r="R229">
            <v>36</v>
          </cell>
          <cell r="S229">
            <v>43</v>
          </cell>
          <cell r="T229">
            <v>55</v>
          </cell>
          <cell r="U229">
            <v>55</v>
          </cell>
          <cell r="V229">
            <v>79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</row>
        <row r="230">
          <cell r="E230">
            <v>2213978</v>
          </cell>
          <cell r="F230" t="str">
            <v>ДЕТСКА ГРАДИНА № 28 "ЯН БИБИЯН"</v>
          </cell>
          <cell r="G230" t="str">
            <v>не</v>
          </cell>
          <cell r="H230">
            <v>1</v>
          </cell>
          <cell r="I230">
            <v>1</v>
          </cell>
          <cell r="J230">
            <v>2</v>
          </cell>
          <cell r="K230">
            <v>46</v>
          </cell>
          <cell r="L230">
            <v>8</v>
          </cell>
          <cell r="M230">
            <v>213</v>
          </cell>
          <cell r="N230">
            <v>0</v>
          </cell>
          <cell r="O230">
            <v>0</v>
          </cell>
          <cell r="P230">
            <v>55</v>
          </cell>
          <cell r="Q230">
            <v>57</v>
          </cell>
          <cell r="R230">
            <v>59</v>
          </cell>
          <cell r="S230">
            <v>42</v>
          </cell>
          <cell r="T230">
            <v>112</v>
          </cell>
          <cell r="U230">
            <v>112</v>
          </cell>
          <cell r="V230">
            <v>101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</row>
        <row r="231">
          <cell r="E231">
            <v>2213979</v>
          </cell>
          <cell r="F231" t="str">
            <v>Детска градина № 123 " Шарл Перо "</v>
          </cell>
          <cell r="G231" t="str">
            <v>не</v>
          </cell>
          <cell r="H231">
            <v>1</v>
          </cell>
          <cell r="I231">
            <v>1</v>
          </cell>
          <cell r="J231">
            <v>2</v>
          </cell>
          <cell r="K231">
            <v>45</v>
          </cell>
          <cell r="L231">
            <v>8</v>
          </cell>
          <cell r="M231">
            <v>222</v>
          </cell>
          <cell r="N231">
            <v>0</v>
          </cell>
          <cell r="O231">
            <v>0</v>
          </cell>
          <cell r="P231">
            <v>55</v>
          </cell>
          <cell r="Q231">
            <v>55</v>
          </cell>
          <cell r="R231">
            <v>65</v>
          </cell>
          <cell r="S231">
            <v>47</v>
          </cell>
          <cell r="T231">
            <v>110</v>
          </cell>
          <cell r="U231">
            <v>110</v>
          </cell>
          <cell r="V231">
            <v>112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1</v>
          </cell>
        </row>
        <row r="232">
          <cell r="E232">
            <v>2213980</v>
          </cell>
          <cell r="F232" t="str">
            <v>Детска градина № 75 "Сърчице"</v>
          </cell>
          <cell r="G232" t="str">
            <v>не</v>
          </cell>
          <cell r="H232">
            <v>1</v>
          </cell>
          <cell r="I232">
            <v>1</v>
          </cell>
          <cell r="J232">
            <v>2</v>
          </cell>
          <cell r="K232">
            <v>46</v>
          </cell>
          <cell r="L232">
            <v>6</v>
          </cell>
          <cell r="M232">
            <v>166</v>
          </cell>
          <cell r="N232">
            <v>0</v>
          </cell>
          <cell r="O232">
            <v>0</v>
          </cell>
          <cell r="P232">
            <v>56</v>
          </cell>
          <cell r="Q232">
            <v>56</v>
          </cell>
          <cell r="R232">
            <v>31</v>
          </cell>
          <cell r="S232">
            <v>23</v>
          </cell>
          <cell r="T232">
            <v>112</v>
          </cell>
          <cell r="U232">
            <v>112</v>
          </cell>
          <cell r="V232">
            <v>54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6</v>
          </cell>
          <cell r="AS232">
            <v>0</v>
          </cell>
          <cell r="AT232">
            <v>0</v>
          </cell>
          <cell r="AU232">
            <v>3</v>
          </cell>
          <cell r="AV232">
            <v>3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</row>
        <row r="233">
          <cell r="E233">
            <v>2213981</v>
          </cell>
          <cell r="F233" t="str">
            <v>Детска градина №17  Мечо Пух "</v>
          </cell>
          <cell r="G233" t="str">
            <v>не</v>
          </cell>
          <cell r="H233">
            <v>1</v>
          </cell>
          <cell r="I233">
            <v>1</v>
          </cell>
          <cell r="J233">
            <v>1</v>
          </cell>
          <cell r="K233">
            <v>21</v>
          </cell>
          <cell r="L233">
            <v>8</v>
          </cell>
          <cell r="M233">
            <v>216</v>
          </cell>
          <cell r="N233">
            <v>0</v>
          </cell>
          <cell r="O233">
            <v>26</v>
          </cell>
          <cell r="P233">
            <v>29</v>
          </cell>
          <cell r="Q233">
            <v>57</v>
          </cell>
          <cell r="R233">
            <v>56</v>
          </cell>
          <cell r="S233">
            <v>48</v>
          </cell>
          <cell r="T233">
            <v>112</v>
          </cell>
          <cell r="U233">
            <v>112</v>
          </cell>
          <cell r="V233">
            <v>104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</row>
        <row r="234">
          <cell r="E234">
            <v>2213982</v>
          </cell>
          <cell r="F234" t="str">
            <v>ДЕТСКА ГРАДИНА №117 - НАДЕЖДА</v>
          </cell>
          <cell r="G234" t="str">
            <v>не</v>
          </cell>
          <cell r="H234">
            <v>1</v>
          </cell>
          <cell r="I234">
            <v>1</v>
          </cell>
          <cell r="J234">
            <v>1</v>
          </cell>
          <cell r="K234">
            <v>21</v>
          </cell>
          <cell r="L234">
            <v>6</v>
          </cell>
          <cell r="M234">
            <v>171</v>
          </cell>
          <cell r="N234">
            <v>0</v>
          </cell>
          <cell r="O234">
            <v>25</v>
          </cell>
          <cell r="P234">
            <v>59</v>
          </cell>
          <cell r="Q234">
            <v>29</v>
          </cell>
          <cell r="R234">
            <v>29</v>
          </cell>
          <cell r="S234">
            <v>29</v>
          </cell>
          <cell r="T234">
            <v>113</v>
          </cell>
          <cell r="U234">
            <v>113</v>
          </cell>
          <cell r="V234">
            <v>58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2</v>
          </cell>
          <cell r="AJ234">
            <v>26</v>
          </cell>
          <cell r="AK234">
            <v>0</v>
          </cell>
          <cell r="AL234">
            <v>0</v>
          </cell>
          <cell r="AM234">
            <v>4</v>
          </cell>
          <cell r="AN234">
            <v>4</v>
          </cell>
          <cell r="AO234">
            <v>6</v>
          </cell>
          <cell r="AP234">
            <v>12</v>
          </cell>
          <cell r="AQ234">
            <v>18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</row>
        <row r="235">
          <cell r="E235">
            <v>2213983</v>
          </cell>
          <cell r="F235" t="str">
            <v>Детска градина №56 "Здравец"</v>
          </cell>
          <cell r="G235" t="str">
            <v>не</v>
          </cell>
          <cell r="H235">
            <v>1</v>
          </cell>
          <cell r="I235">
            <v>1</v>
          </cell>
          <cell r="J235">
            <v>2</v>
          </cell>
          <cell r="K235">
            <v>44</v>
          </cell>
          <cell r="L235">
            <v>8</v>
          </cell>
          <cell r="M235">
            <v>218</v>
          </cell>
          <cell r="N235">
            <v>0</v>
          </cell>
          <cell r="O235">
            <v>0</v>
          </cell>
          <cell r="P235">
            <v>54</v>
          </cell>
          <cell r="Q235">
            <v>56</v>
          </cell>
          <cell r="R235">
            <v>57</v>
          </cell>
          <cell r="S235">
            <v>51</v>
          </cell>
          <cell r="T235">
            <v>110</v>
          </cell>
          <cell r="U235">
            <v>110</v>
          </cell>
          <cell r="V235">
            <v>108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</row>
        <row r="236">
          <cell r="E236">
            <v>2214015</v>
          </cell>
          <cell r="F236" t="str">
            <v>15 Средно училище " Адам Мицкевич"</v>
          </cell>
          <cell r="G236" t="str">
            <v>не</v>
          </cell>
          <cell r="H236">
            <v>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1</v>
          </cell>
          <cell r="Y236">
            <v>18</v>
          </cell>
          <cell r="Z236">
            <v>18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4</v>
          </cell>
          <cell r="AF236">
            <v>14</v>
          </cell>
          <cell r="AG236">
            <v>0</v>
          </cell>
          <cell r="AH236">
            <v>18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11</v>
          </cell>
          <cell r="BB236">
            <v>252</v>
          </cell>
          <cell r="BC236">
            <v>58</v>
          </cell>
          <cell r="BD236">
            <v>7</v>
          </cell>
          <cell r="BE236">
            <v>127</v>
          </cell>
          <cell r="BF236">
            <v>5</v>
          </cell>
          <cell r="BG236">
            <v>108</v>
          </cell>
          <cell r="BH236">
            <v>3</v>
          </cell>
          <cell r="BI236">
            <v>55</v>
          </cell>
          <cell r="BJ236">
            <v>26</v>
          </cell>
          <cell r="BK236">
            <v>542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10</v>
          </cell>
          <cell r="BX236">
            <v>221</v>
          </cell>
          <cell r="BY236">
            <v>221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1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1</v>
          </cell>
          <cell r="CU236">
            <v>26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</row>
        <row r="237">
          <cell r="E237">
            <v>2214016</v>
          </cell>
          <cell r="F237" t="str">
            <v>16 . ОСНОВНО УЧИЛИЩЕ " РАЙКО ЖИНЗИФОВ "</v>
          </cell>
          <cell r="G237" t="str">
            <v>не</v>
          </cell>
          <cell r="H237">
            <v>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2</v>
          </cell>
          <cell r="X237">
            <v>2</v>
          </cell>
          <cell r="Y237">
            <v>30</v>
          </cell>
          <cell r="Z237">
            <v>30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11</v>
          </cell>
          <cell r="AF237">
            <v>19</v>
          </cell>
          <cell r="AG237">
            <v>0</v>
          </cell>
          <cell r="AH237">
            <v>30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12</v>
          </cell>
          <cell r="BB237">
            <v>245</v>
          </cell>
          <cell r="BC237">
            <v>57</v>
          </cell>
          <cell r="BD237">
            <v>10</v>
          </cell>
          <cell r="BE237">
            <v>225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22</v>
          </cell>
          <cell r="BK237">
            <v>470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10</v>
          </cell>
          <cell r="BX237">
            <v>260</v>
          </cell>
          <cell r="BY237">
            <v>260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1</v>
          </cell>
          <cell r="DM237">
            <v>0</v>
          </cell>
          <cell r="DN237">
            <v>0</v>
          </cell>
          <cell r="DO237">
            <v>0</v>
          </cell>
          <cell r="DP237">
            <v>1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1</v>
          </cell>
          <cell r="DY237">
            <v>1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1</v>
          </cell>
          <cell r="EG237">
            <v>1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73</v>
          </cell>
        </row>
        <row r="238">
          <cell r="E238">
            <v>2214054</v>
          </cell>
          <cell r="F238" t="str">
            <v>54. СРЕДНО УЧИЛИЩЕ "СВЕТИ ИВАН РИЛСКИ"</v>
          </cell>
          <cell r="G238" t="str">
            <v>не</v>
          </cell>
          <cell r="H238">
            <v>1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1</v>
          </cell>
          <cell r="BA238">
            <v>20</v>
          </cell>
          <cell r="BB238">
            <v>454</v>
          </cell>
          <cell r="BC238">
            <v>119</v>
          </cell>
          <cell r="BD238">
            <v>17</v>
          </cell>
          <cell r="BE238">
            <v>392</v>
          </cell>
          <cell r="BF238">
            <v>7</v>
          </cell>
          <cell r="BG238">
            <v>182</v>
          </cell>
          <cell r="BH238">
            <v>4</v>
          </cell>
          <cell r="BI238">
            <v>88</v>
          </cell>
          <cell r="BJ238">
            <v>48</v>
          </cell>
          <cell r="BK238">
            <v>1116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18</v>
          </cell>
          <cell r="BX238">
            <v>433</v>
          </cell>
          <cell r="BY238">
            <v>433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2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</row>
        <row r="239">
          <cell r="E239">
            <v>2214063</v>
          </cell>
          <cell r="F239" t="str">
            <v>63 Основно училище "Христо Ботев"</v>
          </cell>
          <cell r="G239" t="str">
            <v>не</v>
          </cell>
          <cell r="H239">
            <v>1</v>
          </cell>
          <cell r="I239">
            <v>0</v>
          </cell>
          <cell r="J239">
            <v>0</v>
          </cell>
          <cell r="K239">
            <v>0</v>
          </cell>
          <cell r="L239">
            <v>1</v>
          </cell>
          <cell r="M239">
            <v>24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7</v>
          </cell>
          <cell r="S239">
            <v>17</v>
          </cell>
          <cell r="T239">
            <v>0</v>
          </cell>
          <cell r="U239">
            <v>0</v>
          </cell>
          <cell r="V239">
            <v>24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</v>
          </cell>
          <cell r="BA239">
            <v>9</v>
          </cell>
          <cell r="BB239">
            <v>181</v>
          </cell>
          <cell r="BC239">
            <v>43</v>
          </cell>
          <cell r="BD239">
            <v>6</v>
          </cell>
          <cell r="BE239">
            <v>126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15</v>
          </cell>
          <cell r="BK239">
            <v>307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15</v>
          </cell>
          <cell r="BX239">
            <v>307</v>
          </cell>
          <cell r="BY239">
            <v>307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1</v>
          </cell>
          <cell r="DK239">
            <v>0</v>
          </cell>
          <cell r="DL239">
            <v>2</v>
          </cell>
          <cell r="DM239">
            <v>1</v>
          </cell>
          <cell r="DN239">
            <v>0</v>
          </cell>
          <cell r="DO239">
            <v>0</v>
          </cell>
          <cell r="DP239">
            <v>1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</row>
        <row r="240">
          <cell r="E240">
            <v>2214098</v>
          </cell>
          <cell r="F240" t="str">
            <v>98 Начално училище "Св. св. Кирил и Методий"</v>
          </cell>
          <cell r="G240" t="str">
            <v>не</v>
          </cell>
          <cell r="H240">
            <v>1</v>
          </cell>
          <cell r="I240">
            <v>0</v>
          </cell>
          <cell r="J240">
            <v>0</v>
          </cell>
          <cell r="K240">
            <v>0</v>
          </cell>
          <cell r="L240">
            <v>1</v>
          </cell>
          <cell r="M240">
            <v>25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2</v>
          </cell>
          <cell r="S240">
            <v>23</v>
          </cell>
          <cell r="T240">
            <v>0</v>
          </cell>
          <cell r="U240">
            <v>0</v>
          </cell>
          <cell r="V240">
            <v>25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8</v>
          </cell>
          <cell r="BB240">
            <v>174</v>
          </cell>
          <cell r="BC240">
            <v>41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8</v>
          </cell>
          <cell r="BK240">
            <v>174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8</v>
          </cell>
          <cell r="BX240">
            <v>174</v>
          </cell>
          <cell r="BY240">
            <v>174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</row>
        <row r="241">
          <cell r="E241">
            <v>2214101</v>
          </cell>
          <cell r="F241" t="str">
            <v>101. СРЕДНО УЧИЛИЩЕ "БАЧО КИРО"</v>
          </cell>
          <cell r="G241" t="str">
            <v>не</v>
          </cell>
          <cell r="H241">
            <v>1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1</v>
          </cell>
          <cell r="BA241">
            <v>23</v>
          </cell>
          <cell r="BB241">
            <v>506</v>
          </cell>
          <cell r="BC241">
            <v>119</v>
          </cell>
          <cell r="BD241">
            <v>13</v>
          </cell>
          <cell r="BE241">
            <v>290</v>
          </cell>
          <cell r="BF241">
            <v>7</v>
          </cell>
          <cell r="BG241">
            <v>176</v>
          </cell>
          <cell r="BH241">
            <v>4</v>
          </cell>
          <cell r="BI241">
            <v>77</v>
          </cell>
          <cell r="BJ241">
            <v>47</v>
          </cell>
          <cell r="BK241">
            <v>1049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23</v>
          </cell>
          <cell r="BX241">
            <v>476</v>
          </cell>
          <cell r="BY241">
            <v>476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1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1</v>
          </cell>
          <cell r="CU241">
            <v>26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1</v>
          </cell>
          <cell r="DK241">
            <v>4</v>
          </cell>
          <cell r="DL241">
            <v>3</v>
          </cell>
          <cell r="DM241">
            <v>1</v>
          </cell>
          <cell r="DN241">
            <v>0</v>
          </cell>
          <cell r="DO241">
            <v>0</v>
          </cell>
          <cell r="DP241">
            <v>2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56</v>
          </cell>
        </row>
        <row r="242">
          <cell r="E242">
            <v>2214102</v>
          </cell>
          <cell r="F242" t="str">
            <v>102. oсновно училище" Панайот Волов"</v>
          </cell>
          <cell r="G242" t="str">
            <v>не</v>
          </cell>
          <cell r="H242">
            <v>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</v>
          </cell>
          <cell r="BA242">
            <v>9</v>
          </cell>
          <cell r="BB242">
            <v>208</v>
          </cell>
          <cell r="BC242">
            <v>70</v>
          </cell>
          <cell r="BD242">
            <v>6</v>
          </cell>
          <cell r="BE242">
            <v>131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15</v>
          </cell>
          <cell r="BK242">
            <v>339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11</v>
          </cell>
          <cell r="BX242">
            <v>254</v>
          </cell>
          <cell r="BY242">
            <v>254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1</v>
          </cell>
          <cell r="DM242">
            <v>0</v>
          </cell>
          <cell r="DN242">
            <v>0</v>
          </cell>
          <cell r="DO242">
            <v>0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</row>
        <row r="243">
          <cell r="E243">
            <v>2214141</v>
          </cell>
          <cell r="F243" t="str">
            <v>141 Основно училище "Народни будители</v>
          </cell>
          <cell r="G243" t="str">
            <v>не</v>
          </cell>
          <cell r="H243">
            <v>1</v>
          </cell>
          <cell r="I243">
            <v>0</v>
          </cell>
          <cell r="J243">
            <v>0</v>
          </cell>
          <cell r="K243">
            <v>0</v>
          </cell>
          <cell r="L243">
            <v>1</v>
          </cell>
          <cell r="M243">
            <v>11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4</v>
          </cell>
          <cell r="S243">
            <v>7</v>
          </cell>
          <cell r="T243">
            <v>0</v>
          </cell>
          <cell r="U243">
            <v>0</v>
          </cell>
          <cell r="V243">
            <v>11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4</v>
          </cell>
          <cell r="BB243">
            <v>54</v>
          </cell>
          <cell r="BC243">
            <v>13</v>
          </cell>
          <cell r="BD243">
            <v>3</v>
          </cell>
          <cell r="BE243">
            <v>32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7</v>
          </cell>
          <cell r="BK243">
            <v>86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2</v>
          </cell>
          <cell r="BX243">
            <v>36</v>
          </cell>
          <cell r="BY243">
            <v>36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</row>
        <row r="244">
          <cell r="E244">
            <v>2214153</v>
          </cell>
          <cell r="F244" t="str">
            <v>153 Спортно училище "Неофит Рилски"</v>
          </cell>
          <cell r="G244" t="str">
            <v>не</v>
          </cell>
          <cell r="H244">
            <v>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1</v>
          </cell>
          <cell r="BZ244">
            <v>21</v>
          </cell>
          <cell r="CA244">
            <v>529</v>
          </cell>
          <cell r="CB244">
            <v>391</v>
          </cell>
          <cell r="CC244">
            <v>391</v>
          </cell>
          <cell r="CD244">
            <v>3</v>
          </cell>
          <cell r="CE244">
            <v>50</v>
          </cell>
          <cell r="CF244">
            <v>50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</row>
        <row r="245">
          <cell r="E245">
            <v>2214351</v>
          </cell>
          <cell r="F245" t="str">
            <v>ДЕТСКА ГРАДИНА №172 "София"</v>
          </cell>
          <cell r="G245" t="str">
            <v>не</v>
          </cell>
          <cell r="H245">
            <v>1</v>
          </cell>
          <cell r="I245">
            <v>1</v>
          </cell>
          <cell r="J245">
            <v>2</v>
          </cell>
          <cell r="K245">
            <v>45</v>
          </cell>
          <cell r="L245">
            <v>6</v>
          </cell>
          <cell r="M245">
            <v>168</v>
          </cell>
          <cell r="N245">
            <v>0</v>
          </cell>
          <cell r="O245">
            <v>0</v>
          </cell>
          <cell r="P245">
            <v>54</v>
          </cell>
          <cell r="Q245">
            <v>27</v>
          </cell>
          <cell r="R245">
            <v>30</v>
          </cell>
          <cell r="S245">
            <v>57</v>
          </cell>
          <cell r="T245">
            <v>81</v>
          </cell>
          <cell r="U245">
            <v>81</v>
          </cell>
          <cell r="V245">
            <v>87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1</v>
          </cell>
          <cell r="AJ245">
            <v>12</v>
          </cell>
          <cell r="AK245">
            <v>0</v>
          </cell>
          <cell r="AL245">
            <v>0</v>
          </cell>
          <cell r="AM245">
            <v>1</v>
          </cell>
          <cell r="AN245">
            <v>3</v>
          </cell>
          <cell r="AO245">
            <v>5</v>
          </cell>
          <cell r="AP245">
            <v>3</v>
          </cell>
          <cell r="AQ245">
            <v>8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</row>
        <row r="246">
          <cell r="E246">
            <v>2214709</v>
          </cell>
          <cell r="F246" t="str">
            <v>ЦЕНТЪР ЗА ПОДКРЕПА ЗА ЛИЧНОСТНО РАЗВИТИЕ - ЦЕНТЪР ЗА ИЗКУСТВА, КУЛТУРА И ОБРАЗОВАНИЕ "СОФИЯ"</v>
          </cell>
          <cell r="G246" t="str">
            <v>не</v>
          </cell>
          <cell r="H246">
            <v>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</row>
        <row r="247">
          <cell r="E247">
            <v>2214924</v>
          </cell>
          <cell r="F247" t="str">
            <v>ДЕТСКА ГРАДИНА № 24 "НАДЕЖДА"</v>
          </cell>
          <cell r="G247" t="str">
            <v>не</v>
          </cell>
          <cell r="H247">
            <v>1</v>
          </cell>
          <cell r="I247">
            <v>1</v>
          </cell>
          <cell r="J247">
            <v>2</v>
          </cell>
          <cell r="K247">
            <v>45</v>
          </cell>
          <cell r="L247">
            <v>8</v>
          </cell>
          <cell r="M247">
            <v>222</v>
          </cell>
          <cell r="N247">
            <v>0</v>
          </cell>
          <cell r="O247">
            <v>4</v>
          </cell>
          <cell r="P247">
            <v>50</v>
          </cell>
          <cell r="Q247">
            <v>57</v>
          </cell>
          <cell r="R247">
            <v>57</v>
          </cell>
          <cell r="S247">
            <v>54</v>
          </cell>
          <cell r="T247">
            <v>111</v>
          </cell>
          <cell r="U247">
            <v>111</v>
          </cell>
          <cell r="V247">
            <v>111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</row>
        <row r="248">
          <cell r="E248">
            <v>2214925</v>
          </cell>
          <cell r="F248" t="str">
            <v>Детска градина № 83 Славейче</v>
          </cell>
          <cell r="G248" t="str">
            <v>не</v>
          </cell>
          <cell r="H248">
            <v>1</v>
          </cell>
          <cell r="I248">
            <v>1</v>
          </cell>
          <cell r="J248">
            <v>1</v>
          </cell>
          <cell r="K248">
            <v>23</v>
          </cell>
          <cell r="L248">
            <v>3</v>
          </cell>
          <cell r="M248">
            <v>77</v>
          </cell>
          <cell r="N248">
            <v>0</v>
          </cell>
          <cell r="O248">
            <v>2</v>
          </cell>
          <cell r="P248">
            <v>23</v>
          </cell>
          <cell r="Q248">
            <v>24</v>
          </cell>
          <cell r="R248">
            <v>24</v>
          </cell>
          <cell r="S248">
            <v>4</v>
          </cell>
          <cell r="T248">
            <v>49</v>
          </cell>
          <cell r="U248">
            <v>49</v>
          </cell>
          <cell r="V248">
            <v>28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</row>
        <row r="249">
          <cell r="E249">
            <v>2214926</v>
          </cell>
          <cell r="F249" t="str">
            <v>ДЕТСКА ГРАДИНА №15"Чучулига"</v>
          </cell>
          <cell r="G249" t="str">
            <v>не</v>
          </cell>
          <cell r="H249">
            <v>1</v>
          </cell>
          <cell r="I249">
            <v>1</v>
          </cell>
          <cell r="J249">
            <v>2</v>
          </cell>
          <cell r="K249">
            <v>44</v>
          </cell>
          <cell r="L249">
            <v>7</v>
          </cell>
          <cell r="M249">
            <v>193</v>
          </cell>
          <cell r="N249">
            <v>0</v>
          </cell>
          <cell r="O249">
            <v>2</v>
          </cell>
          <cell r="P249">
            <v>52</v>
          </cell>
          <cell r="Q249">
            <v>56</v>
          </cell>
          <cell r="R249">
            <v>56</v>
          </cell>
          <cell r="S249">
            <v>27</v>
          </cell>
          <cell r="T249">
            <v>110</v>
          </cell>
          <cell r="U249">
            <v>110</v>
          </cell>
          <cell r="V249">
            <v>83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</row>
        <row r="250">
          <cell r="E250">
            <v>2214928</v>
          </cell>
          <cell r="F250" t="str">
            <v>ДЕТСКА ГРАДИНА №27 "ДЕТСКА КИТКА"</v>
          </cell>
          <cell r="G250" t="str">
            <v>не</v>
          </cell>
          <cell r="H250">
            <v>1</v>
          </cell>
          <cell r="I250">
            <v>1</v>
          </cell>
          <cell r="J250">
            <v>2</v>
          </cell>
          <cell r="K250">
            <v>45</v>
          </cell>
          <cell r="L250">
            <v>6</v>
          </cell>
          <cell r="M250">
            <v>156</v>
          </cell>
          <cell r="N250">
            <v>0</v>
          </cell>
          <cell r="O250">
            <v>1</v>
          </cell>
          <cell r="P250">
            <v>26</v>
          </cell>
          <cell r="Q250">
            <v>28</v>
          </cell>
          <cell r="R250">
            <v>55</v>
          </cell>
          <cell r="S250">
            <v>46</v>
          </cell>
          <cell r="T250">
            <v>55</v>
          </cell>
          <cell r="U250">
            <v>55</v>
          </cell>
          <cell r="V250">
            <v>101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</row>
        <row r="251">
          <cell r="E251">
            <v>2214929</v>
          </cell>
          <cell r="F251" t="str">
            <v>Детска градина № 38 "Дора Габе"</v>
          </cell>
          <cell r="G251" t="str">
            <v>не</v>
          </cell>
          <cell r="H251">
            <v>1</v>
          </cell>
          <cell r="I251">
            <v>1</v>
          </cell>
          <cell r="J251">
            <v>2</v>
          </cell>
          <cell r="K251">
            <v>44</v>
          </cell>
          <cell r="L251">
            <v>8</v>
          </cell>
          <cell r="M251">
            <v>217</v>
          </cell>
          <cell r="N251">
            <v>0</v>
          </cell>
          <cell r="O251">
            <v>6</v>
          </cell>
          <cell r="P251">
            <v>47</v>
          </cell>
          <cell r="Q251">
            <v>57</v>
          </cell>
          <cell r="R251">
            <v>53</v>
          </cell>
          <cell r="S251">
            <v>54</v>
          </cell>
          <cell r="T251">
            <v>110</v>
          </cell>
          <cell r="U251">
            <v>110</v>
          </cell>
          <cell r="V251">
            <v>107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</row>
        <row r="252">
          <cell r="E252">
            <v>2214930</v>
          </cell>
          <cell r="F252" t="str">
            <v>ДЕТСКА ГРАДИНА № 90 "ВЕСА ПАСПАЛЕЕВА"</v>
          </cell>
          <cell r="G252" t="str">
            <v>не</v>
          </cell>
          <cell r="H252">
            <v>1</v>
          </cell>
          <cell r="I252">
            <v>1</v>
          </cell>
          <cell r="J252">
            <v>3</v>
          </cell>
          <cell r="K252">
            <v>66</v>
          </cell>
          <cell r="L252">
            <v>9</v>
          </cell>
          <cell r="M252">
            <v>248</v>
          </cell>
          <cell r="N252">
            <v>0</v>
          </cell>
          <cell r="O252">
            <v>9</v>
          </cell>
          <cell r="P252">
            <v>74</v>
          </cell>
          <cell r="Q252">
            <v>80</v>
          </cell>
          <cell r="R252">
            <v>53</v>
          </cell>
          <cell r="S252">
            <v>32</v>
          </cell>
          <cell r="T252">
            <v>163</v>
          </cell>
          <cell r="U252">
            <v>163</v>
          </cell>
          <cell r="V252">
            <v>85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</row>
        <row r="253">
          <cell r="E253">
            <v>2214931</v>
          </cell>
          <cell r="F253" t="str">
            <v>Детска градина № 170 "Пчелица"</v>
          </cell>
          <cell r="G253" t="str">
            <v>не</v>
          </cell>
          <cell r="H253">
            <v>1</v>
          </cell>
          <cell r="I253">
            <v>1</v>
          </cell>
          <cell r="J253">
            <v>1</v>
          </cell>
          <cell r="K253">
            <v>20</v>
          </cell>
          <cell r="L253">
            <v>7</v>
          </cell>
          <cell r="M253">
            <v>185</v>
          </cell>
          <cell r="N253">
            <v>0</v>
          </cell>
          <cell r="O253">
            <v>30</v>
          </cell>
          <cell r="P253">
            <v>48</v>
          </cell>
          <cell r="Q253">
            <v>28</v>
          </cell>
          <cell r="R253">
            <v>25</v>
          </cell>
          <cell r="S253">
            <v>54</v>
          </cell>
          <cell r="T253">
            <v>106</v>
          </cell>
          <cell r="U253">
            <v>106</v>
          </cell>
          <cell r="V253">
            <v>79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</row>
        <row r="254">
          <cell r="E254">
            <v>2214932</v>
          </cell>
          <cell r="F254" t="str">
            <v>Детска градина115 Осми март</v>
          </cell>
          <cell r="G254" t="str">
            <v>не</v>
          </cell>
          <cell r="H254">
            <v>1</v>
          </cell>
          <cell r="I254">
            <v>1</v>
          </cell>
          <cell r="J254">
            <v>4</v>
          </cell>
          <cell r="K254">
            <v>88</v>
          </cell>
          <cell r="L254">
            <v>8</v>
          </cell>
          <cell r="M254">
            <v>213</v>
          </cell>
          <cell r="N254">
            <v>0</v>
          </cell>
          <cell r="O254">
            <v>1</v>
          </cell>
          <cell r="P254">
            <v>49</v>
          </cell>
          <cell r="Q254">
            <v>50</v>
          </cell>
          <cell r="R254">
            <v>56</v>
          </cell>
          <cell r="S254">
            <v>57</v>
          </cell>
          <cell r="T254">
            <v>100</v>
          </cell>
          <cell r="U254">
            <v>100</v>
          </cell>
          <cell r="V254">
            <v>113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</row>
        <row r="255">
          <cell r="E255">
            <v>2214933</v>
          </cell>
          <cell r="F255" t="str">
            <v>ДЕТСКА ГРАДИНА №171"СВОБОДА"</v>
          </cell>
          <cell r="G255" t="str">
            <v>не</v>
          </cell>
          <cell r="H255">
            <v>1</v>
          </cell>
          <cell r="I255">
            <v>1</v>
          </cell>
          <cell r="J255">
            <v>3</v>
          </cell>
          <cell r="K255">
            <v>68</v>
          </cell>
          <cell r="L255">
            <v>8</v>
          </cell>
          <cell r="M255">
            <v>217</v>
          </cell>
          <cell r="N255">
            <v>0</v>
          </cell>
          <cell r="O255">
            <v>5</v>
          </cell>
          <cell r="P255">
            <v>50</v>
          </cell>
          <cell r="Q255">
            <v>56</v>
          </cell>
          <cell r="R255">
            <v>56</v>
          </cell>
          <cell r="S255">
            <v>50</v>
          </cell>
          <cell r="T255">
            <v>111</v>
          </cell>
          <cell r="U255">
            <v>111</v>
          </cell>
          <cell r="V255">
            <v>106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1</v>
          </cell>
          <cell r="AJ255">
            <v>10</v>
          </cell>
          <cell r="AK255">
            <v>0</v>
          </cell>
          <cell r="AL255">
            <v>0</v>
          </cell>
          <cell r="AM255">
            <v>0</v>
          </cell>
          <cell r="AN255">
            <v>1</v>
          </cell>
          <cell r="AO255">
            <v>0</v>
          </cell>
          <cell r="AP255">
            <v>9</v>
          </cell>
          <cell r="AQ255">
            <v>9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</row>
        <row r="256">
          <cell r="E256">
            <v>2214934</v>
          </cell>
          <cell r="F256" t="str">
            <v>ДГ 137 Калина Малина"</v>
          </cell>
          <cell r="G256" t="str">
            <v>не</v>
          </cell>
          <cell r="H256">
            <v>1</v>
          </cell>
          <cell r="I256">
            <v>1</v>
          </cell>
          <cell r="J256">
            <v>2</v>
          </cell>
          <cell r="K256">
            <v>46</v>
          </cell>
          <cell r="L256">
            <v>6</v>
          </cell>
          <cell r="M256">
            <v>173</v>
          </cell>
          <cell r="N256">
            <v>0</v>
          </cell>
          <cell r="O256">
            <v>9</v>
          </cell>
          <cell r="P256">
            <v>49</v>
          </cell>
          <cell r="Q256">
            <v>27</v>
          </cell>
          <cell r="R256">
            <v>29</v>
          </cell>
          <cell r="S256">
            <v>59</v>
          </cell>
          <cell r="T256">
            <v>85</v>
          </cell>
          <cell r="U256">
            <v>85</v>
          </cell>
          <cell r="V256">
            <v>88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1</v>
          </cell>
        </row>
        <row r="257">
          <cell r="E257">
            <v>2214935</v>
          </cell>
          <cell r="F257" t="str">
            <v>ДЕТСКА ГРАДИНА № 6 " ВЪЛШЕБЕН СВЯТ"</v>
          </cell>
          <cell r="G257" t="str">
            <v>не</v>
          </cell>
          <cell r="H257">
            <v>1</v>
          </cell>
          <cell r="I257">
            <v>1</v>
          </cell>
          <cell r="J257">
            <v>2</v>
          </cell>
          <cell r="K257">
            <v>46</v>
          </cell>
          <cell r="L257">
            <v>7</v>
          </cell>
          <cell r="M257">
            <v>182</v>
          </cell>
          <cell r="N257">
            <v>0</v>
          </cell>
          <cell r="O257">
            <v>0</v>
          </cell>
          <cell r="P257">
            <v>31</v>
          </cell>
          <cell r="Q257">
            <v>48</v>
          </cell>
          <cell r="R257">
            <v>60</v>
          </cell>
          <cell r="S257">
            <v>43</v>
          </cell>
          <cell r="T257">
            <v>79</v>
          </cell>
          <cell r="U257">
            <v>79</v>
          </cell>
          <cell r="V257">
            <v>103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</row>
        <row r="258">
          <cell r="E258">
            <v>2216001</v>
          </cell>
          <cell r="F258" t="str">
            <v>1 Средно училище "Пенчо П. Славейков"</v>
          </cell>
          <cell r="G258" t="str">
            <v>не</v>
          </cell>
          <cell r="H258">
            <v>1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1</v>
          </cell>
          <cell r="BA258">
            <v>11</v>
          </cell>
          <cell r="BB258">
            <v>251</v>
          </cell>
          <cell r="BC258">
            <v>60</v>
          </cell>
          <cell r="BD258">
            <v>11</v>
          </cell>
          <cell r="BE258">
            <v>281</v>
          </cell>
          <cell r="BF258">
            <v>12</v>
          </cell>
          <cell r="BG258">
            <v>330</v>
          </cell>
          <cell r="BH258">
            <v>8</v>
          </cell>
          <cell r="BI258">
            <v>205</v>
          </cell>
          <cell r="BJ258">
            <v>42</v>
          </cell>
          <cell r="BK258">
            <v>1067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11</v>
          </cell>
          <cell r="BX258">
            <v>247</v>
          </cell>
          <cell r="BY258">
            <v>247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</row>
        <row r="259">
          <cell r="E259">
            <v>2216112</v>
          </cell>
          <cell r="F259" t="str">
            <v>112 ОСНОВНО УЧИЛИЩЕ "СТОЯН ЗАИМОВ"</v>
          </cell>
          <cell r="G259" t="str">
            <v>не</v>
          </cell>
          <cell r="H259">
            <v>1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4</v>
          </cell>
          <cell r="X259">
            <v>4</v>
          </cell>
          <cell r="Y259">
            <v>90</v>
          </cell>
          <cell r="Z259">
            <v>90</v>
          </cell>
          <cell r="AA259">
            <v>1</v>
          </cell>
          <cell r="AB259">
            <v>0</v>
          </cell>
          <cell r="AC259">
            <v>0</v>
          </cell>
          <cell r="AD259">
            <v>0</v>
          </cell>
          <cell r="AE259">
            <v>26</v>
          </cell>
          <cell r="AF259">
            <v>63</v>
          </cell>
          <cell r="AG259">
            <v>1</v>
          </cell>
          <cell r="AH259">
            <v>89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1</v>
          </cell>
          <cell r="AY259">
            <v>1</v>
          </cell>
          <cell r="AZ259">
            <v>1</v>
          </cell>
          <cell r="BA259">
            <v>21</v>
          </cell>
          <cell r="BB259">
            <v>546</v>
          </cell>
          <cell r="BC259">
            <v>145</v>
          </cell>
          <cell r="BD259">
            <v>15</v>
          </cell>
          <cell r="BE259">
            <v>420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36</v>
          </cell>
          <cell r="BK259">
            <v>966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15</v>
          </cell>
          <cell r="BX259">
            <v>385</v>
          </cell>
          <cell r="BY259">
            <v>385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2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</row>
        <row r="260">
          <cell r="E260">
            <v>2216129</v>
          </cell>
          <cell r="F260" t="str">
            <v>129 Основно Училище  "Антим -І"</v>
          </cell>
          <cell r="G260" t="str">
            <v>не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1</v>
          </cell>
          <cell r="BA260">
            <v>13</v>
          </cell>
          <cell r="BB260">
            <v>301</v>
          </cell>
          <cell r="BC260">
            <v>80</v>
          </cell>
          <cell r="BD260">
            <v>9</v>
          </cell>
          <cell r="BE260">
            <v>225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22</v>
          </cell>
          <cell r="BK260">
            <v>526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8</v>
          </cell>
          <cell r="BX260">
            <v>171</v>
          </cell>
          <cell r="BY260">
            <v>171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</row>
        <row r="261">
          <cell r="E261">
            <v>2216164</v>
          </cell>
          <cell r="F261" t="str">
            <v>164. гимназия с преподаване на испански език "Мигел де Сервантес"</v>
          </cell>
          <cell r="G261" t="str">
            <v>не</v>
          </cell>
          <cell r="H261">
            <v>1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17</v>
          </cell>
          <cell r="BG261">
            <v>453</v>
          </cell>
          <cell r="BH261">
            <v>11</v>
          </cell>
          <cell r="BI261">
            <v>302</v>
          </cell>
          <cell r="BJ261">
            <v>28</v>
          </cell>
          <cell r="BK261">
            <v>755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3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</row>
        <row r="262">
          <cell r="E262">
            <v>2216301</v>
          </cell>
          <cell r="F262" t="str">
            <v>Първа английска езикова гимназия</v>
          </cell>
          <cell r="G262" t="str">
            <v>не</v>
          </cell>
          <cell r="H262">
            <v>1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23</v>
          </cell>
          <cell r="BG262">
            <v>642</v>
          </cell>
          <cell r="BH262">
            <v>14</v>
          </cell>
          <cell r="BI262">
            <v>393</v>
          </cell>
          <cell r="BJ262">
            <v>37</v>
          </cell>
          <cell r="BK262">
            <v>1035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5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</row>
        <row r="263">
          <cell r="E263">
            <v>2216306</v>
          </cell>
          <cell r="F263" t="str">
            <v>Софийска математическа гимназия "Паисий Хилендарски"</v>
          </cell>
          <cell r="G263" t="str">
            <v>не</v>
          </cell>
          <cell r="H263">
            <v>1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1</v>
          </cell>
          <cell r="BA263">
            <v>0</v>
          </cell>
          <cell r="BB263">
            <v>0</v>
          </cell>
          <cell r="BC263">
            <v>0</v>
          </cell>
          <cell r="BD263">
            <v>18</v>
          </cell>
          <cell r="BE263">
            <v>480</v>
          </cell>
          <cell r="BF263">
            <v>18</v>
          </cell>
          <cell r="BG263">
            <v>484</v>
          </cell>
          <cell r="BH263">
            <v>12</v>
          </cell>
          <cell r="BI263">
            <v>326</v>
          </cell>
          <cell r="BJ263">
            <v>48</v>
          </cell>
          <cell r="BK263">
            <v>1290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5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</row>
        <row r="264">
          <cell r="E264">
            <v>2216309</v>
          </cell>
          <cell r="F264" t="str">
            <v>IV Сменно-вечерна гимназия " Отец Паисий "</v>
          </cell>
          <cell r="G264" t="str">
            <v>не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1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11</v>
          </cell>
          <cell r="DG264">
            <v>316</v>
          </cell>
          <cell r="DH264">
            <v>0</v>
          </cell>
          <cell r="DI264">
            <v>0</v>
          </cell>
          <cell r="DJ264">
            <v>0</v>
          </cell>
          <cell r="DK264">
            <v>34</v>
          </cell>
          <cell r="DL264">
            <v>1</v>
          </cell>
          <cell r="DM264">
            <v>1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</row>
        <row r="265">
          <cell r="E265">
            <v>2216872</v>
          </cell>
          <cell r="F265" t="str">
            <v>Детска градина № 191 "Приказка без край"</v>
          </cell>
          <cell r="G265" t="str">
            <v>не</v>
          </cell>
          <cell r="H265">
            <v>1</v>
          </cell>
          <cell r="I265">
            <v>1</v>
          </cell>
          <cell r="J265">
            <v>2</v>
          </cell>
          <cell r="K265">
            <v>45</v>
          </cell>
          <cell r="L265">
            <v>8</v>
          </cell>
          <cell r="M265">
            <v>211</v>
          </cell>
          <cell r="N265">
            <v>0</v>
          </cell>
          <cell r="O265">
            <v>4</v>
          </cell>
          <cell r="P265">
            <v>50</v>
          </cell>
          <cell r="Q265">
            <v>53</v>
          </cell>
          <cell r="R265">
            <v>55</v>
          </cell>
          <cell r="S265">
            <v>49</v>
          </cell>
          <cell r="T265">
            <v>107</v>
          </cell>
          <cell r="U265">
            <v>107</v>
          </cell>
          <cell r="V265">
            <v>104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</row>
        <row r="266">
          <cell r="E266">
            <v>2216873</v>
          </cell>
          <cell r="F266" t="str">
            <v>ДЕТСКА ГРАДИНА № 100 "Акад. Пенчо Райков"</v>
          </cell>
          <cell r="G266" t="str">
            <v>не</v>
          </cell>
          <cell r="H266">
            <v>1</v>
          </cell>
          <cell r="I266">
            <v>1</v>
          </cell>
          <cell r="J266">
            <v>0</v>
          </cell>
          <cell r="K266">
            <v>0</v>
          </cell>
          <cell r="L266">
            <v>5</v>
          </cell>
          <cell r="M266">
            <v>135</v>
          </cell>
          <cell r="N266">
            <v>0</v>
          </cell>
          <cell r="O266">
            <v>0</v>
          </cell>
          <cell r="P266">
            <v>28</v>
          </cell>
          <cell r="Q266">
            <v>52</v>
          </cell>
          <cell r="R266">
            <v>29</v>
          </cell>
          <cell r="S266">
            <v>26</v>
          </cell>
          <cell r="T266">
            <v>80</v>
          </cell>
          <cell r="U266">
            <v>80</v>
          </cell>
          <cell r="V266">
            <v>55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</row>
        <row r="267">
          <cell r="E267">
            <v>2216875</v>
          </cell>
          <cell r="F267" t="str">
            <v>ДГ №195 Братя Мормареви"</v>
          </cell>
          <cell r="G267" t="str">
            <v>не</v>
          </cell>
          <cell r="H267">
            <v>1</v>
          </cell>
          <cell r="I267">
            <v>1</v>
          </cell>
          <cell r="J267">
            <v>2</v>
          </cell>
          <cell r="K267">
            <v>46</v>
          </cell>
          <cell r="L267">
            <v>8</v>
          </cell>
          <cell r="M267">
            <v>218</v>
          </cell>
          <cell r="N267">
            <v>0</v>
          </cell>
          <cell r="O267">
            <v>3</v>
          </cell>
          <cell r="P267">
            <v>54</v>
          </cell>
          <cell r="Q267">
            <v>56</v>
          </cell>
          <cell r="R267">
            <v>58</v>
          </cell>
          <cell r="S267">
            <v>47</v>
          </cell>
          <cell r="T267">
            <v>113</v>
          </cell>
          <cell r="U267">
            <v>113</v>
          </cell>
          <cell r="V267">
            <v>105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</row>
        <row r="268">
          <cell r="E268">
            <v>2216877</v>
          </cell>
          <cell r="F268" t="str">
            <v>ДЕТСКА ГРАДИНА 151 "ЛЕДА МИЛЕВА"</v>
          </cell>
          <cell r="G268" t="str">
            <v>не</v>
          </cell>
          <cell r="H268">
            <v>1</v>
          </cell>
          <cell r="I268">
            <v>1</v>
          </cell>
          <cell r="J268">
            <v>2</v>
          </cell>
          <cell r="K268">
            <v>45</v>
          </cell>
          <cell r="L268">
            <v>6</v>
          </cell>
          <cell r="M268">
            <v>155</v>
          </cell>
          <cell r="N268">
            <v>0</v>
          </cell>
          <cell r="O268">
            <v>2</v>
          </cell>
          <cell r="P268">
            <v>51</v>
          </cell>
          <cell r="Q268">
            <v>53</v>
          </cell>
          <cell r="R268">
            <v>27</v>
          </cell>
          <cell r="S268">
            <v>22</v>
          </cell>
          <cell r="T268">
            <v>106</v>
          </cell>
          <cell r="U268">
            <v>106</v>
          </cell>
          <cell r="V268">
            <v>49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</row>
        <row r="269">
          <cell r="E269">
            <v>2217053</v>
          </cell>
          <cell r="F269" t="str">
            <v>53 ОСНОВНО УЧИЛИЩЕ "НИКОЛАЙ ХРЕЛКОВ"</v>
          </cell>
          <cell r="G269" t="str">
            <v>не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1</v>
          </cell>
          <cell r="BA269">
            <v>8</v>
          </cell>
          <cell r="BB269">
            <v>186</v>
          </cell>
          <cell r="BC269">
            <v>48</v>
          </cell>
          <cell r="BD269">
            <v>4</v>
          </cell>
          <cell r="BE269">
            <v>98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12</v>
          </cell>
          <cell r="BK269">
            <v>284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9</v>
          </cell>
          <cell r="BX269">
            <v>210</v>
          </cell>
          <cell r="BY269">
            <v>210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</row>
        <row r="270">
          <cell r="E270">
            <v>2217066</v>
          </cell>
          <cell r="F270" t="str">
            <v>66 Средно училище "Филип Станиславов"</v>
          </cell>
          <cell r="G270" t="str">
            <v>не</v>
          </cell>
          <cell r="H270">
            <v>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1</v>
          </cell>
          <cell r="X270">
            <v>1</v>
          </cell>
          <cell r="Y270">
            <v>26</v>
          </cell>
          <cell r="Z270">
            <v>26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17</v>
          </cell>
          <cell r="AF270">
            <v>9</v>
          </cell>
          <cell r="AG270">
            <v>0</v>
          </cell>
          <cell r="AH270">
            <v>26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1</v>
          </cell>
          <cell r="BA270">
            <v>4</v>
          </cell>
          <cell r="BB270">
            <v>89</v>
          </cell>
          <cell r="BC270">
            <v>24</v>
          </cell>
          <cell r="BD270">
            <v>3</v>
          </cell>
          <cell r="BE270">
            <v>65</v>
          </cell>
          <cell r="BF270">
            <v>3</v>
          </cell>
          <cell r="BG270">
            <v>64</v>
          </cell>
          <cell r="BH270">
            <v>2</v>
          </cell>
          <cell r="BI270">
            <v>39</v>
          </cell>
          <cell r="BJ270">
            <v>12</v>
          </cell>
          <cell r="BK270">
            <v>257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3</v>
          </cell>
          <cell r="BX270">
            <v>72</v>
          </cell>
          <cell r="BY270">
            <v>72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1</v>
          </cell>
          <cell r="DL270">
            <v>1</v>
          </cell>
          <cell r="DM270">
            <v>0</v>
          </cell>
          <cell r="DN270">
            <v>1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47</v>
          </cell>
        </row>
        <row r="271">
          <cell r="E271">
            <v>2217072</v>
          </cell>
          <cell r="F271" t="str">
            <v>72 Основно училище " Христо Ботев "</v>
          </cell>
          <cell r="G271" t="str">
            <v>не</v>
          </cell>
          <cell r="H271">
            <v>1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1</v>
          </cell>
          <cell r="BA271">
            <v>4</v>
          </cell>
          <cell r="BB271">
            <v>100</v>
          </cell>
          <cell r="BC271">
            <v>26</v>
          </cell>
          <cell r="BD271">
            <v>3</v>
          </cell>
          <cell r="BE271">
            <v>67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7</v>
          </cell>
          <cell r="BK271">
            <v>167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5</v>
          </cell>
          <cell r="BX271">
            <v>119</v>
          </cell>
          <cell r="BY271">
            <v>119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</row>
        <row r="272">
          <cell r="E272">
            <v>2217088</v>
          </cell>
          <cell r="F272" t="str">
            <v>88. Средно училище "Димитър Попниколов"</v>
          </cell>
          <cell r="G272" t="str">
            <v>не</v>
          </cell>
          <cell r="H272">
            <v>1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1</v>
          </cell>
          <cell r="BA272">
            <v>24</v>
          </cell>
          <cell r="BB272">
            <v>545</v>
          </cell>
          <cell r="BC272">
            <v>133</v>
          </cell>
          <cell r="BD272">
            <v>18</v>
          </cell>
          <cell r="BE272">
            <v>404</v>
          </cell>
          <cell r="BF272">
            <v>3</v>
          </cell>
          <cell r="BG272">
            <v>78</v>
          </cell>
          <cell r="BH272">
            <v>2</v>
          </cell>
          <cell r="BI272">
            <v>47</v>
          </cell>
          <cell r="BJ272">
            <v>47</v>
          </cell>
          <cell r="BK272">
            <v>1074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15</v>
          </cell>
          <cell r="BX272">
            <v>394</v>
          </cell>
          <cell r="BY272">
            <v>394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3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3</v>
          </cell>
          <cell r="CR272">
            <v>76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3</v>
          </cell>
          <cell r="DK272">
            <v>1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</row>
        <row r="273">
          <cell r="E273">
            <v>2217149</v>
          </cell>
          <cell r="F273" t="str">
            <v>149 Средно училище Иван Хаджийски"</v>
          </cell>
          <cell r="G273" t="str">
            <v>не</v>
          </cell>
          <cell r="H273">
            <v>1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1</v>
          </cell>
          <cell r="BA273">
            <v>13</v>
          </cell>
          <cell r="BB273">
            <v>297</v>
          </cell>
          <cell r="BC273">
            <v>81</v>
          </cell>
          <cell r="BD273">
            <v>7</v>
          </cell>
          <cell r="BE273">
            <v>146</v>
          </cell>
          <cell r="BF273">
            <v>3</v>
          </cell>
          <cell r="BG273">
            <v>79</v>
          </cell>
          <cell r="BH273">
            <v>2</v>
          </cell>
          <cell r="BI273">
            <v>50</v>
          </cell>
          <cell r="BJ273">
            <v>25</v>
          </cell>
          <cell r="BK273">
            <v>572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13</v>
          </cell>
          <cell r="BX273">
            <v>297</v>
          </cell>
          <cell r="BY273">
            <v>297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1</v>
          </cell>
          <cell r="DK273">
            <v>0</v>
          </cell>
          <cell r="DL273">
            <v>3</v>
          </cell>
          <cell r="DM273">
            <v>3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</row>
        <row r="274">
          <cell r="E274">
            <v>2217426</v>
          </cell>
          <cell r="F274" t="str">
            <v>ПРОФЕСИОНАЛНА ГИМНАЗИЯ ПО СЕЛСКО СТОПАНСТВО "БУЗЕМА"</v>
          </cell>
          <cell r="G274" t="str">
            <v>не</v>
          </cell>
          <cell r="H274">
            <v>1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1</v>
          </cell>
          <cell r="CG274">
            <v>11</v>
          </cell>
          <cell r="CH274">
            <v>0</v>
          </cell>
          <cell r="CI274">
            <v>0</v>
          </cell>
          <cell r="CJ274">
            <v>0</v>
          </cell>
          <cell r="CK274">
            <v>9</v>
          </cell>
          <cell r="CL274">
            <v>144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20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37</v>
          </cell>
          <cell r="DL274">
            <v>2</v>
          </cell>
          <cell r="DM274">
            <v>0</v>
          </cell>
          <cell r="DN274">
            <v>0</v>
          </cell>
          <cell r="DO274">
            <v>0</v>
          </cell>
          <cell r="DP274">
            <v>2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</row>
        <row r="275">
          <cell r="E275">
            <v>2217908</v>
          </cell>
          <cell r="F275" t="str">
            <v>ДЕТСКА ГРАДИНА № 84 " ДЕТЕЛИНА"</v>
          </cell>
          <cell r="G275" t="str">
            <v>не</v>
          </cell>
          <cell r="H275">
            <v>1</v>
          </cell>
          <cell r="I275">
            <v>1</v>
          </cell>
          <cell r="J275">
            <v>2</v>
          </cell>
          <cell r="K275">
            <v>45</v>
          </cell>
          <cell r="L275">
            <v>6</v>
          </cell>
          <cell r="M275">
            <v>167</v>
          </cell>
          <cell r="N275">
            <v>0</v>
          </cell>
          <cell r="O275">
            <v>0</v>
          </cell>
          <cell r="P275">
            <v>28</v>
          </cell>
          <cell r="Q275">
            <v>56</v>
          </cell>
          <cell r="R275">
            <v>32</v>
          </cell>
          <cell r="S275">
            <v>51</v>
          </cell>
          <cell r="T275">
            <v>84</v>
          </cell>
          <cell r="U275">
            <v>84</v>
          </cell>
          <cell r="V275">
            <v>83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</row>
        <row r="276">
          <cell r="E276">
            <v>2217910</v>
          </cell>
          <cell r="F276" t="str">
            <v>ДЕТСКА ГРАДИНА № 125 "УСМИВКА"</v>
          </cell>
          <cell r="G276" t="str">
            <v>не</v>
          </cell>
          <cell r="H276">
            <v>1</v>
          </cell>
          <cell r="I276">
            <v>1</v>
          </cell>
          <cell r="J276">
            <v>2</v>
          </cell>
          <cell r="K276">
            <v>46</v>
          </cell>
          <cell r="L276">
            <v>9</v>
          </cell>
          <cell r="M276">
            <v>257</v>
          </cell>
          <cell r="N276">
            <v>0</v>
          </cell>
          <cell r="O276">
            <v>0</v>
          </cell>
          <cell r="P276">
            <v>56</v>
          </cell>
          <cell r="Q276">
            <v>84</v>
          </cell>
          <cell r="R276">
            <v>68</v>
          </cell>
          <cell r="S276">
            <v>49</v>
          </cell>
          <cell r="T276">
            <v>140</v>
          </cell>
          <cell r="U276">
            <v>140</v>
          </cell>
          <cell r="V276">
            <v>117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</row>
        <row r="277">
          <cell r="E277">
            <v>2217911</v>
          </cell>
          <cell r="F277" t="str">
            <v>ДЕТСКA ГРАДИНА № 161" ЛАСКА ",</v>
          </cell>
          <cell r="G277" t="str">
            <v>не</v>
          </cell>
          <cell r="H277">
            <v>1</v>
          </cell>
          <cell r="I277">
            <v>1</v>
          </cell>
          <cell r="J277">
            <v>2</v>
          </cell>
          <cell r="K277">
            <v>46</v>
          </cell>
          <cell r="L277">
            <v>9</v>
          </cell>
          <cell r="M277">
            <v>258</v>
          </cell>
          <cell r="N277">
            <v>0</v>
          </cell>
          <cell r="O277">
            <v>0</v>
          </cell>
          <cell r="P277">
            <v>57</v>
          </cell>
          <cell r="Q277">
            <v>57</v>
          </cell>
          <cell r="R277">
            <v>62</v>
          </cell>
          <cell r="S277">
            <v>82</v>
          </cell>
          <cell r="T277">
            <v>114</v>
          </cell>
          <cell r="U277">
            <v>114</v>
          </cell>
          <cell r="V277">
            <v>144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</row>
        <row r="278">
          <cell r="E278">
            <v>2217912</v>
          </cell>
          <cell r="F278" t="str">
            <v>ДЕТСКА ГРАДИНА № 9 "Пламъче"</v>
          </cell>
          <cell r="G278" t="str">
            <v>не</v>
          </cell>
          <cell r="H278">
            <v>1</v>
          </cell>
          <cell r="I278">
            <v>1</v>
          </cell>
          <cell r="J278">
            <v>0</v>
          </cell>
          <cell r="K278">
            <v>0</v>
          </cell>
          <cell r="L278">
            <v>4</v>
          </cell>
          <cell r="M278">
            <v>110</v>
          </cell>
          <cell r="N278">
            <v>0</v>
          </cell>
          <cell r="O278">
            <v>0</v>
          </cell>
          <cell r="P278">
            <v>27</v>
          </cell>
          <cell r="Q278">
            <v>27</v>
          </cell>
          <cell r="R278">
            <v>30</v>
          </cell>
          <cell r="S278">
            <v>26</v>
          </cell>
          <cell r="T278">
            <v>54</v>
          </cell>
          <cell r="U278">
            <v>54</v>
          </cell>
          <cell r="V278">
            <v>56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1</v>
          </cell>
          <cell r="AY278">
            <v>1</v>
          </cell>
          <cell r="AZ278">
            <v>1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</row>
        <row r="279">
          <cell r="E279">
            <v>2217913</v>
          </cell>
          <cell r="F279" t="str">
            <v>Детска градина № 164 "Зорница"</v>
          </cell>
          <cell r="G279" t="str">
            <v>не</v>
          </cell>
          <cell r="H279">
            <v>1</v>
          </cell>
          <cell r="I279">
            <v>1</v>
          </cell>
          <cell r="J279">
            <v>1</v>
          </cell>
          <cell r="K279">
            <v>23</v>
          </cell>
          <cell r="L279">
            <v>7</v>
          </cell>
          <cell r="M279">
            <v>200</v>
          </cell>
          <cell r="N279">
            <v>0</v>
          </cell>
          <cell r="O279">
            <v>0</v>
          </cell>
          <cell r="P279">
            <v>29</v>
          </cell>
          <cell r="Q279">
            <v>56</v>
          </cell>
          <cell r="R279">
            <v>57</v>
          </cell>
          <cell r="S279">
            <v>58</v>
          </cell>
          <cell r="T279">
            <v>85</v>
          </cell>
          <cell r="U279">
            <v>85</v>
          </cell>
          <cell r="V279">
            <v>115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</row>
        <row r="280">
          <cell r="E280">
            <v>2217914</v>
          </cell>
          <cell r="F280" t="str">
            <v>ДЕТСКА ГРАДИНА № 33 "СРЕБЪРНИ ЗВЪНЧЕТА"</v>
          </cell>
          <cell r="G280" t="str">
            <v>не</v>
          </cell>
          <cell r="H280">
            <v>1</v>
          </cell>
          <cell r="I280">
            <v>1</v>
          </cell>
          <cell r="J280">
            <v>2</v>
          </cell>
          <cell r="K280">
            <v>46</v>
          </cell>
          <cell r="L280">
            <v>7</v>
          </cell>
          <cell r="M280">
            <v>204</v>
          </cell>
          <cell r="N280">
            <v>0</v>
          </cell>
          <cell r="O280">
            <v>0</v>
          </cell>
          <cell r="P280">
            <v>60</v>
          </cell>
          <cell r="Q280">
            <v>57</v>
          </cell>
          <cell r="R280">
            <v>60</v>
          </cell>
          <cell r="S280">
            <v>27</v>
          </cell>
          <cell r="T280">
            <v>117</v>
          </cell>
          <cell r="U280">
            <v>117</v>
          </cell>
          <cell r="V280">
            <v>87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</row>
        <row r="281">
          <cell r="E281">
            <v>2217915</v>
          </cell>
          <cell r="F281" t="str">
            <v>ДЕТСКА ГРАДИНА № 39 " ПРОЛЕТ "</v>
          </cell>
          <cell r="G281" t="str">
            <v>не</v>
          </cell>
          <cell r="H281">
            <v>1</v>
          </cell>
          <cell r="I281">
            <v>1</v>
          </cell>
          <cell r="J281">
            <v>2</v>
          </cell>
          <cell r="K281">
            <v>44</v>
          </cell>
          <cell r="L281">
            <v>9</v>
          </cell>
          <cell r="M281">
            <v>249</v>
          </cell>
          <cell r="N281">
            <v>0</v>
          </cell>
          <cell r="O281">
            <v>0</v>
          </cell>
          <cell r="P281">
            <v>54</v>
          </cell>
          <cell r="Q281">
            <v>56</v>
          </cell>
          <cell r="R281">
            <v>61</v>
          </cell>
          <cell r="S281">
            <v>78</v>
          </cell>
          <cell r="T281">
            <v>110</v>
          </cell>
          <cell r="U281">
            <v>110</v>
          </cell>
          <cell r="V281">
            <v>139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</row>
        <row r="282">
          <cell r="E282">
            <v>2218083</v>
          </cell>
          <cell r="F282" t="str">
            <v>83. Основно училище "Елин Пелин"</v>
          </cell>
          <cell r="G282" t="str">
            <v>не</v>
          </cell>
          <cell r="H282">
            <v>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1</v>
          </cell>
          <cell r="Y282">
            <v>15</v>
          </cell>
          <cell r="Z282">
            <v>15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8</v>
          </cell>
          <cell r="AF282">
            <v>7</v>
          </cell>
          <cell r="AG282">
            <v>0</v>
          </cell>
          <cell r="AH282">
            <v>15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7</v>
          </cell>
          <cell r="BB282">
            <v>124</v>
          </cell>
          <cell r="BC282">
            <v>25</v>
          </cell>
          <cell r="BD282">
            <v>5</v>
          </cell>
          <cell r="BE282">
            <v>96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12</v>
          </cell>
          <cell r="BK282">
            <v>220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5</v>
          </cell>
          <cell r="BX282">
            <v>117</v>
          </cell>
          <cell r="BY282">
            <v>117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3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</row>
        <row r="283">
          <cell r="E283">
            <v>2219024</v>
          </cell>
          <cell r="F283" t="str">
            <v>24 Средно училище "П.К.Яворов"</v>
          </cell>
          <cell r="G283" t="str">
            <v>не</v>
          </cell>
          <cell r="H283">
            <v>1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1</v>
          </cell>
          <cell r="BA283">
            <v>4</v>
          </cell>
          <cell r="BB283">
            <v>57</v>
          </cell>
          <cell r="BC283">
            <v>20</v>
          </cell>
          <cell r="BD283">
            <v>3</v>
          </cell>
          <cell r="BE283">
            <v>53</v>
          </cell>
          <cell r="BF283">
            <v>3</v>
          </cell>
          <cell r="BG283">
            <v>77</v>
          </cell>
          <cell r="BH283">
            <v>2</v>
          </cell>
          <cell r="BI283">
            <v>50</v>
          </cell>
          <cell r="BJ283">
            <v>12</v>
          </cell>
          <cell r="BK283">
            <v>237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1</v>
          </cell>
          <cell r="BX283">
            <v>25</v>
          </cell>
          <cell r="BY283">
            <v>25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</row>
        <row r="284">
          <cell r="E284">
            <v>2219042</v>
          </cell>
          <cell r="F284" t="str">
            <v>42. Основно училище " Хаджи Димитър"</v>
          </cell>
          <cell r="G284" t="str">
            <v>не</v>
          </cell>
          <cell r="H284">
            <v>1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1</v>
          </cell>
          <cell r="X284">
            <v>1</v>
          </cell>
          <cell r="Y284">
            <v>22</v>
          </cell>
          <cell r="Z284">
            <v>22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9</v>
          </cell>
          <cell r="AF284">
            <v>13</v>
          </cell>
          <cell r="AG284">
            <v>0</v>
          </cell>
          <cell r="AH284">
            <v>22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1</v>
          </cell>
          <cell r="BA284">
            <v>20</v>
          </cell>
          <cell r="BB284">
            <v>453</v>
          </cell>
          <cell r="BC284">
            <v>117</v>
          </cell>
          <cell r="BD284">
            <v>12</v>
          </cell>
          <cell r="BE284">
            <v>297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32</v>
          </cell>
          <cell r="BK284">
            <v>750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20</v>
          </cell>
          <cell r="BX284">
            <v>404</v>
          </cell>
          <cell r="BY284">
            <v>404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2</v>
          </cell>
          <cell r="DK284">
            <v>0</v>
          </cell>
          <cell r="DL284">
            <v>2</v>
          </cell>
          <cell r="DM284">
            <v>0</v>
          </cell>
          <cell r="DN284">
            <v>0</v>
          </cell>
          <cell r="DO284">
            <v>0</v>
          </cell>
          <cell r="DP284">
            <v>2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</row>
        <row r="285">
          <cell r="E285">
            <v>2219044</v>
          </cell>
          <cell r="F285" t="str">
            <v>44. Средно училище "Неофит Бозвели"</v>
          </cell>
          <cell r="G285" t="str">
            <v>не</v>
          </cell>
          <cell r="H285">
            <v>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1</v>
          </cell>
          <cell r="BA285">
            <v>16</v>
          </cell>
          <cell r="BB285">
            <v>367</v>
          </cell>
          <cell r="BC285">
            <v>95</v>
          </cell>
          <cell r="BD285">
            <v>10</v>
          </cell>
          <cell r="BE285">
            <v>210</v>
          </cell>
          <cell r="BF285">
            <v>6</v>
          </cell>
          <cell r="BG285">
            <v>154</v>
          </cell>
          <cell r="BH285">
            <v>4</v>
          </cell>
          <cell r="BI285">
            <v>84</v>
          </cell>
          <cell r="BJ285">
            <v>36</v>
          </cell>
          <cell r="BK285">
            <v>815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16</v>
          </cell>
          <cell r="BX285">
            <v>360</v>
          </cell>
          <cell r="BY285">
            <v>360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1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</row>
        <row r="286">
          <cell r="E286">
            <v>2219049</v>
          </cell>
          <cell r="F286" t="str">
            <v>49-то Основно училище "Бенито Хуарес"</v>
          </cell>
          <cell r="G286" t="str">
            <v>не</v>
          </cell>
          <cell r="H286">
            <v>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1</v>
          </cell>
          <cell r="BA286">
            <v>24</v>
          </cell>
          <cell r="BB286">
            <v>551</v>
          </cell>
          <cell r="BC286">
            <v>141</v>
          </cell>
          <cell r="BD286">
            <v>15</v>
          </cell>
          <cell r="BE286">
            <v>378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39</v>
          </cell>
          <cell r="BK286">
            <v>929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14</v>
          </cell>
          <cell r="BX286">
            <v>380</v>
          </cell>
          <cell r="BY286">
            <v>380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9</v>
          </cell>
          <cell r="DK286">
            <v>0</v>
          </cell>
          <cell r="DL286">
            <v>2</v>
          </cell>
          <cell r="DM286">
            <v>2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</row>
        <row r="287">
          <cell r="E287">
            <v>2219095</v>
          </cell>
          <cell r="F287" t="str">
            <v>95 СУ "Проф. Иван Шишманов"</v>
          </cell>
          <cell r="G287" t="str">
            <v>не</v>
          </cell>
          <cell r="H287">
            <v>1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1</v>
          </cell>
          <cell r="BA287">
            <v>11</v>
          </cell>
          <cell r="BB287">
            <v>227</v>
          </cell>
          <cell r="BC287">
            <v>45</v>
          </cell>
          <cell r="BD287">
            <v>9</v>
          </cell>
          <cell r="BE287">
            <v>215</v>
          </cell>
          <cell r="BF287">
            <v>10</v>
          </cell>
          <cell r="BG287">
            <v>252</v>
          </cell>
          <cell r="BH287">
            <v>4</v>
          </cell>
          <cell r="BI287">
            <v>104</v>
          </cell>
          <cell r="BJ287">
            <v>34</v>
          </cell>
          <cell r="BK287">
            <v>798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12</v>
          </cell>
          <cell r="BX287">
            <v>255</v>
          </cell>
          <cell r="BY287">
            <v>255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9</v>
          </cell>
          <cell r="DK287">
            <v>12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2</v>
          </cell>
        </row>
        <row r="288">
          <cell r="E288">
            <v>2219106</v>
          </cell>
          <cell r="F288" t="str">
            <v>106 Основно училище " Григорий Цамблак "</v>
          </cell>
          <cell r="G288" t="str">
            <v>не</v>
          </cell>
          <cell r="H288">
            <v>1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1</v>
          </cell>
          <cell r="X288">
            <v>1</v>
          </cell>
          <cell r="Y288">
            <v>15</v>
          </cell>
          <cell r="Z288">
            <v>15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9</v>
          </cell>
          <cell r="AF288">
            <v>6</v>
          </cell>
          <cell r="AG288">
            <v>0</v>
          </cell>
          <cell r="AH288">
            <v>15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1</v>
          </cell>
          <cell r="BA288">
            <v>4</v>
          </cell>
          <cell r="BB288">
            <v>55</v>
          </cell>
          <cell r="BC288">
            <v>14</v>
          </cell>
          <cell r="BD288">
            <v>3</v>
          </cell>
          <cell r="BE288">
            <v>45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7</v>
          </cell>
          <cell r="BK288">
            <v>100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4</v>
          </cell>
          <cell r="BX288">
            <v>89</v>
          </cell>
          <cell r="BY288">
            <v>89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87</v>
          </cell>
          <cell r="DL288">
            <v>8</v>
          </cell>
          <cell r="DM288">
            <v>1</v>
          </cell>
          <cell r="DN288">
            <v>0</v>
          </cell>
          <cell r="DO288">
            <v>5</v>
          </cell>
          <cell r="DP288">
            <v>0</v>
          </cell>
          <cell r="DQ288">
            <v>2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</row>
        <row r="289">
          <cell r="E289">
            <v>2219124</v>
          </cell>
          <cell r="F289" t="str">
            <v>124 ОСНОВНО УЧИЛИЩЕ "ВАСИЛ ЛЕВСКИ"</v>
          </cell>
          <cell r="G289" t="str">
            <v>не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1</v>
          </cell>
          <cell r="BA289">
            <v>4</v>
          </cell>
          <cell r="BB289">
            <v>55</v>
          </cell>
          <cell r="BC289">
            <v>11</v>
          </cell>
          <cell r="BD289">
            <v>3</v>
          </cell>
          <cell r="BE289">
            <v>51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7</v>
          </cell>
          <cell r="BK289">
            <v>106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1</v>
          </cell>
          <cell r="BX289">
            <v>21</v>
          </cell>
          <cell r="BY289">
            <v>21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</row>
        <row r="290">
          <cell r="E290">
            <v>2219130</v>
          </cell>
          <cell r="F290" t="str">
            <v>130. средно училище "Стефан Караджа"</v>
          </cell>
          <cell r="G290" t="str">
            <v>не</v>
          </cell>
          <cell r="H290">
            <v>1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1</v>
          </cell>
          <cell r="X290">
            <v>1</v>
          </cell>
          <cell r="Y290">
            <v>13</v>
          </cell>
          <cell r="Z290">
            <v>13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10</v>
          </cell>
          <cell r="AF290">
            <v>3</v>
          </cell>
          <cell r="AG290">
            <v>0</v>
          </cell>
          <cell r="AH290">
            <v>13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1</v>
          </cell>
          <cell r="BA290">
            <v>4</v>
          </cell>
          <cell r="BB290">
            <v>40</v>
          </cell>
          <cell r="BC290">
            <v>6</v>
          </cell>
          <cell r="BD290">
            <v>3</v>
          </cell>
          <cell r="BE290">
            <v>54</v>
          </cell>
          <cell r="BF290">
            <v>2</v>
          </cell>
          <cell r="BG290">
            <v>44</v>
          </cell>
          <cell r="BH290">
            <v>1</v>
          </cell>
          <cell r="BI290">
            <v>14</v>
          </cell>
          <cell r="BJ290">
            <v>10</v>
          </cell>
          <cell r="BK290">
            <v>152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3</v>
          </cell>
          <cell r="BX290">
            <v>60</v>
          </cell>
          <cell r="BY290">
            <v>60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1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1</v>
          </cell>
          <cell r="CU290">
            <v>19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22</v>
          </cell>
          <cell r="DL290">
            <v>4</v>
          </cell>
          <cell r="DM290">
            <v>0</v>
          </cell>
          <cell r="DN290">
            <v>0</v>
          </cell>
          <cell r="DO290">
            <v>0</v>
          </cell>
          <cell r="DP290">
            <v>4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</row>
        <row r="291">
          <cell r="E291">
            <v>2219143</v>
          </cell>
          <cell r="F291" t="str">
            <v>143 основно училище "Георги Бенковски"</v>
          </cell>
          <cell r="G291" t="str">
            <v>не</v>
          </cell>
          <cell r="H291">
            <v>1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1</v>
          </cell>
          <cell r="BA291">
            <v>16</v>
          </cell>
          <cell r="BB291">
            <v>389</v>
          </cell>
          <cell r="BC291">
            <v>98</v>
          </cell>
          <cell r="BD291">
            <v>15</v>
          </cell>
          <cell r="BE291">
            <v>374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31</v>
          </cell>
          <cell r="BK291">
            <v>763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10</v>
          </cell>
          <cell r="BX291">
            <v>260</v>
          </cell>
          <cell r="BY291">
            <v>260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1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</row>
        <row r="292">
          <cell r="E292">
            <v>2219166</v>
          </cell>
          <cell r="F292" t="str">
            <v>166 Спортно училище "Васил Левски"</v>
          </cell>
          <cell r="G292" t="str">
            <v>не</v>
          </cell>
          <cell r="H292">
            <v>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1</v>
          </cell>
          <cell r="BZ292">
            <v>20</v>
          </cell>
          <cell r="CA292">
            <v>532</v>
          </cell>
          <cell r="CB292">
            <v>400</v>
          </cell>
          <cell r="CC292">
            <v>400</v>
          </cell>
          <cell r="CD292">
            <v>5</v>
          </cell>
          <cell r="CE292">
            <v>60</v>
          </cell>
          <cell r="CF292">
            <v>60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77</v>
          </cell>
          <cell r="DK292">
            <v>21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</row>
        <row r="293">
          <cell r="E293">
            <v>2219199</v>
          </cell>
          <cell r="F293" t="str">
            <v>199 Основно Училище Свети Апостол Йоан Богослов</v>
          </cell>
          <cell r="G293" t="str">
            <v>не</v>
          </cell>
          <cell r="H293">
            <v>1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1</v>
          </cell>
          <cell r="X293">
            <v>1</v>
          </cell>
          <cell r="Y293">
            <v>22</v>
          </cell>
          <cell r="Z293">
            <v>22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11</v>
          </cell>
          <cell r="AF293">
            <v>11</v>
          </cell>
          <cell r="AG293">
            <v>0</v>
          </cell>
          <cell r="AH293">
            <v>22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1</v>
          </cell>
          <cell r="BA293">
            <v>12</v>
          </cell>
          <cell r="BB293">
            <v>251</v>
          </cell>
          <cell r="BC293">
            <v>71</v>
          </cell>
          <cell r="BD293">
            <v>7</v>
          </cell>
          <cell r="BE293">
            <v>139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19</v>
          </cell>
          <cell r="BK293">
            <v>390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11</v>
          </cell>
          <cell r="BX293">
            <v>235</v>
          </cell>
          <cell r="BY293">
            <v>235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</row>
        <row r="294">
          <cell r="E294">
            <v>2219886</v>
          </cell>
          <cell r="F294" t="str">
            <v>ДЕТСКА ГРАДИНА № 92 "МЕЧТА"</v>
          </cell>
          <cell r="G294" t="str">
            <v>не</v>
          </cell>
          <cell r="H294">
            <v>1</v>
          </cell>
          <cell r="I294">
            <v>1</v>
          </cell>
          <cell r="J294">
            <v>2</v>
          </cell>
          <cell r="K294">
            <v>46</v>
          </cell>
          <cell r="L294">
            <v>12</v>
          </cell>
          <cell r="M294">
            <v>326</v>
          </cell>
          <cell r="N294">
            <v>0</v>
          </cell>
          <cell r="O294">
            <v>0</v>
          </cell>
          <cell r="P294">
            <v>82</v>
          </cell>
          <cell r="Q294">
            <v>81</v>
          </cell>
          <cell r="R294">
            <v>83</v>
          </cell>
          <cell r="S294">
            <v>80</v>
          </cell>
          <cell r="T294">
            <v>163</v>
          </cell>
          <cell r="U294">
            <v>163</v>
          </cell>
          <cell r="V294">
            <v>163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</row>
        <row r="295">
          <cell r="E295">
            <v>2219887</v>
          </cell>
          <cell r="F295" t="str">
            <v>ДЕТСКА ГРАДИНА №20 "Жасминов парк"</v>
          </cell>
          <cell r="G295" t="str">
            <v>не</v>
          </cell>
          <cell r="H295">
            <v>1</v>
          </cell>
          <cell r="I295">
            <v>1</v>
          </cell>
          <cell r="J295">
            <v>1</v>
          </cell>
          <cell r="K295">
            <v>23</v>
          </cell>
          <cell r="L295">
            <v>7</v>
          </cell>
          <cell r="M295">
            <v>189</v>
          </cell>
          <cell r="N295">
            <v>0</v>
          </cell>
          <cell r="O295">
            <v>0</v>
          </cell>
          <cell r="P295">
            <v>54</v>
          </cell>
          <cell r="Q295">
            <v>56</v>
          </cell>
          <cell r="R295">
            <v>52</v>
          </cell>
          <cell r="S295">
            <v>27</v>
          </cell>
          <cell r="T295">
            <v>110</v>
          </cell>
          <cell r="U295">
            <v>110</v>
          </cell>
          <cell r="V295">
            <v>79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</row>
        <row r="296">
          <cell r="E296">
            <v>2219888</v>
          </cell>
          <cell r="F296" t="str">
            <v>ДЕТСКА ГРАДИНА№91 "СЛЪНЧЕВ КЪТ"</v>
          </cell>
          <cell r="G296" t="str">
            <v>не</v>
          </cell>
          <cell r="H296">
            <v>1</v>
          </cell>
          <cell r="I296">
            <v>1</v>
          </cell>
          <cell r="J296">
            <v>3</v>
          </cell>
          <cell r="K296">
            <v>61</v>
          </cell>
          <cell r="L296">
            <v>8</v>
          </cell>
          <cell r="M296">
            <v>222</v>
          </cell>
          <cell r="N296">
            <v>0</v>
          </cell>
          <cell r="O296">
            <v>0</v>
          </cell>
          <cell r="P296">
            <v>54</v>
          </cell>
          <cell r="Q296">
            <v>55</v>
          </cell>
          <cell r="R296">
            <v>57</v>
          </cell>
          <cell r="S296">
            <v>56</v>
          </cell>
          <cell r="T296">
            <v>109</v>
          </cell>
          <cell r="U296">
            <v>109</v>
          </cell>
          <cell r="V296">
            <v>113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4</v>
          </cell>
          <cell r="AS296">
            <v>0</v>
          </cell>
          <cell r="AT296">
            <v>0</v>
          </cell>
          <cell r="AU296">
            <v>2</v>
          </cell>
          <cell r="AV296">
            <v>2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</row>
        <row r="297">
          <cell r="E297">
            <v>2219890</v>
          </cell>
          <cell r="F297" t="str">
            <v>Детска градина №110 "Слънчева мечта"</v>
          </cell>
          <cell r="G297" t="str">
            <v>не</v>
          </cell>
          <cell r="H297">
            <v>1</v>
          </cell>
          <cell r="I297">
            <v>1</v>
          </cell>
          <cell r="J297">
            <v>1</v>
          </cell>
          <cell r="K297">
            <v>22</v>
          </cell>
          <cell r="L297">
            <v>7</v>
          </cell>
          <cell r="M297">
            <v>195</v>
          </cell>
          <cell r="N297">
            <v>0</v>
          </cell>
          <cell r="O297">
            <v>1</v>
          </cell>
          <cell r="P297">
            <v>56</v>
          </cell>
          <cell r="Q297">
            <v>52</v>
          </cell>
          <cell r="R297">
            <v>35</v>
          </cell>
          <cell r="S297">
            <v>51</v>
          </cell>
          <cell r="T297">
            <v>109</v>
          </cell>
          <cell r="U297">
            <v>109</v>
          </cell>
          <cell r="V297">
            <v>86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</row>
        <row r="298">
          <cell r="E298">
            <v>2219891</v>
          </cell>
          <cell r="F298" t="str">
            <v>Детска градина №148 "СЛЪНЦЕ "</v>
          </cell>
          <cell r="G298" t="str">
            <v>не</v>
          </cell>
          <cell r="H298">
            <v>1</v>
          </cell>
          <cell r="I298">
            <v>1</v>
          </cell>
          <cell r="J298">
            <v>0</v>
          </cell>
          <cell r="K298">
            <v>0</v>
          </cell>
          <cell r="L298">
            <v>4</v>
          </cell>
          <cell r="M298">
            <v>108</v>
          </cell>
          <cell r="N298">
            <v>0</v>
          </cell>
          <cell r="O298">
            <v>0</v>
          </cell>
          <cell r="P298">
            <v>26</v>
          </cell>
          <cell r="Q298">
            <v>28</v>
          </cell>
          <cell r="R298">
            <v>28</v>
          </cell>
          <cell r="S298">
            <v>26</v>
          </cell>
          <cell r="T298">
            <v>54</v>
          </cell>
          <cell r="U298">
            <v>54</v>
          </cell>
          <cell r="V298">
            <v>54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</row>
        <row r="299">
          <cell r="E299">
            <v>2219893</v>
          </cell>
          <cell r="F299" t="str">
            <v>Детска Градина №173 "Звънче"</v>
          </cell>
          <cell r="G299" t="str">
            <v>не</v>
          </cell>
          <cell r="H299">
            <v>1</v>
          </cell>
          <cell r="I299">
            <v>1</v>
          </cell>
          <cell r="J299">
            <v>1</v>
          </cell>
          <cell r="K299">
            <v>22</v>
          </cell>
          <cell r="L299">
            <v>11</v>
          </cell>
          <cell r="M299">
            <v>295</v>
          </cell>
          <cell r="N299">
            <v>0</v>
          </cell>
          <cell r="O299">
            <v>0</v>
          </cell>
          <cell r="P299">
            <v>55</v>
          </cell>
          <cell r="Q299">
            <v>84</v>
          </cell>
          <cell r="R299">
            <v>59</v>
          </cell>
          <cell r="S299">
            <v>97</v>
          </cell>
          <cell r="T299">
            <v>139</v>
          </cell>
          <cell r="U299">
            <v>139</v>
          </cell>
          <cell r="V299">
            <v>156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</row>
        <row r="300">
          <cell r="E300">
            <v>2219894</v>
          </cell>
          <cell r="F300" t="str">
            <v>Детска градина № 177 Лютиче</v>
          </cell>
          <cell r="G300" t="str">
            <v>не</v>
          </cell>
          <cell r="H300">
            <v>1</v>
          </cell>
          <cell r="I300">
            <v>1</v>
          </cell>
          <cell r="J300">
            <v>0</v>
          </cell>
          <cell r="K300">
            <v>0</v>
          </cell>
          <cell r="L300">
            <v>6</v>
          </cell>
          <cell r="M300">
            <v>159</v>
          </cell>
          <cell r="N300">
            <v>0</v>
          </cell>
          <cell r="O300">
            <v>0</v>
          </cell>
          <cell r="P300">
            <v>29</v>
          </cell>
          <cell r="Q300">
            <v>25</v>
          </cell>
          <cell r="R300">
            <v>58</v>
          </cell>
          <cell r="S300">
            <v>47</v>
          </cell>
          <cell r="T300">
            <v>54</v>
          </cell>
          <cell r="U300">
            <v>54</v>
          </cell>
          <cell r="V300">
            <v>105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</row>
        <row r="301">
          <cell r="E301">
            <v>2219895</v>
          </cell>
          <cell r="F301" t="str">
            <v>Детска градина №103 "Патиланско царство"</v>
          </cell>
          <cell r="G301" t="str">
            <v>не</v>
          </cell>
          <cell r="H301">
            <v>1</v>
          </cell>
          <cell r="I301">
            <v>1</v>
          </cell>
          <cell r="J301">
            <v>2</v>
          </cell>
          <cell r="K301">
            <v>44</v>
          </cell>
          <cell r="L301">
            <v>7</v>
          </cell>
          <cell r="M301">
            <v>194</v>
          </cell>
          <cell r="N301">
            <v>0</v>
          </cell>
          <cell r="O301">
            <v>0</v>
          </cell>
          <cell r="P301">
            <v>54</v>
          </cell>
          <cell r="Q301">
            <v>56</v>
          </cell>
          <cell r="R301">
            <v>57</v>
          </cell>
          <cell r="S301">
            <v>27</v>
          </cell>
          <cell r="T301">
            <v>110</v>
          </cell>
          <cell r="U301">
            <v>110</v>
          </cell>
          <cell r="V301">
            <v>84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</row>
        <row r="302">
          <cell r="E302">
            <v>2219896</v>
          </cell>
          <cell r="F302" t="str">
            <v>Детска градина №105 "Ракета"</v>
          </cell>
          <cell r="G302" t="str">
            <v>не</v>
          </cell>
          <cell r="H302">
            <v>1</v>
          </cell>
          <cell r="I302">
            <v>1</v>
          </cell>
          <cell r="J302">
            <v>2</v>
          </cell>
          <cell r="K302">
            <v>44</v>
          </cell>
          <cell r="L302">
            <v>7</v>
          </cell>
          <cell r="M302">
            <v>190</v>
          </cell>
          <cell r="N302">
            <v>0</v>
          </cell>
          <cell r="O302">
            <v>1</v>
          </cell>
          <cell r="P302">
            <v>54</v>
          </cell>
          <cell r="Q302">
            <v>55</v>
          </cell>
          <cell r="R302">
            <v>31</v>
          </cell>
          <cell r="S302">
            <v>49</v>
          </cell>
          <cell r="T302">
            <v>110</v>
          </cell>
          <cell r="U302">
            <v>110</v>
          </cell>
          <cell r="V302">
            <v>80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</row>
        <row r="303">
          <cell r="E303">
            <v>2219897</v>
          </cell>
          <cell r="F303" t="str">
            <v>Детска градина №69 "Жар птица"</v>
          </cell>
          <cell r="G303" t="str">
            <v>не</v>
          </cell>
          <cell r="H303">
            <v>1</v>
          </cell>
          <cell r="I303">
            <v>1</v>
          </cell>
          <cell r="J303">
            <v>2</v>
          </cell>
          <cell r="K303">
            <v>45</v>
          </cell>
          <cell r="L303">
            <v>8</v>
          </cell>
          <cell r="M303">
            <v>206</v>
          </cell>
          <cell r="N303">
            <v>0</v>
          </cell>
          <cell r="O303">
            <v>0</v>
          </cell>
          <cell r="P303">
            <v>54</v>
          </cell>
          <cell r="Q303">
            <v>55</v>
          </cell>
          <cell r="R303">
            <v>55</v>
          </cell>
          <cell r="S303">
            <v>42</v>
          </cell>
          <cell r="T303">
            <v>109</v>
          </cell>
          <cell r="U303">
            <v>109</v>
          </cell>
          <cell r="V303">
            <v>97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</row>
        <row r="304">
          <cell r="E304">
            <v>2219898</v>
          </cell>
          <cell r="F304" t="str">
            <v>ДЕТСКА ГРАДИНА № 74 "Д Ъ Г А"</v>
          </cell>
          <cell r="G304" t="str">
            <v>не</v>
          </cell>
          <cell r="H304">
            <v>1</v>
          </cell>
          <cell r="I304">
            <v>1</v>
          </cell>
          <cell r="J304">
            <v>2</v>
          </cell>
          <cell r="K304">
            <v>44</v>
          </cell>
          <cell r="L304">
            <v>8</v>
          </cell>
          <cell r="M304">
            <v>214</v>
          </cell>
          <cell r="N304">
            <v>0</v>
          </cell>
          <cell r="O304">
            <v>0</v>
          </cell>
          <cell r="P304">
            <v>55</v>
          </cell>
          <cell r="Q304">
            <v>57</v>
          </cell>
          <cell r="R304">
            <v>56</v>
          </cell>
          <cell r="S304">
            <v>46</v>
          </cell>
          <cell r="T304">
            <v>112</v>
          </cell>
          <cell r="U304">
            <v>112</v>
          </cell>
          <cell r="V304">
            <v>102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</row>
        <row r="305">
          <cell r="E305">
            <v>2220014</v>
          </cell>
          <cell r="F305" t="str">
            <v>14. СРЕДНО УЧИЛИЩЕ "Проф. д-р Асен Златаров"</v>
          </cell>
          <cell r="G305" t="str">
            <v>не</v>
          </cell>
          <cell r="H305">
            <v>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1</v>
          </cell>
          <cell r="X305">
            <v>1</v>
          </cell>
          <cell r="Y305">
            <v>23</v>
          </cell>
          <cell r="Z305">
            <v>23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8</v>
          </cell>
          <cell r="AF305">
            <v>15</v>
          </cell>
          <cell r="AG305">
            <v>0</v>
          </cell>
          <cell r="AH305">
            <v>23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1</v>
          </cell>
          <cell r="BA305">
            <v>8</v>
          </cell>
          <cell r="BB305">
            <v>153</v>
          </cell>
          <cell r="BC305">
            <v>44</v>
          </cell>
          <cell r="BD305">
            <v>5</v>
          </cell>
          <cell r="BE305">
            <v>122</v>
          </cell>
          <cell r="BF305">
            <v>3</v>
          </cell>
          <cell r="BG305">
            <v>73</v>
          </cell>
          <cell r="BH305">
            <v>2</v>
          </cell>
          <cell r="BI305">
            <v>35</v>
          </cell>
          <cell r="BJ305">
            <v>18</v>
          </cell>
          <cell r="BK305">
            <v>383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7</v>
          </cell>
          <cell r="BX305">
            <v>143</v>
          </cell>
          <cell r="BY305">
            <v>143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</row>
        <row r="306">
          <cell r="E306">
            <v>2220029</v>
          </cell>
          <cell r="F306" t="str">
            <v>29. Средно училище "Кузман Шапкарев"</v>
          </cell>
          <cell r="G306" t="str">
            <v>не</v>
          </cell>
          <cell r="H306">
            <v>1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1</v>
          </cell>
          <cell r="X306">
            <v>1</v>
          </cell>
          <cell r="Y306">
            <v>13</v>
          </cell>
          <cell r="Z306">
            <v>13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7</v>
          </cell>
          <cell r="AF306">
            <v>6</v>
          </cell>
          <cell r="AG306">
            <v>0</v>
          </cell>
          <cell r="AH306">
            <v>13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1</v>
          </cell>
          <cell r="BA306">
            <v>4</v>
          </cell>
          <cell r="BB306">
            <v>47</v>
          </cell>
          <cell r="BC306">
            <v>16</v>
          </cell>
          <cell r="BD306">
            <v>3</v>
          </cell>
          <cell r="BE306">
            <v>36</v>
          </cell>
          <cell r="BF306">
            <v>6</v>
          </cell>
          <cell r="BG306">
            <v>145</v>
          </cell>
          <cell r="BH306">
            <v>3</v>
          </cell>
          <cell r="BI306">
            <v>42</v>
          </cell>
          <cell r="BJ306">
            <v>16</v>
          </cell>
          <cell r="BK306">
            <v>270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3</v>
          </cell>
          <cell r="BX306">
            <v>61</v>
          </cell>
          <cell r="BY306">
            <v>61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1</v>
          </cell>
          <cell r="DI306">
            <v>20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</row>
        <row r="307">
          <cell r="E307">
            <v>2220048</v>
          </cell>
          <cell r="F307" t="str">
            <v>48 ОСНОВНО УЧИЛИЩЕ "ЙОСИФ КОВАЧЕВ"</v>
          </cell>
          <cell r="G307" t="str">
            <v>не</v>
          </cell>
          <cell r="H307">
            <v>1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1</v>
          </cell>
          <cell r="X307">
            <v>1</v>
          </cell>
          <cell r="Y307">
            <v>21</v>
          </cell>
          <cell r="Z307">
            <v>21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10</v>
          </cell>
          <cell r="AF307">
            <v>11</v>
          </cell>
          <cell r="AG307">
            <v>0</v>
          </cell>
          <cell r="AH307">
            <v>21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1</v>
          </cell>
          <cell r="BA307">
            <v>11</v>
          </cell>
          <cell r="BB307">
            <v>220</v>
          </cell>
          <cell r="BC307">
            <v>57</v>
          </cell>
          <cell r="BD307">
            <v>8</v>
          </cell>
          <cell r="BE307">
            <v>166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19</v>
          </cell>
          <cell r="BK307">
            <v>386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9</v>
          </cell>
          <cell r="BX307">
            <v>228</v>
          </cell>
          <cell r="BY307">
            <v>228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12</v>
          </cell>
          <cell r="DK307">
            <v>1</v>
          </cell>
          <cell r="DL307">
            <v>4</v>
          </cell>
          <cell r="DM307">
            <v>0</v>
          </cell>
          <cell r="DN307">
            <v>0</v>
          </cell>
          <cell r="DO307">
            <v>0</v>
          </cell>
          <cell r="DP307">
            <v>4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</row>
        <row r="308">
          <cell r="E308">
            <v>2220058</v>
          </cell>
          <cell r="F308" t="str">
            <v>58 Основно училище "Сергей Румянцев"</v>
          </cell>
          <cell r="G308" t="str">
            <v>не</v>
          </cell>
          <cell r="H308">
            <v>1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1</v>
          </cell>
          <cell r="BA308">
            <v>8</v>
          </cell>
          <cell r="BB308">
            <v>192</v>
          </cell>
          <cell r="BC308">
            <v>50</v>
          </cell>
          <cell r="BD308">
            <v>7</v>
          </cell>
          <cell r="BE308">
            <v>138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15</v>
          </cell>
          <cell r="BK308">
            <v>330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8</v>
          </cell>
          <cell r="BX308">
            <v>185</v>
          </cell>
          <cell r="BY308">
            <v>185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2</v>
          </cell>
          <cell r="DM308">
            <v>2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</row>
        <row r="309">
          <cell r="E309">
            <v>2220059</v>
          </cell>
          <cell r="F309" t="str">
            <v>59 ОБЕДИНЕНО УЧИЛИЩЕ "ВАСИЛ ЛЕВСКИ"</v>
          </cell>
          <cell r="G309" t="str">
            <v>не</v>
          </cell>
          <cell r="H309">
            <v>1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2</v>
          </cell>
          <cell r="X309">
            <v>2</v>
          </cell>
          <cell r="Y309">
            <v>45</v>
          </cell>
          <cell r="Z309">
            <v>45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22</v>
          </cell>
          <cell r="AF309">
            <v>23</v>
          </cell>
          <cell r="AG309">
            <v>0</v>
          </cell>
          <cell r="AH309">
            <v>45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1</v>
          </cell>
          <cell r="BA309">
            <v>5</v>
          </cell>
          <cell r="BB309">
            <v>100</v>
          </cell>
          <cell r="BC309">
            <v>23</v>
          </cell>
          <cell r="BD309">
            <v>6</v>
          </cell>
          <cell r="BE309">
            <v>97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11</v>
          </cell>
          <cell r="BK309">
            <v>197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5</v>
          </cell>
          <cell r="BX309">
            <v>109</v>
          </cell>
          <cell r="BY309">
            <v>109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3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3</v>
          </cell>
          <cell r="CR309">
            <v>63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</row>
        <row r="310">
          <cell r="E310">
            <v>2220060</v>
          </cell>
          <cell r="F310" t="str">
            <v>60 ОУ "Св.св.Кирил и Методий"</v>
          </cell>
          <cell r="G310" t="str">
            <v>не</v>
          </cell>
          <cell r="H310">
            <v>1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1</v>
          </cell>
          <cell r="BA310">
            <v>8</v>
          </cell>
          <cell r="BB310">
            <v>188</v>
          </cell>
          <cell r="BC310">
            <v>51</v>
          </cell>
          <cell r="BD310">
            <v>6</v>
          </cell>
          <cell r="BE310">
            <v>138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14</v>
          </cell>
          <cell r="BK310">
            <v>326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9</v>
          </cell>
          <cell r="BX310">
            <v>213</v>
          </cell>
          <cell r="BY310">
            <v>213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1</v>
          </cell>
          <cell r="DK310">
            <v>0</v>
          </cell>
          <cell r="DL310">
            <v>1</v>
          </cell>
          <cell r="DM310">
            <v>0</v>
          </cell>
          <cell r="DN310">
            <v>0</v>
          </cell>
          <cell r="DO310">
            <v>0</v>
          </cell>
          <cell r="DP310">
            <v>1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</row>
        <row r="311">
          <cell r="E311">
            <v>2220100</v>
          </cell>
          <cell r="F311" t="str">
            <v>100 ОСНОВНО УЧИЛИЩЕ "НАЙДЕН ГЕРОВ"</v>
          </cell>
          <cell r="G311" t="str">
            <v>не</v>
          </cell>
          <cell r="H311">
            <v>1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1</v>
          </cell>
          <cell r="X311">
            <v>1</v>
          </cell>
          <cell r="Y311">
            <v>9</v>
          </cell>
          <cell r="Z311">
            <v>9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3</v>
          </cell>
          <cell r="AF311">
            <v>6</v>
          </cell>
          <cell r="AG311">
            <v>0</v>
          </cell>
          <cell r="AH311">
            <v>9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1</v>
          </cell>
          <cell r="BA311">
            <v>4</v>
          </cell>
          <cell r="BB311">
            <v>46</v>
          </cell>
          <cell r="BC311">
            <v>22</v>
          </cell>
          <cell r="BD311">
            <v>3</v>
          </cell>
          <cell r="BE311">
            <v>30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7</v>
          </cell>
          <cell r="BK311">
            <v>76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2</v>
          </cell>
          <cell r="BX311">
            <v>41</v>
          </cell>
          <cell r="BY311">
            <v>41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2</v>
          </cell>
          <cell r="DM311">
            <v>0</v>
          </cell>
          <cell r="DN311">
            <v>0</v>
          </cell>
          <cell r="DO311">
            <v>0</v>
          </cell>
          <cell r="DP311">
            <v>2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</row>
        <row r="312">
          <cell r="E312">
            <v>2220308</v>
          </cell>
          <cell r="F312" t="str">
            <v>Профилирана гимназия за изобразителни изкуства "Професор Николай Райнов"</v>
          </cell>
          <cell r="G312" t="str">
            <v>не</v>
          </cell>
          <cell r="H312">
            <v>1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1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6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6</v>
          </cell>
          <cell r="CX312">
            <v>158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</row>
        <row r="313">
          <cell r="E313">
            <v>2220947</v>
          </cell>
          <cell r="F313" t="str">
            <v>ДЕТСКА ГРАДИНА № 45 "АЛИСА"</v>
          </cell>
          <cell r="G313" t="str">
            <v>не</v>
          </cell>
          <cell r="H313">
            <v>1</v>
          </cell>
          <cell r="I313">
            <v>1</v>
          </cell>
          <cell r="J313">
            <v>0</v>
          </cell>
          <cell r="K313">
            <v>0</v>
          </cell>
          <cell r="L313">
            <v>4</v>
          </cell>
          <cell r="M313">
            <v>111</v>
          </cell>
          <cell r="N313">
            <v>0</v>
          </cell>
          <cell r="O313">
            <v>0</v>
          </cell>
          <cell r="P313">
            <v>27</v>
          </cell>
          <cell r="Q313">
            <v>28</v>
          </cell>
          <cell r="R313">
            <v>28</v>
          </cell>
          <cell r="S313">
            <v>28</v>
          </cell>
          <cell r="T313">
            <v>55</v>
          </cell>
          <cell r="U313">
            <v>55</v>
          </cell>
          <cell r="V313">
            <v>56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0</v>
          </cell>
        </row>
        <row r="314">
          <cell r="E314">
            <v>2220948</v>
          </cell>
          <cell r="F314" t="str">
            <v>ДЕТСКА ГРАДИНА № 199 "САРАГОСА"</v>
          </cell>
          <cell r="G314" t="str">
            <v>не</v>
          </cell>
          <cell r="H314">
            <v>1</v>
          </cell>
          <cell r="I314">
            <v>1</v>
          </cell>
          <cell r="J314">
            <v>1</v>
          </cell>
          <cell r="K314">
            <v>23</v>
          </cell>
          <cell r="L314">
            <v>5</v>
          </cell>
          <cell r="M314">
            <v>133</v>
          </cell>
          <cell r="N314">
            <v>0</v>
          </cell>
          <cell r="O314">
            <v>9</v>
          </cell>
          <cell r="P314">
            <v>43</v>
          </cell>
          <cell r="Q314">
            <v>28</v>
          </cell>
          <cell r="R314">
            <v>26</v>
          </cell>
          <cell r="S314">
            <v>27</v>
          </cell>
          <cell r="T314">
            <v>80</v>
          </cell>
          <cell r="U314">
            <v>80</v>
          </cell>
          <cell r="V314">
            <v>53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</row>
        <row r="315">
          <cell r="E315">
            <v>2220949</v>
          </cell>
          <cell r="F315" t="str">
            <v>Детска градина № 106 "Княгиня Мария Луиза"</v>
          </cell>
          <cell r="G315" t="str">
            <v>не</v>
          </cell>
          <cell r="H315">
            <v>1</v>
          </cell>
          <cell r="I315">
            <v>1</v>
          </cell>
          <cell r="J315">
            <v>0</v>
          </cell>
          <cell r="K315">
            <v>0</v>
          </cell>
          <cell r="L315">
            <v>4</v>
          </cell>
          <cell r="M315">
            <v>114</v>
          </cell>
          <cell r="N315">
            <v>0</v>
          </cell>
          <cell r="O315">
            <v>1</v>
          </cell>
          <cell r="P315">
            <v>26</v>
          </cell>
          <cell r="Q315">
            <v>28</v>
          </cell>
          <cell r="R315">
            <v>31</v>
          </cell>
          <cell r="S315">
            <v>28</v>
          </cell>
          <cell r="T315">
            <v>55</v>
          </cell>
          <cell r="U315">
            <v>55</v>
          </cell>
          <cell r="V315">
            <v>59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</row>
        <row r="316">
          <cell r="E316">
            <v>2220950</v>
          </cell>
          <cell r="F316" t="str">
            <v>ДЕТСКА ГРАДИНА №118 " УСМИВКА"</v>
          </cell>
          <cell r="G316" t="str">
            <v>не</v>
          </cell>
          <cell r="H316">
            <v>1</v>
          </cell>
          <cell r="I316">
            <v>1</v>
          </cell>
          <cell r="J316">
            <v>0</v>
          </cell>
          <cell r="K316">
            <v>0</v>
          </cell>
          <cell r="L316">
            <v>4</v>
          </cell>
          <cell r="M316">
            <v>111</v>
          </cell>
          <cell r="N316">
            <v>0</v>
          </cell>
          <cell r="O316">
            <v>1</v>
          </cell>
          <cell r="P316">
            <v>26</v>
          </cell>
          <cell r="Q316">
            <v>28</v>
          </cell>
          <cell r="R316">
            <v>29</v>
          </cell>
          <cell r="S316">
            <v>27</v>
          </cell>
          <cell r="T316">
            <v>55</v>
          </cell>
          <cell r="U316">
            <v>55</v>
          </cell>
          <cell r="V316">
            <v>56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</row>
        <row r="317">
          <cell r="E317">
            <v>2220952</v>
          </cell>
          <cell r="F317" t="str">
            <v>Детска градина № 63 "Слънце"</v>
          </cell>
          <cell r="G317" t="str">
            <v>не</v>
          </cell>
          <cell r="H317">
            <v>1</v>
          </cell>
          <cell r="I317">
            <v>1</v>
          </cell>
          <cell r="J317">
            <v>2</v>
          </cell>
          <cell r="K317">
            <v>49</v>
          </cell>
          <cell r="L317">
            <v>6</v>
          </cell>
          <cell r="M317">
            <v>167</v>
          </cell>
          <cell r="N317">
            <v>0</v>
          </cell>
          <cell r="O317">
            <v>7</v>
          </cell>
          <cell r="P317">
            <v>48</v>
          </cell>
          <cell r="Q317">
            <v>47</v>
          </cell>
          <cell r="R317">
            <v>36</v>
          </cell>
          <cell r="S317">
            <v>29</v>
          </cell>
          <cell r="T317">
            <v>102</v>
          </cell>
          <cell r="U317">
            <v>102</v>
          </cell>
          <cell r="V317">
            <v>65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</row>
        <row r="318">
          <cell r="E318">
            <v>2220953</v>
          </cell>
          <cell r="F318" t="str">
            <v>Детска градина № 48 "Братя Грим"</v>
          </cell>
          <cell r="G318" t="str">
            <v>не</v>
          </cell>
          <cell r="H318">
            <v>1</v>
          </cell>
          <cell r="I318">
            <v>1</v>
          </cell>
          <cell r="J318">
            <v>2</v>
          </cell>
          <cell r="K318">
            <v>51</v>
          </cell>
          <cell r="L318">
            <v>9</v>
          </cell>
          <cell r="M318">
            <v>247</v>
          </cell>
          <cell r="N318">
            <v>0</v>
          </cell>
          <cell r="O318">
            <v>25</v>
          </cell>
          <cell r="P318">
            <v>51</v>
          </cell>
          <cell r="Q318">
            <v>57</v>
          </cell>
          <cell r="R318">
            <v>58</v>
          </cell>
          <cell r="S318">
            <v>56</v>
          </cell>
          <cell r="T318">
            <v>133</v>
          </cell>
          <cell r="U318">
            <v>133</v>
          </cell>
          <cell r="V318">
            <v>114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</row>
        <row r="319">
          <cell r="E319">
            <v>2220994</v>
          </cell>
          <cell r="F319" t="str">
            <v>Детска градина № 53 "Дядовата ръкавичка"</v>
          </cell>
          <cell r="G319" t="str">
            <v>не</v>
          </cell>
          <cell r="H319">
            <v>1</v>
          </cell>
          <cell r="I319">
            <v>1</v>
          </cell>
          <cell r="J319">
            <v>2</v>
          </cell>
          <cell r="K319">
            <v>45</v>
          </cell>
          <cell r="L319">
            <v>4</v>
          </cell>
          <cell r="M319">
            <v>112</v>
          </cell>
          <cell r="N319">
            <v>0</v>
          </cell>
          <cell r="O319">
            <v>2</v>
          </cell>
          <cell r="P319">
            <v>25</v>
          </cell>
          <cell r="Q319">
            <v>27</v>
          </cell>
          <cell r="R319">
            <v>31</v>
          </cell>
          <cell r="S319">
            <v>27</v>
          </cell>
          <cell r="T319">
            <v>54</v>
          </cell>
          <cell r="U319">
            <v>54</v>
          </cell>
          <cell r="V319">
            <v>58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</v>
          </cell>
          <cell r="AS319">
            <v>0</v>
          </cell>
          <cell r="AT319">
            <v>0</v>
          </cell>
          <cell r="AU319">
            <v>0</v>
          </cell>
          <cell r="AV319">
            <v>1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</row>
        <row r="320">
          <cell r="E320">
            <v>2221023</v>
          </cell>
          <cell r="F320" t="str">
            <v>23 Средно училище "Фредерик Жолио-Кюри"</v>
          </cell>
          <cell r="G320" t="str">
            <v>не</v>
          </cell>
          <cell r="H320">
            <v>1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1</v>
          </cell>
          <cell r="BA320">
            <v>12</v>
          </cell>
          <cell r="BB320">
            <v>261</v>
          </cell>
          <cell r="BC320">
            <v>62</v>
          </cell>
          <cell r="BD320">
            <v>11</v>
          </cell>
          <cell r="BE320">
            <v>261</v>
          </cell>
          <cell r="BF320">
            <v>9</v>
          </cell>
          <cell r="BG320">
            <v>248</v>
          </cell>
          <cell r="BH320">
            <v>6</v>
          </cell>
          <cell r="BI320">
            <v>152</v>
          </cell>
          <cell r="BJ320">
            <v>38</v>
          </cell>
          <cell r="BK320">
            <v>922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12</v>
          </cell>
          <cell r="BX320">
            <v>260</v>
          </cell>
          <cell r="BY320">
            <v>260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2</v>
          </cell>
          <cell r="DL320">
            <v>7</v>
          </cell>
          <cell r="DM320">
            <v>0</v>
          </cell>
          <cell r="DN320">
            <v>0</v>
          </cell>
          <cell r="DO320">
            <v>0</v>
          </cell>
          <cell r="DP320">
            <v>7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</row>
        <row r="321">
          <cell r="E321">
            <v>2221031</v>
          </cell>
          <cell r="F321" t="str">
            <v>31 Средно училище за чужди езици и математика "Иван Вазов"</v>
          </cell>
          <cell r="G321" t="str">
            <v>не</v>
          </cell>
          <cell r="H321">
            <v>1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1</v>
          </cell>
          <cell r="BA321">
            <v>16</v>
          </cell>
          <cell r="BB321">
            <v>385</v>
          </cell>
          <cell r="BC321">
            <v>96</v>
          </cell>
          <cell r="BD321">
            <v>12</v>
          </cell>
          <cell r="BE321">
            <v>341</v>
          </cell>
          <cell r="BF321">
            <v>15</v>
          </cell>
          <cell r="BG321">
            <v>395</v>
          </cell>
          <cell r="BH321">
            <v>10</v>
          </cell>
          <cell r="BI321">
            <v>261</v>
          </cell>
          <cell r="BJ321">
            <v>53</v>
          </cell>
          <cell r="BK321">
            <v>1382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10</v>
          </cell>
          <cell r="BX321">
            <v>240</v>
          </cell>
          <cell r="BY321">
            <v>240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1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</row>
        <row r="322">
          <cell r="E322">
            <v>2221093</v>
          </cell>
          <cell r="F322" t="str">
            <v>93-то Средно училище "Александър Теодоров - Балан"</v>
          </cell>
          <cell r="G322" t="str">
            <v>не</v>
          </cell>
          <cell r="H322">
            <v>1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1</v>
          </cell>
          <cell r="BA322">
            <v>9</v>
          </cell>
          <cell r="BB322">
            <v>204</v>
          </cell>
          <cell r="BC322">
            <v>72</v>
          </cell>
          <cell r="BD322">
            <v>6</v>
          </cell>
          <cell r="BE322">
            <v>123</v>
          </cell>
          <cell r="BF322">
            <v>7</v>
          </cell>
          <cell r="BG322">
            <v>183</v>
          </cell>
          <cell r="BH322">
            <v>4</v>
          </cell>
          <cell r="BI322">
            <v>96</v>
          </cell>
          <cell r="BJ322">
            <v>26</v>
          </cell>
          <cell r="BK322">
            <v>606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9</v>
          </cell>
          <cell r="BX322">
            <v>193</v>
          </cell>
          <cell r="BY322">
            <v>193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5</v>
          </cell>
          <cell r="DK322">
            <v>0</v>
          </cell>
          <cell r="DL322">
            <v>8</v>
          </cell>
          <cell r="DM322">
            <v>1</v>
          </cell>
          <cell r="DN322">
            <v>0</v>
          </cell>
          <cell r="DO322">
            <v>0</v>
          </cell>
          <cell r="DP322">
            <v>7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</row>
        <row r="323">
          <cell r="E323">
            <v>2221094</v>
          </cell>
          <cell r="F323" t="str">
            <v>94 СРЕДНО УЧИЛИЩЕ "Димитър Страшимиров"</v>
          </cell>
          <cell r="G323" t="str">
            <v>не</v>
          </cell>
          <cell r="H323">
            <v>1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4</v>
          </cell>
          <cell r="X323">
            <v>4</v>
          </cell>
          <cell r="Y323">
            <v>72</v>
          </cell>
          <cell r="Z323">
            <v>72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31</v>
          </cell>
          <cell r="AF323">
            <v>41</v>
          </cell>
          <cell r="AG323">
            <v>0</v>
          </cell>
          <cell r="AH323">
            <v>72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1</v>
          </cell>
          <cell r="BA323">
            <v>13</v>
          </cell>
          <cell r="BB323">
            <v>271</v>
          </cell>
          <cell r="BC323">
            <v>65</v>
          </cell>
          <cell r="BD323">
            <v>9</v>
          </cell>
          <cell r="BE323">
            <v>204</v>
          </cell>
          <cell r="BF323">
            <v>3</v>
          </cell>
          <cell r="BG323">
            <v>70</v>
          </cell>
          <cell r="BH323">
            <v>2</v>
          </cell>
          <cell r="BI323">
            <v>36</v>
          </cell>
          <cell r="BJ323">
            <v>27</v>
          </cell>
          <cell r="BK323">
            <v>581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10</v>
          </cell>
          <cell r="BX323">
            <v>202</v>
          </cell>
          <cell r="BY323">
            <v>202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12</v>
          </cell>
          <cell r="CH323">
            <v>7</v>
          </cell>
          <cell r="CI323">
            <v>162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5</v>
          </cell>
          <cell r="CO323">
            <v>91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141</v>
          </cell>
          <cell r="DL323">
            <v>2</v>
          </cell>
          <cell r="DM323">
            <v>0</v>
          </cell>
          <cell r="DN323">
            <v>0</v>
          </cell>
          <cell r="DO323">
            <v>1</v>
          </cell>
          <cell r="DP323">
            <v>1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</row>
        <row r="324">
          <cell r="E324">
            <v>2221109</v>
          </cell>
          <cell r="F324" t="str">
            <v>109 Основно училище "Христо Смирненски"</v>
          </cell>
          <cell r="G324" t="str">
            <v>не</v>
          </cell>
          <cell r="H324">
            <v>1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1</v>
          </cell>
          <cell r="BA324">
            <v>17</v>
          </cell>
          <cell r="BB324">
            <v>418</v>
          </cell>
          <cell r="BC324">
            <v>96</v>
          </cell>
          <cell r="BD324">
            <v>10</v>
          </cell>
          <cell r="BE324">
            <v>281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27</v>
          </cell>
          <cell r="BK324">
            <v>699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17</v>
          </cell>
          <cell r="BX324">
            <v>408</v>
          </cell>
          <cell r="BY324">
            <v>408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2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</row>
        <row r="325">
          <cell r="E325">
            <v>2221138</v>
          </cell>
          <cell r="F325" t="str">
            <v>138. СРЕДНО УЧИЛИЩЕ ЗА ЗАПАДНИ И ИЗТОЧНИ ЕЗИЦИ "ПРОФ. ВАСИЛ ЗЛАТАРСКИ"</v>
          </cell>
          <cell r="G325" t="str">
            <v>не</v>
          </cell>
          <cell r="H325">
            <v>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1</v>
          </cell>
          <cell r="BA325">
            <v>16</v>
          </cell>
          <cell r="BB325">
            <v>393</v>
          </cell>
          <cell r="BC325">
            <v>95</v>
          </cell>
          <cell r="BD325">
            <v>15</v>
          </cell>
          <cell r="BE325">
            <v>388</v>
          </cell>
          <cell r="BF325">
            <v>10</v>
          </cell>
          <cell r="BG325">
            <v>261</v>
          </cell>
          <cell r="BH325">
            <v>8</v>
          </cell>
          <cell r="BI325">
            <v>206</v>
          </cell>
          <cell r="BJ325">
            <v>49</v>
          </cell>
          <cell r="BK325">
            <v>1248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16</v>
          </cell>
          <cell r="BX325">
            <v>393</v>
          </cell>
          <cell r="BY325">
            <v>393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2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2</v>
          </cell>
          <cell r="CR325">
            <v>53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8</v>
          </cell>
          <cell r="DK325">
            <v>4</v>
          </cell>
          <cell r="DL325">
            <v>4</v>
          </cell>
          <cell r="DM325">
            <v>1</v>
          </cell>
          <cell r="DN325">
            <v>0</v>
          </cell>
          <cell r="DO325">
            <v>0</v>
          </cell>
          <cell r="DP325">
            <v>3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</row>
        <row r="326">
          <cell r="E326">
            <v>2221148</v>
          </cell>
          <cell r="F326" t="str">
            <v>148 ОСНОВНО УЧИЛИЩЕ "ПРОФЕСОР Д-Р ЛЮБОМИР МИЛЕТИЧ"</v>
          </cell>
          <cell r="G326" t="str">
            <v>не</v>
          </cell>
          <cell r="H326">
            <v>1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1</v>
          </cell>
          <cell r="BA326">
            <v>13</v>
          </cell>
          <cell r="BB326">
            <v>300</v>
          </cell>
          <cell r="BC326">
            <v>66</v>
          </cell>
          <cell r="BD326">
            <v>7</v>
          </cell>
          <cell r="BE326">
            <v>143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20</v>
          </cell>
          <cell r="BK326">
            <v>443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13</v>
          </cell>
          <cell r="BX326">
            <v>288</v>
          </cell>
          <cell r="BY326">
            <v>288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2</v>
          </cell>
          <cell r="DM326">
            <v>2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</row>
        <row r="327">
          <cell r="E327">
            <v>2221157</v>
          </cell>
          <cell r="F327" t="str">
            <v>157 Гимназия с изучаване на чужд език "Сесар Вайехо"</v>
          </cell>
          <cell r="G327" t="str">
            <v>не</v>
          </cell>
          <cell r="H327">
            <v>1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1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15</v>
          </cell>
          <cell r="BG327">
            <v>382</v>
          </cell>
          <cell r="BH327">
            <v>9</v>
          </cell>
          <cell r="BI327">
            <v>208</v>
          </cell>
          <cell r="BJ327">
            <v>24</v>
          </cell>
          <cell r="BK327">
            <v>590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1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</row>
        <row r="328">
          <cell r="E328">
            <v>2221878</v>
          </cell>
          <cell r="F328" t="str">
            <v>Детска градина №154 "Сбъдната мечта"</v>
          </cell>
          <cell r="G328" t="str">
            <v>не</v>
          </cell>
          <cell r="H328">
            <v>1</v>
          </cell>
          <cell r="I328">
            <v>1</v>
          </cell>
          <cell r="J328">
            <v>0</v>
          </cell>
          <cell r="K328">
            <v>0</v>
          </cell>
          <cell r="L328">
            <v>5</v>
          </cell>
          <cell r="M328">
            <v>136</v>
          </cell>
          <cell r="N328">
            <v>0</v>
          </cell>
          <cell r="O328">
            <v>0</v>
          </cell>
          <cell r="P328">
            <v>34</v>
          </cell>
          <cell r="Q328">
            <v>35</v>
          </cell>
          <cell r="R328">
            <v>35</v>
          </cell>
          <cell r="S328">
            <v>32</v>
          </cell>
          <cell r="T328">
            <v>69</v>
          </cell>
          <cell r="U328">
            <v>69</v>
          </cell>
          <cell r="V328">
            <v>67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0</v>
          </cell>
        </row>
        <row r="329">
          <cell r="E329">
            <v>2221880</v>
          </cell>
          <cell r="F329" t="str">
            <v>ДЕТСКА ГРАДИНА № 62 "ЗОРНИЦА"</v>
          </cell>
          <cell r="G329" t="str">
            <v>не</v>
          </cell>
          <cell r="H329">
            <v>1</v>
          </cell>
          <cell r="I329">
            <v>1</v>
          </cell>
          <cell r="J329">
            <v>0</v>
          </cell>
          <cell r="K329">
            <v>0</v>
          </cell>
          <cell r="L329">
            <v>4</v>
          </cell>
          <cell r="M329">
            <v>130</v>
          </cell>
          <cell r="N329">
            <v>0</v>
          </cell>
          <cell r="O329">
            <v>0</v>
          </cell>
          <cell r="P329">
            <v>27</v>
          </cell>
          <cell r="Q329">
            <v>31</v>
          </cell>
          <cell r="R329">
            <v>37</v>
          </cell>
          <cell r="S329">
            <v>35</v>
          </cell>
          <cell r="T329">
            <v>58</v>
          </cell>
          <cell r="U329">
            <v>58</v>
          </cell>
          <cell r="V329">
            <v>72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</row>
        <row r="330">
          <cell r="E330">
            <v>2221881</v>
          </cell>
          <cell r="F330" t="str">
            <v>Детска градина №168 " Слънчогледи "</v>
          </cell>
          <cell r="G330" t="str">
            <v>не</v>
          </cell>
          <cell r="H330">
            <v>1</v>
          </cell>
          <cell r="I330">
            <v>1</v>
          </cell>
          <cell r="J330">
            <v>0</v>
          </cell>
          <cell r="K330">
            <v>0</v>
          </cell>
          <cell r="L330">
            <v>9</v>
          </cell>
          <cell r="M330">
            <v>246</v>
          </cell>
          <cell r="N330">
            <v>0</v>
          </cell>
          <cell r="O330">
            <v>0</v>
          </cell>
          <cell r="P330">
            <v>79</v>
          </cell>
          <cell r="Q330">
            <v>55</v>
          </cell>
          <cell r="R330">
            <v>56</v>
          </cell>
          <cell r="S330">
            <v>56</v>
          </cell>
          <cell r="T330">
            <v>134</v>
          </cell>
          <cell r="U330">
            <v>134</v>
          </cell>
          <cell r="V330">
            <v>112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</row>
        <row r="331">
          <cell r="E331">
            <v>2221882</v>
          </cell>
          <cell r="F331" t="str">
            <v>Детска градина №183 "Щастливо детство"</v>
          </cell>
          <cell r="G331" t="str">
            <v>не</v>
          </cell>
          <cell r="H331">
            <v>1</v>
          </cell>
          <cell r="I331">
            <v>1</v>
          </cell>
          <cell r="J331">
            <v>0</v>
          </cell>
          <cell r="K331">
            <v>0</v>
          </cell>
          <cell r="L331">
            <v>6</v>
          </cell>
          <cell r="M331">
            <v>152</v>
          </cell>
          <cell r="N331">
            <v>0</v>
          </cell>
          <cell r="O331">
            <v>0</v>
          </cell>
          <cell r="P331">
            <v>27</v>
          </cell>
          <cell r="Q331">
            <v>55</v>
          </cell>
          <cell r="R331">
            <v>43</v>
          </cell>
          <cell r="S331">
            <v>27</v>
          </cell>
          <cell r="T331">
            <v>82</v>
          </cell>
          <cell r="U331">
            <v>82</v>
          </cell>
          <cell r="V331">
            <v>70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</row>
        <row r="332">
          <cell r="E332">
            <v>2221883</v>
          </cell>
          <cell r="F332" t="str">
            <v>Детска градина № 61 "Шарено петле"</v>
          </cell>
          <cell r="G332" t="str">
            <v>не</v>
          </cell>
          <cell r="H332">
            <v>1</v>
          </cell>
          <cell r="I332">
            <v>1</v>
          </cell>
          <cell r="J332">
            <v>2</v>
          </cell>
          <cell r="K332">
            <v>46</v>
          </cell>
          <cell r="L332">
            <v>12</v>
          </cell>
          <cell r="M332">
            <v>331</v>
          </cell>
          <cell r="N332">
            <v>0</v>
          </cell>
          <cell r="O332">
            <v>0</v>
          </cell>
          <cell r="P332">
            <v>79</v>
          </cell>
          <cell r="Q332">
            <v>84</v>
          </cell>
          <cell r="R332">
            <v>86</v>
          </cell>
          <cell r="S332">
            <v>82</v>
          </cell>
          <cell r="T332">
            <v>163</v>
          </cell>
          <cell r="U332">
            <v>163</v>
          </cell>
          <cell r="V332">
            <v>168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</row>
        <row r="333">
          <cell r="E333">
            <v>2221884</v>
          </cell>
          <cell r="F333" t="str">
            <v>Детска градина № 65 "Слънчево детство"</v>
          </cell>
          <cell r="G333" t="str">
            <v>не</v>
          </cell>
          <cell r="H333">
            <v>1</v>
          </cell>
          <cell r="I333">
            <v>1</v>
          </cell>
          <cell r="J333">
            <v>2</v>
          </cell>
          <cell r="K333">
            <v>50</v>
          </cell>
          <cell r="L333">
            <v>13</v>
          </cell>
          <cell r="M333">
            <v>383</v>
          </cell>
          <cell r="N333">
            <v>0</v>
          </cell>
          <cell r="O333">
            <v>16</v>
          </cell>
          <cell r="P333">
            <v>89</v>
          </cell>
          <cell r="Q333">
            <v>86</v>
          </cell>
          <cell r="R333">
            <v>122</v>
          </cell>
          <cell r="S333">
            <v>70</v>
          </cell>
          <cell r="T333">
            <v>191</v>
          </cell>
          <cell r="U333">
            <v>191</v>
          </cell>
          <cell r="V333">
            <v>192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</row>
        <row r="334">
          <cell r="E334">
            <v>2221885</v>
          </cell>
          <cell r="F334" t="str">
            <v>ДЕТСКА ГРАДИНА № 184 "МЕЧО ПУХ"</v>
          </cell>
          <cell r="G334" t="str">
            <v>не</v>
          </cell>
          <cell r="H334">
            <v>1</v>
          </cell>
          <cell r="I334">
            <v>1</v>
          </cell>
          <cell r="J334">
            <v>0</v>
          </cell>
          <cell r="K334">
            <v>0</v>
          </cell>
          <cell r="L334">
            <v>10</v>
          </cell>
          <cell r="M334">
            <v>274</v>
          </cell>
          <cell r="N334">
            <v>0</v>
          </cell>
          <cell r="O334">
            <v>26</v>
          </cell>
          <cell r="P334">
            <v>80</v>
          </cell>
          <cell r="Q334">
            <v>56</v>
          </cell>
          <cell r="R334">
            <v>54</v>
          </cell>
          <cell r="S334">
            <v>58</v>
          </cell>
          <cell r="T334">
            <v>162</v>
          </cell>
          <cell r="U334">
            <v>162</v>
          </cell>
          <cell r="V334">
            <v>112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3</v>
          </cell>
          <cell r="AS334">
            <v>0</v>
          </cell>
          <cell r="AT334">
            <v>0</v>
          </cell>
          <cell r="AU334">
            <v>2</v>
          </cell>
          <cell r="AV334">
            <v>0</v>
          </cell>
          <cell r="AW334">
            <v>1</v>
          </cell>
          <cell r="AX334">
            <v>3</v>
          </cell>
          <cell r="AY334">
            <v>2</v>
          </cell>
          <cell r="AZ334">
            <v>2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</row>
        <row r="335">
          <cell r="E335">
            <v>2221909</v>
          </cell>
          <cell r="F335" t="str">
            <v>ДЕТСКА ГРАДИНА № 155 "ВЕСЕЛИНА"</v>
          </cell>
          <cell r="G335" t="str">
            <v>не</v>
          </cell>
          <cell r="H335">
            <v>1</v>
          </cell>
          <cell r="I335">
            <v>1</v>
          </cell>
          <cell r="J335">
            <v>0</v>
          </cell>
          <cell r="K335">
            <v>0</v>
          </cell>
          <cell r="L335">
            <v>10</v>
          </cell>
          <cell r="M335">
            <v>276</v>
          </cell>
          <cell r="N335">
            <v>0</v>
          </cell>
          <cell r="O335">
            <v>0</v>
          </cell>
          <cell r="P335">
            <v>54</v>
          </cell>
          <cell r="Q335">
            <v>56</v>
          </cell>
          <cell r="R335">
            <v>83</v>
          </cell>
          <cell r="S335">
            <v>83</v>
          </cell>
          <cell r="T335">
            <v>110</v>
          </cell>
          <cell r="U335">
            <v>110</v>
          </cell>
          <cell r="V335">
            <v>166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</row>
        <row r="336">
          <cell r="E336">
            <v>2222006</v>
          </cell>
          <cell r="F336" t="str">
            <v>6 ОУ "Граф Игнатиев"</v>
          </cell>
          <cell r="G336" t="str">
            <v>не</v>
          </cell>
          <cell r="H336">
            <v>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1</v>
          </cell>
          <cell r="BA336">
            <v>14</v>
          </cell>
          <cell r="BB336">
            <v>316</v>
          </cell>
          <cell r="BC336">
            <v>70</v>
          </cell>
          <cell r="BD336">
            <v>11</v>
          </cell>
          <cell r="BE336">
            <v>283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25</v>
          </cell>
          <cell r="BK336">
            <v>599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5</v>
          </cell>
          <cell r="BX336">
            <v>118</v>
          </cell>
          <cell r="BY336">
            <v>118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</row>
        <row r="337">
          <cell r="E337">
            <v>2222007</v>
          </cell>
          <cell r="F337" t="str">
            <v>7. СРЕДНО УЧИЛИЩЕ "СВ. СЕДМОЧИСЛЕНИЦИ"</v>
          </cell>
          <cell r="G337" t="str">
            <v>не</v>
          </cell>
          <cell r="H337">
            <v>1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2</v>
          </cell>
          <cell r="X337">
            <v>2</v>
          </cell>
          <cell r="Y337">
            <v>47</v>
          </cell>
          <cell r="Z337">
            <v>47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47</v>
          </cell>
          <cell r="AG337">
            <v>0</v>
          </cell>
          <cell r="AH337">
            <v>47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1</v>
          </cell>
          <cell r="AY337">
            <v>1</v>
          </cell>
          <cell r="AZ337">
            <v>1</v>
          </cell>
          <cell r="BA337">
            <v>15</v>
          </cell>
          <cell r="BB337">
            <v>326</v>
          </cell>
          <cell r="BC337">
            <v>88</v>
          </cell>
          <cell r="BD337">
            <v>13</v>
          </cell>
          <cell r="BE337">
            <v>323</v>
          </cell>
          <cell r="BF337">
            <v>15</v>
          </cell>
          <cell r="BG337">
            <v>395</v>
          </cell>
          <cell r="BH337">
            <v>10</v>
          </cell>
          <cell r="BI337">
            <v>251</v>
          </cell>
          <cell r="BJ337">
            <v>53</v>
          </cell>
          <cell r="BK337">
            <v>1295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14</v>
          </cell>
          <cell r="BX337">
            <v>314</v>
          </cell>
          <cell r="BY337">
            <v>314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1</v>
          </cell>
          <cell r="DK337">
            <v>4</v>
          </cell>
          <cell r="DL337">
            <v>2</v>
          </cell>
          <cell r="DM337">
            <v>2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</row>
        <row r="338">
          <cell r="E338">
            <v>2222009</v>
          </cell>
          <cell r="F338" t="str">
            <v>9 Френска езикова гимназия "Алфонс дьо Ламартин"</v>
          </cell>
          <cell r="G338" t="str">
            <v>не</v>
          </cell>
          <cell r="H338">
            <v>1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1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21</v>
          </cell>
          <cell r="BG338">
            <v>573</v>
          </cell>
          <cell r="BH338">
            <v>14</v>
          </cell>
          <cell r="BI338">
            <v>380</v>
          </cell>
          <cell r="BJ338">
            <v>35</v>
          </cell>
          <cell r="BK338">
            <v>953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4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</row>
        <row r="339">
          <cell r="E339">
            <v>2222012</v>
          </cell>
          <cell r="F339" t="str">
            <v>12 Средно училище " Цар Иван Асен II"</v>
          </cell>
          <cell r="G339" t="str">
            <v>не</v>
          </cell>
          <cell r="H339">
            <v>1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1</v>
          </cell>
          <cell r="BA339">
            <v>12</v>
          </cell>
          <cell r="BB339">
            <v>274</v>
          </cell>
          <cell r="BC339">
            <v>59</v>
          </cell>
          <cell r="BD339">
            <v>10</v>
          </cell>
          <cell r="BE339">
            <v>243</v>
          </cell>
          <cell r="BF339">
            <v>9</v>
          </cell>
          <cell r="BG339">
            <v>233</v>
          </cell>
          <cell r="BH339">
            <v>6</v>
          </cell>
          <cell r="BI339">
            <v>143</v>
          </cell>
          <cell r="BJ339">
            <v>37</v>
          </cell>
          <cell r="BK339">
            <v>893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12</v>
          </cell>
          <cell r="BX339">
            <v>274</v>
          </cell>
          <cell r="BY339">
            <v>274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1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</row>
        <row r="340">
          <cell r="E340">
            <v>2222038</v>
          </cell>
          <cell r="F340" t="str">
            <v>38 основно училище"Васил Априлов"</v>
          </cell>
          <cell r="G340" t="str">
            <v>не</v>
          </cell>
          <cell r="H340">
            <v>1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1</v>
          </cell>
          <cell r="BA340">
            <v>16</v>
          </cell>
          <cell r="BB340">
            <v>388</v>
          </cell>
          <cell r="BC340">
            <v>96</v>
          </cell>
          <cell r="BD340">
            <v>12</v>
          </cell>
          <cell r="BE340">
            <v>315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28</v>
          </cell>
          <cell r="BK340">
            <v>703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12</v>
          </cell>
          <cell r="BX340">
            <v>271</v>
          </cell>
          <cell r="BY340">
            <v>271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</row>
        <row r="341">
          <cell r="E341">
            <v>2222127</v>
          </cell>
          <cell r="F341" t="str">
            <v>127. Средно училище "Иван Николаевич Денкоглу"</v>
          </cell>
          <cell r="G341" t="str">
            <v>не</v>
          </cell>
          <cell r="H341">
            <v>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1</v>
          </cell>
          <cell r="BA341">
            <v>3</v>
          </cell>
          <cell r="BB341">
            <v>54</v>
          </cell>
          <cell r="BC341">
            <v>0</v>
          </cell>
          <cell r="BD341">
            <v>3</v>
          </cell>
          <cell r="BE341">
            <v>82</v>
          </cell>
          <cell r="BF341">
            <v>18</v>
          </cell>
          <cell r="BG341">
            <v>475</v>
          </cell>
          <cell r="BH341">
            <v>11</v>
          </cell>
          <cell r="BI341">
            <v>281</v>
          </cell>
          <cell r="BJ341">
            <v>35</v>
          </cell>
          <cell r="BK341">
            <v>892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3</v>
          </cell>
          <cell r="BX341">
            <v>66</v>
          </cell>
          <cell r="BY341">
            <v>66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</row>
        <row r="342">
          <cell r="E342">
            <v>2222133</v>
          </cell>
          <cell r="F342" t="str">
            <v>133 Средно училище „Александър Сергеевич Пушкин”</v>
          </cell>
          <cell r="G342" t="str">
            <v>не</v>
          </cell>
          <cell r="H342">
            <v>1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1</v>
          </cell>
          <cell r="BA342">
            <v>16</v>
          </cell>
          <cell r="BB342">
            <v>383</v>
          </cell>
          <cell r="BC342">
            <v>93</v>
          </cell>
          <cell r="BD342">
            <v>12</v>
          </cell>
          <cell r="BE342">
            <v>311</v>
          </cell>
          <cell r="BF342">
            <v>12</v>
          </cell>
          <cell r="BG342">
            <v>325</v>
          </cell>
          <cell r="BH342">
            <v>8</v>
          </cell>
          <cell r="BI342">
            <v>204</v>
          </cell>
          <cell r="BJ342">
            <v>48</v>
          </cell>
          <cell r="BK342">
            <v>1223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11</v>
          </cell>
          <cell r="BX342">
            <v>296</v>
          </cell>
          <cell r="BY342">
            <v>296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2</v>
          </cell>
          <cell r="DL342">
            <v>3</v>
          </cell>
          <cell r="DM342">
            <v>2</v>
          </cell>
          <cell r="DN342">
            <v>1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0</v>
          </cell>
        </row>
        <row r="343">
          <cell r="E343">
            <v>2222943</v>
          </cell>
          <cell r="F343" t="str">
            <v>Детска Градина № 159" Олимпийче "</v>
          </cell>
          <cell r="G343" t="str">
            <v>не</v>
          </cell>
          <cell r="H343">
            <v>1</v>
          </cell>
          <cell r="I343">
            <v>1</v>
          </cell>
          <cell r="J343">
            <v>0</v>
          </cell>
          <cell r="K343">
            <v>0</v>
          </cell>
          <cell r="L343">
            <v>4</v>
          </cell>
          <cell r="M343">
            <v>107</v>
          </cell>
          <cell r="N343">
            <v>0</v>
          </cell>
          <cell r="O343">
            <v>0</v>
          </cell>
          <cell r="P343">
            <v>27</v>
          </cell>
          <cell r="Q343">
            <v>28</v>
          </cell>
          <cell r="R343">
            <v>27</v>
          </cell>
          <cell r="S343">
            <v>25</v>
          </cell>
          <cell r="T343">
            <v>55</v>
          </cell>
          <cell r="U343">
            <v>55</v>
          </cell>
          <cell r="V343">
            <v>52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</row>
        <row r="344">
          <cell r="E344">
            <v>2222944</v>
          </cell>
          <cell r="F344" t="str">
            <v>ДЕТСКА ГРАДИНА № 77 "МАГНОЛИЯ"</v>
          </cell>
          <cell r="G344" t="str">
            <v>не</v>
          </cell>
          <cell r="H344">
            <v>1</v>
          </cell>
          <cell r="I344">
            <v>1</v>
          </cell>
          <cell r="J344">
            <v>0</v>
          </cell>
          <cell r="K344">
            <v>0</v>
          </cell>
          <cell r="L344">
            <v>4</v>
          </cell>
          <cell r="M344">
            <v>112</v>
          </cell>
          <cell r="N344">
            <v>0</v>
          </cell>
          <cell r="O344">
            <v>0</v>
          </cell>
          <cell r="P344">
            <v>27</v>
          </cell>
          <cell r="Q344">
            <v>28</v>
          </cell>
          <cell r="R344">
            <v>30</v>
          </cell>
          <cell r="S344">
            <v>27</v>
          </cell>
          <cell r="T344">
            <v>55</v>
          </cell>
          <cell r="U344">
            <v>55</v>
          </cell>
          <cell r="V344">
            <v>57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</row>
        <row r="345">
          <cell r="E345">
            <v>2222945</v>
          </cell>
          <cell r="F345" t="str">
            <v>ДЕТСКА ГРАДИНА №18 ДЕТСКИ СВЯТ</v>
          </cell>
          <cell r="G345" t="str">
            <v>не</v>
          </cell>
          <cell r="H345">
            <v>1</v>
          </cell>
          <cell r="I345">
            <v>1</v>
          </cell>
          <cell r="J345">
            <v>2</v>
          </cell>
          <cell r="K345">
            <v>45</v>
          </cell>
          <cell r="L345">
            <v>9</v>
          </cell>
          <cell r="M345">
            <v>249</v>
          </cell>
          <cell r="N345">
            <v>0</v>
          </cell>
          <cell r="O345">
            <v>0</v>
          </cell>
          <cell r="P345">
            <v>28</v>
          </cell>
          <cell r="Q345">
            <v>85</v>
          </cell>
          <cell r="R345">
            <v>80</v>
          </cell>
          <cell r="S345">
            <v>56</v>
          </cell>
          <cell r="T345">
            <v>113</v>
          </cell>
          <cell r="U345">
            <v>113</v>
          </cell>
          <cell r="V345">
            <v>136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2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</row>
        <row r="346">
          <cell r="E346">
            <v>2222946</v>
          </cell>
          <cell r="F346" t="str">
            <v>Детска градина № 113 "Преспа"</v>
          </cell>
          <cell r="G346" t="str">
            <v>не</v>
          </cell>
          <cell r="H346">
            <v>1</v>
          </cell>
          <cell r="I346">
            <v>1</v>
          </cell>
          <cell r="J346">
            <v>0</v>
          </cell>
          <cell r="K346">
            <v>0</v>
          </cell>
          <cell r="L346">
            <v>7</v>
          </cell>
          <cell r="M346">
            <v>196</v>
          </cell>
          <cell r="N346">
            <v>0</v>
          </cell>
          <cell r="O346">
            <v>0</v>
          </cell>
          <cell r="P346">
            <v>54</v>
          </cell>
          <cell r="Q346">
            <v>55</v>
          </cell>
          <cell r="R346">
            <v>56</v>
          </cell>
          <cell r="S346">
            <v>31</v>
          </cell>
          <cell r="T346">
            <v>109</v>
          </cell>
          <cell r="U346">
            <v>109</v>
          </cell>
          <cell r="V346">
            <v>87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8</v>
          </cell>
          <cell r="AY346">
            <v>8</v>
          </cell>
          <cell r="AZ346">
            <v>8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</row>
        <row r="347">
          <cell r="E347">
            <v>2223008</v>
          </cell>
          <cell r="F347" t="str">
            <v>8. Средно училище "Васил Левски"</v>
          </cell>
          <cell r="G347" t="str">
            <v>не</v>
          </cell>
          <cell r="H347">
            <v>1</v>
          </cell>
          <cell r="I347">
            <v>0</v>
          </cell>
          <cell r="J347">
            <v>0</v>
          </cell>
          <cell r="K347">
            <v>0</v>
          </cell>
          <cell r="L347">
            <v>1</v>
          </cell>
          <cell r="M347">
            <v>23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23</v>
          </cell>
          <cell r="T347">
            <v>0</v>
          </cell>
          <cell r="U347">
            <v>0</v>
          </cell>
          <cell r="V347">
            <v>23</v>
          </cell>
          <cell r="W347">
            <v>1</v>
          </cell>
          <cell r="X347">
            <v>1</v>
          </cell>
          <cell r="Y347">
            <v>16</v>
          </cell>
          <cell r="Z347">
            <v>16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2</v>
          </cell>
          <cell r="AF347">
            <v>14</v>
          </cell>
          <cell r="AG347">
            <v>0</v>
          </cell>
          <cell r="AH347">
            <v>16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1</v>
          </cell>
          <cell r="BA347">
            <v>18</v>
          </cell>
          <cell r="BB347">
            <v>422</v>
          </cell>
          <cell r="BC347">
            <v>121</v>
          </cell>
          <cell r="BD347">
            <v>11</v>
          </cell>
          <cell r="BE347">
            <v>260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29</v>
          </cell>
          <cell r="BK347">
            <v>682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24</v>
          </cell>
          <cell r="BX347">
            <v>523</v>
          </cell>
          <cell r="BY347">
            <v>523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2</v>
          </cell>
          <cell r="DK347">
            <v>1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</row>
        <row r="348">
          <cell r="E348">
            <v>2223055</v>
          </cell>
          <cell r="F348" t="str">
            <v>55 СРЕДНО УЧИЛИЩЕ "ПЕТКО КАРАВЕЛОВ"</v>
          </cell>
          <cell r="G348" t="str">
            <v>не</v>
          </cell>
          <cell r="H348">
            <v>1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3</v>
          </cell>
          <cell r="X348">
            <v>3</v>
          </cell>
          <cell r="Y348">
            <v>69</v>
          </cell>
          <cell r="Z348">
            <v>69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69</v>
          </cell>
          <cell r="AG348">
            <v>0</v>
          </cell>
          <cell r="AH348">
            <v>69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1</v>
          </cell>
          <cell r="BA348">
            <v>28</v>
          </cell>
          <cell r="BB348">
            <v>747</v>
          </cell>
          <cell r="BC348">
            <v>182</v>
          </cell>
          <cell r="BD348">
            <v>21</v>
          </cell>
          <cell r="BE348">
            <v>531</v>
          </cell>
          <cell r="BF348">
            <v>6</v>
          </cell>
          <cell r="BG348">
            <v>157</v>
          </cell>
          <cell r="BH348">
            <v>3</v>
          </cell>
          <cell r="BI348">
            <v>64</v>
          </cell>
          <cell r="BJ348">
            <v>58</v>
          </cell>
          <cell r="BK348">
            <v>1499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28</v>
          </cell>
          <cell r="BX348">
            <v>734</v>
          </cell>
          <cell r="BY348">
            <v>734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2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</row>
        <row r="349">
          <cell r="E349">
            <v>2223657</v>
          </cell>
          <cell r="F349" t="str">
            <v>ДЕТСКА ГРАДИНА №72 ПРИКАЗКА БЕЗ КРАЙ</v>
          </cell>
          <cell r="G349" t="str">
            <v>не</v>
          </cell>
          <cell r="H349">
            <v>1</v>
          </cell>
          <cell r="I349">
            <v>1</v>
          </cell>
          <cell r="J349">
            <v>1</v>
          </cell>
          <cell r="K349">
            <v>22</v>
          </cell>
          <cell r="L349">
            <v>8</v>
          </cell>
          <cell r="M349">
            <v>215</v>
          </cell>
          <cell r="N349">
            <v>0</v>
          </cell>
          <cell r="O349">
            <v>1</v>
          </cell>
          <cell r="P349">
            <v>53</v>
          </cell>
          <cell r="Q349">
            <v>58</v>
          </cell>
          <cell r="R349">
            <v>60</v>
          </cell>
          <cell r="S349">
            <v>43</v>
          </cell>
          <cell r="T349">
            <v>112</v>
          </cell>
          <cell r="U349">
            <v>112</v>
          </cell>
          <cell r="V349">
            <v>103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</v>
          </cell>
          <cell r="AY349">
            <v>1</v>
          </cell>
          <cell r="AZ349">
            <v>1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</row>
        <row r="350">
          <cell r="E350">
            <v>2223808</v>
          </cell>
          <cell r="F350" t="str">
            <v>Детска градина №12 "Лилия"</v>
          </cell>
          <cell r="G350" t="str">
            <v>не</v>
          </cell>
          <cell r="H350">
            <v>1</v>
          </cell>
          <cell r="I350">
            <v>1</v>
          </cell>
          <cell r="J350">
            <v>2</v>
          </cell>
          <cell r="K350">
            <v>46</v>
          </cell>
          <cell r="L350">
            <v>11</v>
          </cell>
          <cell r="M350">
            <v>310</v>
          </cell>
          <cell r="N350">
            <v>0</v>
          </cell>
          <cell r="O350">
            <v>27</v>
          </cell>
          <cell r="P350">
            <v>81</v>
          </cell>
          <cell r="Q350">
            <v>56</v>
          </cell>
          <cell r="R350">
            <v>62</v>
          </cell>
          <cell r="S350">
            <v>84</v>
          </cell>
          <cell r="T350">
            <v>164</v>
          </cell>
          <cell r="U350">
            <v>164</v>
          </cell>
          <cell r="V350">
            <v>146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1</v>
          </cell>
          <cell r="AY350">
            <v>1</v>
          </cell>
          <cell r="AZ350">
            <v>1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</row>
        <row r="351">
          <cell r="E351">
            <v>2223809</v>
          </cell>
          <cell r="F351" t="str">
            <v>ДЕТСКА ГРАДИНА №16 " ПРИКАЗЕН СВЯТ"</v>
          </cell>
          <cell r="G351" t="str">
            <v>не</v>
          </cell>
          <cell r="H351">
            <v>1</v>
          </cell>
          <cell r="I351">
            <v>1</v>
          </cell>
          <cell r="J351">
            <v>2</v>
          </cell>
          <cell r="K351">
            <v>46</v>
          </cell>
          <cell r="L351">
            <v>12</v>
          </cell>
          <cell r="M351">
            <v>324</v>
          </cell>
          <cell r="N351">
            <v>1</v>
          </cell>
          <cell r="O351">
            <v>0</v>
          </cell>
          <cell r="P351">
            <v>78</v>
          </cell>
          <cell r="Q351">
            <v>114</v>
          </cell>
          <cell r="R351">
            <v>81</v>
          </cell>
          <cell r="S351">
            <v>50</v>
          </cell>
          <cell r="T351">
            <v>193</v>
          </cell>
          <cell r="U351">
            <v>193</v>
          </cell>
          <cell r="V351">
            <v>131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</row>
        <row r="352">
          <cell r="E352">
            <v>2223810</v>
          </cell>
          <cell r="F352" t="str">
            <v>ДЕТСКА ГРАДИНА №10 "ЧЕБУРАШКА"</v>
          </cell>
          <cell r="G352" t="str">
            <v>не</v>
          </cell>
          <cell r="H352">
            <v>1</v>
          </cell>
          <cell r="I352">
            <v>1</v>
          </cell>
          <cell r="J352">
            <v>2</v>
          </cell>
          <cell r="K352">
            <v>45</v>
          </cell>
          <cell r="L352">
            <v>8</v>
          </cell>
          <cell r="M352">
            <v>224</v>
          </cell>
          <cell r="N352">
            <v>0</v>
          </cell>
          <cell r="O352">
            <v>0</v>
          </cell>
          <cell r="P352">
            <v>55</v>
          </cell>
          <cell r="Q352">
            <v>61</v>
          </cell>
          <cell r="R352">
            <v>67</v>
          </cell>
          <cell r="S352">
            <v>41</v>
          </cell>
          <cell r="T352">
            <v>116</v>
          </cell>
          <cell r="U352">
            <v>116</v>
          </cell>
          <cell r="V352">
            <v>108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</row>
        <row r="353">
          <cell r="E353">
            <v>2223811</v>
          </cell>
          <cell r="F353" t="str">
            <v>Детска градина № 78 "Детски свят"</v>
          </cell>
          <cell r="G353" t="str">
            <v>не</v>
          </cell>
          <cell r="H353">
            <v>1</v>
          </cell>
          <cell r="I353">
            <v>1</v>
          </cell>
          <cell r="J353">
            <v>2</v>
          </cell>
          <cell r="K353">
            <v>44</v>
          </cell>
          <cell r="L353">
            <v>6</v>
          </cell>
          <cell r="M353">
            <v>162</v>
          </cell>
          <cell r="N353">
            <v>0</v>
          </cell>
          <cell r="O353">
            <v>0</v>
          </cell>
          <cell r="P353">
            <v>53</v>
          </cell>
          <cell r="Q353">
            <v>29</v>
          </cell>
          <cell r="R353">
            <v>57</v>
          </cell>
          <cell r="S353">
            <v>23</v>
          </cell>
          <cell r="T353">
            <v>82</v>
          </cell>
          <cell r="U353">
            <v>82</v>
          </cell>
          <cell r="V353">
            <v>80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</row>
        <row r="354">
          <cell r="E354">
            <v>2223812</v>
          </cell>
          <cell r="F354" t="str">
            <v>Детска градина №79 "Слънчице"</v>
          </cell>
          <cell r="G354" t="str">
            <v>не</v>
          </cell>
          <cell r="H354">
            <v>1</v>
          </cell>
          <cell r="I354">
            <v>1</v>
          </cell>
          <cell r="J354">
            <v>2</v>
          </cell>
          <cell r="K354">
            <v>48</v>
          </cell>
          <cell r="L354">
            <v>11</v>
          </cell>
          <cell r="M354">
            <v>299</v>
          </cell>
          <cell r="N354">
            <v>0</v>
          </cell>
          <cell r="O354">
            <v>0</v>
          </cell>
          <cell r="P354">
            <v>83</v>
          </cell>
          <cell r="Q354">
            <v>57</v>
          </cell>
          <cell r="R354">
            <v>64</v>
          </cell>
          <cell r="S354">
            <v>95</v>
          </cell>
          <cell r="T354">
            <v>140</v>
          </cell>
          <cell r="U354">
            <v>140</v>
          </cell>
          <cell r="V354">
            <v>159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</row>
        <row r="355">
          <cell r="E355">
            <v>2224020</v>
          </cell>
          <cell r="F355" t="str">
            <v>20.ОУ "Тодор Минков" с ранно чуждоезиково обучение по френски и немски език</v>
          </cell>
          <cell r="G355" t="str">
            <v>не</v>
          </cell>
          <cell r="H355">
            <v>1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1</v>
          </cell>
          <cell r="BA355">
            <v>16</v>
          </cell>
          <cell r="BB355">
            <v>406</v>
          </cell>
          <cell r="BC355">
            <v>103</v>
          </cell>
          <cell r="BD355">
            <v>12</v>
          </cell>
          <cell r="BE355">
            <v>303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28</v>
          </cell>
          <cell r="BK355">
            <v>709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14</v>
          </cell>
          <cell r="BX355">
            <v>353</v>
          </cell>
          <cell r="BY355">
            <v>353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</row>
        <row r="356">
          <cell r="E356">
            <v>2224022</v>
          </cell>
          <cell r="F356" t="str">
            <v>22 Средно езиково училище "Георги Стойков Раковски"</v>
          </cell>
          <cell r="G356" t="str">
            <v>не</v>
          </cell>
          <cell r="H356">
            <v>1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1</v>
          </cell>
          <cell r="BA356">
            <v>18</v>
          </cell>
          <cell r="BB356">
            <v>429</v>
          </cell>
          <cell r="BC356">
            <v>118</v>
          </cell>
          <cell r="BD356">
            <v>15</v>
          </cell>
          <cell r="BE356">
            <v>395</v>
          </cell>
          <cell r="BF356">
            <v>16</v>
          </cell>
          <cell r="BG356">
            <v>431</v>
          </cell>
          <cell r="BH356">
            <v>12</v>
          </cell>
          <cell r="BI356">
            <v>333</v>
          </cell>
          <cell r="BJ356">
            <v>61</v>
          </cell>
          <cell r="BK356">
            <v>1588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17</v>
          </cell>
          <cell r="BX356">
            <v>403</v>
          </cell>
          <cell r="BY356">
            <v>403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1</v>
          </cell>
          <cell r="DK356">
            <v>2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</row>
        <row r="357">
          <cell r="E357">
            <v>2224041</v>
          </cell>
          <cell r="F357" t="str">
            <v>41 основно училище "Св. Патриарх Евтимий"</v>
          </cell>
          <cell r="G357" t="str">
            <v>не</v>
          </cell>
          <cell r="H357">
            <v>1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2</v>
          </cell>
          <cell r="X357">
            <v>2</v>
          </cell>
          <cell r="Y357">
            <v>33</v>
          </cell>
          <cell r="Z357">
            <v>33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3</v>
          </cell>
          <cell r="AF357">
            <v>30</v>
          </cell>
          <cell r="AG357">
            <v>0</v>
          </cell>
          <cell r="AH357">
            <v>33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1</v>
          </cell>
          <cell r="BA357">
            <v>14</v>
          </cell>
          <cell r="BB357">
            <v>266</v>
          </cell>
          <cell r="BC357">
            <v>63</v>
          </cell>
          <cell r="BD357">
            <v>11</v>
          </cell>
          <cell r="BE357">
            <v>271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25</v>
          </cell>
          <cell r="BK357">
            <v>537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6</v>
          </cell>
          <cell r="BX357">
            <v>165</v>
          </cell>
          <cell r="BY357">
            <v>165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4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</row>
        <row r="358">
          <cell r="E358">
            <v>2224047</v>
          </cell>
          <cell r="F358" t="str">
            <v>47 Средно училище "Христо Груев Данов"</v>
          </cell>
          <cell r="G358" t="str">
            <v>не</v>
          </cell>
          <cell r="H358">
            <v>1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  <cell r="M358">
            <v>46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26</v>
          </cell>
          <cell r="S358">
            <v>20</v>
          </cell>
          <cell r="T358">
            <v>0</v>
          </cell>
          <cell r="U358">
            <v>0</v>
          </cell>
          <cell r="V358">
            <v>46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1</v>
          </cell>
          <cell r="BA358">
            <v>8</v>
          </cell>
          <cell r="BB358">
            <v>153</v>
          </cell>
          <cell r="BC358">
            <v>31</v>
          </cell>
          <cell r="BD358">
            <v>7</v>
          </cell>
          <cell r="BE358">
            <v>133</v>
          </cell>
          <cell r="BF358">
            <v>4</v>
          </cell>
          <cell r="BG358">
            <v>100</v>
          </cell>
          <cell r="BH358">
            <v>2</v>
          </cell>
          <cell r="BI358">
            <v>45</v>
          </cell>
          <cell r="BJ358">
            <v>21</v>
          </cell>
          <cell r="BK358">
            <v>431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9</v>
          </cell>
          <cell r="BX358">
            <v>176</v>
          </cell>
          <cell r="BY358">
            <v>176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2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</row>
        <row r="359">
          <cell r="E359">
            <v>2224073</v>
          </cell>
          <cell r="F359" t="str">
            <v>73.СУ с преподаване на чужди езици "Владислав Граматик"</v>
          </cell>
          <cell r="G359" t="str">
            <v>не</v>
          </cell>
          <cell r="H359">
            <v>1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1</v>
          </cell>
          <cell r="BA359">
            <v>15</v>
          </cell>
          <cell r="BB359">
            <v>407</v>
          </cell>
          <cell r="BC359">
            <v>105</v>
          </cell>
          <cell r="BD359">
            <v>13</v>
          </cell>
          <cell r="BE359">
            <v>354</v>
          </cell>
          <cell r="BF359">
            <v>12</v>
          </cell>
          <cell r="BG359">
            <v>329</v>
          </cell>
          <cell r="BH359">
            <v>9</v>
          </cell>
          <cell r="BI359">
            <v>253</v>
          </cell>
          <cell r="BJ359">
            <v>49</v>
          </cell>
          <cell r="BK359">
            <v>1343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14</v>
          </cell>
          <cell r="BX359">
            <v>341</v>
          </cell>
          <cell r="BY359">
            <v>341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1</v>
          </cell>
          <cell r="DM359">
            <v>1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</row>
        <row r="360">
          <cell r="E360">
            <v>2224104</v>
          </cell>
          <cell r="F360" t="str">
            <v>104 основно училище "Захари Стоянов"</v>
          </cell>
          <cell r="G360" t="str">
            <v>не</v>
          </cell>
          <cell r="H360">
            <v>1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1</v>
          </cell>
          <cell r="BA360">
            <v>16</v>
          </cell>
          <cell r="BB360">
            <v>435</v>
          </cell>
          <cell r="BC360">
            <v>103</v>
          </cell>
          <cell r="BD360">
            <v>13</v>
          </cell>
          <cell r="BE360">
            <v>355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29</v>
          </cell>
          <cell r="BK360">
            <v>790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12</v>
          </cell>
          <cell r="BX360">
            <v>286</v>
          </cell>
          <cell r="BY360">
            <v>286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1</v>
          </cell>
          <cell r="DM360">
            <v>0</v>
          </cell>
          <cell r="DN360">
            <v>0</v>
          </cell>
          <cell r="DO360">
            <v>0</v>
          </cell>
          <cell r="DP360">
            <v>1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</row>
        <row r="361">
          <cell r="E361">
            <v>2224121</v>
          </cell>
          <cell r="F361" t="str">
            <v>121 СРЕДНО УЧИЛИЩЕ "ГЕОРГИ ИЗМИРЛИЕВ"</v>
          </cell>
          <cell r="G361" t="str">
            <v>не</v>
          </cell>
          <cell r="H361">
            <v>1</v>
          </cell>
          <cell r="I361">
            <v>0</v>
          </cell>
          <cell r="J361">
            <v>0</v>
          </cell>
          <cell r="K361">
            <v>0</v>
          </cell>
          <cell r="L361">
            <v>2</v>
          </cell>
          <cell r="M361">
            <v>50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25</v>
          </cell>
          <cell r="S361">
            <v>25</v>
          </cell>
          <cell r="T361">
            <v>0</v>
          </cell>
          <cell r="U361">
            <v>0</v>
          </cell>
          <cell r="V361">
            <v>50</v>
          </cell>
          <cell r="W361">
            <v>2</v>
          </cell>
          <cell r="X361">
            <v>2</v>
          </cell>
          <cell r="Y361">
            <v>46</v>
          </cell>
          <cell r="Z361">
            <v>46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21</v>
          </cell>
          <cell r="AF361">
            <v>25</v>
          </cell>
          <cell r="AG361">
            <v>0</v>
          </cell>
          <cell r="AH361">
            <v>46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1</v>
          </cell>
          <cell r="BA361">
            <v>17</v>
          </cell>
          <cell r="BB361">
            <v>405</v>
          </cell>
          <cell r="BC361">
            <v>126</v>
          </cell>
          <cell r="BD361">
            <v>8</v>
          </cell>
          <cell r="BE361">
            <v>192</v>
          </cell>
          <cell r="BF361">
            <v>10</v>
          </cell>
          <cell r="BG361">
            <v>253</v>
          </cell>
          <cell r="BH361">
            <v>3</v>
          </cell>
          <cell r="BI361">
            <v>70</v>
          </cell>
          <cell r="BJ361">
            <v>38</v>
          </cell>
          <cell r="BK361">
            <v>920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21</v>
          </cell>
          <cell r="BX361">
            <v>522</v>
          </cell>
          <cell r="BY361">
            <v>522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</row>
        <row r="362">
          <cell r="E362">
            <v>2224126</v>
          </cell>
          <cell r="F362" t="str">
            <v>126 ОСНОВНО УЧИЛИЩЕ "Петко Юрданов Тодоров"</v>
          </cell>
          <cell r="G362" t="str">
            <v>не</v>
          </cell>
          <cell r="H362">
            <v>1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1</v>
          </cell>
          <cell r="X362">
            <v>1</v>
          </cell>
          <cell r="Y362">
            <v>26</v>
          </cell>
          <cell r="Z362">
            <v>26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26</v>
          </cell>
          <cell r="AG362">
            <v>0</v>
          </cell>
          <cell r="AH362">
            <v>26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1</v>
          </cell>
          <cell r="BA362">
            <v>16</v>
          </cell>
          <cell r="BB362">
            <v>381</v>
          </cell>
          <cell r="BC362">
            <v>94</v>
          </cell>
          <cell r="BD362">
            <v>12</v>
          </cell>
          <cell r="BE362">
            <v>296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28</v>
          </cell>
          <cell r="BK362">
            <v>677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16</v>
          </cell>
          <cell r="BX362">
            <v>367</v>
          </cell>
          <cell r="BY362">
            <v>367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1</v>
          </cell>
          <cell r="DK362">
            <v>3</v>
          </cell>
          <cell r="DL362">
            <v>2</v>
          </cell>
          <cell r="DM362">
            <v>0</v>
          </cell>
          <cell r="DN362">
            <v>0</v>
          </cell>
          <cell r="DO362">
            <v>0</v>
          </cell>
          <cell r="DP362">
            <v>2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</row>
        <row r="363">
          <cell r="E363">
            <v>2224707</v>
          </cell>
          <cell r="F363" t="str">
            <v>Център за подкрепа за личностно развитие - Спортна Школа "София"</v>
          </cell>
          <cell r="G363" t="str">
            <v>не</v>
          </cell>
          <cell r="H363">
            <v>1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</row>
        <row r="364">
          <cell r="E364">
            <v>2224916</v>
          </cell>
          <cell r="F364" t="str">
            <v>ДЕТСКА ГРАДИНА №2 "ЗВЪНЧЕ"</v>
          </cell>
          <cell r="G364" t="str">
            <v>не</v>
          </cell>
          <cell r="H364">
            <v>1</v>
          </cell>
          <cell r="I364">
            <v>1</v>
          </cell>
          <cell r="J364">
            <v>1</v>
          </cell>
          <cell r="K364">
            <v>23</v>
          </cell>
          <cell r="L364">
            <v>10</v>
          </cell>
          <cell r="M364">
            <v>276</v>
          </cell>
          <cell r="N364">
            <v>0</v>
          </cell>
          <cell r="O364">
            <v>0</v>
          </cell>
          <cell r="P364">
            <v>82</v>
          </cell>
          <cell r="Q364">
            <v>55</v>
          </cell>
          <cell r="R364">
            <v>84</v>
          </cell>
          <cell r="S364">
            <v>55</v>
          </cell>
          <cell r="T364">
            <v>137</v>
          </cell>
          <cell r="U364">
            <v>137</v>
          </cell>
          <cell r="V364">
            <v>139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1</v>
          </cell>
          <cell r="AY364">
            <v>1</v>
          </cell>
          <cell r="AZ364">
            <v>1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</row>
        <row r="365">
          <cell r="E365">
            <v>2224917</v>
          </cell>
          <cell r="F365" t="str">
            <v>Детска градина №129 "Приказен свят"</v>
          </cell>
          <cell r="G365" t="str">
            <v>не</v>
          </cell>
          <cell r="H365">
            <v>1</v>
          </cell>
          <cell r="I365">
            <v>1</v>
          </cell>
          <cell r="J365">
            <v>0</v>
          </cell>
          <cell r="K365">
            <v>0</v>
          </cell>
          <cell r="L365">
            <v>6</v>
          </cell>
          <cell r="M365">
            <v>159</v>
          </cell>
          <cell r="N365">
            <v>0</v>
          </cell>
          <cell r="O365">
            <v>0</v>
          </cell>
          <cell r="P365">
            <v>26</v>
          </cell>
          <cell r="Q365">
            <v>31</v>
          </cell>
          <cell r="R365">
            <v>62</v>
          </cell>
          <cell r="S365">
            <v>40</v>
          </cell>
          <cell r="T365">
            <v>57</v>
          </cell>
          <cell r="U365">
            <v>57</v>
          </cell>
          <cell r="V365">
            <v>102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4</v>
          </cell>
          <cell r="AS365">
            <v>0</v>
          </cell>
          <cell r="AT365">
            <v>0</v>
          </cell>
          <cell r="AU365">
            <v>2</v>
          </cell>
          <cell r="AV365">
            <v>0</v>
          </cell>
          <cell r="AW365">
            <v>2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</row>
        <row r="366">
          <cell r="E366">
            <v>2224918</v>
          </cell>
          <cell r="F366" t="str">
            <v>ДЕТСКА ГРАДИНА № 43 " ТАЛАНТ"</v>
          </cell>
          <cell r="G366" t="str">
            <v>не</v>
          </cell>
          <cell r="H366">
            <v>1</v>
          </cell>
          <cell r="I366">
            <v>1</v>
          </cell>
          <cell r="J366">
            <v>1</v>
          </cell>
          <cell r="K366">
            <v>22</v>
          </cell>
          <cell r="L366">
            <v>8</v>
          </cell>
          <cell r="M366">
            <v>225</v>
          </cell>
          <cell r="N366">
            <v>0</v>
          </cell>
          <cell r="O366">
            <v>0</v>
          </cell>
          <cell r="P366">
            <v>56</v>
          </cell>
          <cell r="Q366">
            <v>60</v>
          </cell>
          <cell r="R366">
            <v>59</v>
          </cell>
          <cell r="S366">
            <v>50</v>
          </cell>
          <cell r="T366">
            <v>116</v>
          </cell>
          <cell r="U366">
            <v>116</v>
          </cell>
          <cell r="V366">
            <v>109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</row>
        <row r="367">
          <cell r="E367">
            <v>2224919</v>
          </cell>
          <cell r="F367" t="str">
            <v>ДЕТСКА ГРАДИНА № 127 "Слънце"</v>
          </cell>
          <cell r="G367" t="str">
            <v>не</v>
          </cell>
          <cell r="H367">
            <v>1</v>
          </cell>
          <cell r="I367">
            <v>1</v>
          </cell>
          <cell r="J367">
            <v>1</v>
          </cell>
          <cell r="K367">
            <v>24</v>
          </cell>
          <cell r="L367">
            <v>11</v>
          </cell>
          <cell r="M367">
            <v>284</v>
          </cell>
          <cell r="N367">
            <v>0</v>
          </cell>
          <cell r="O367">
            <v>0</v>
          </cell>
          <cell r="P367">
            <v>72</v>
          </cell>
          <cell r="Q367">
            <v>75</v>
          </cell>
          <cell r="R367">
            <v>59</v>
          </cell>
          <cell r="S367">
            <v>78</v>
          </cell>
          <cell r="T367">
            <v>147</v>
          </cell>
          <cell r="U367">
            <v>147</v>
          </cell>
          <cell r="V367">
            <v>137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</row>
        <row r="368">
          <cell r="E368">
            <v>2224920</v>
          </cell>
          <cell r="F368" t="str">
            <v>ДЕТСКА ГРАДИНА №167"МАЛКИЯТ ПРИНЦ"</v>
          </cell>
          <cell r="G368" t="str">
            <v>не</v>
          </cell>
          <cell r="H368">
            <v>1</v>
          </cell>
          <cell r="I368">
            <v>1</v>
          </cell>
          <cell r="J368">
            <v>0</v>
          </cell>
          <cell r="K368">
            <v>0</v>
          </cell>
          <cell r="L368">
            <v>9</v>
          </cell>
          <cell r="M368">
            <v>247</v>
          </cell>
          <cell r="N368">
            <v>0</v>
          </cell>
          <cell r="O368">
            <v>0</v>
          </cell>
          <cell r="P368">
            <v>54</v>
          </cell>
          <cell r="Q368">
            <v>53</v>
          </cell>
          <cell r="R368">
            <v>85</v>
          </cell>
          <cell r="S368">
            <v>55</v>
          </cell>
          <cell r="T368">
            <v>107</v>
          </cell>
          <cell r="U368">
            <v>107</v>
          </cell>
          <cell r="V368">
            <v>140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8</v>
          </cell>
          <cell r="AS368">
            <v>0</v>
          </cell>
          <cell r="AT368">
            <v>0</v>
          </cell>
          <cell r="AU368">
            <v>4</v>
          </cell>
          <cell r="AV368">
            <v>4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</row>
        <row r="369">
          <cell r="E369">
            <v>2224921</v>
          </cell>
          <cell r="F369" t="str">
            <v>ДЕТСКА ГРАДИНА № 7 "ДЕТЕЛИНА"</v>
          </cell>
          <cell r="G369" t="str">
            <v>не</v>
          </cell>
          <cell r="H369">
            <v>1</v>
          </cell>
          <cell r="I369">
            <v>1</v>
          </cell>
          <cell r="J369">
            <v>1</v>
          </cell>
          <cell r="K369">
            <v>23</v>
          </cell>
          <cell r="L369">
            <v>13</v>
          </cell>
          <cell r="M369">
            <v>360</v>
          </cell>
          <cell r="N369">
            <v>0</v>
          </cell>
          <cell r="O369">
            <v>27</v>
          </cell>
          <cell r="P369">
            <v>83</v>
          </cell>
          <cell r="Q369">
            <v>83</v>
          </cell>
          <cell r="R369">
            <v>86</v>
          </cell>
          <cell r="S369">
            <v>81</v>
          </cell>
          <cell r="T369">
            <v>193</v>
          </cell>
          <cell r="U369">
            <v>193</v>
          </cell>
          <cell r="V369">
            <v>167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</row>
        <row r="370">
          <cell r="E370">
            <v>2224922</v>
          </cell>
          <cell r="F370" t="str">
            <v>Детска градина №40 "Професор Георги Ангушев"</v>
          </cell>
          <cell r="G370" t="str">
            <v>не</v>
          </cell>
          <cell r="H370">
            <v>1</v>
          </cell>
          <cell r="I370">
            <v>1</v>
          </cell>
          <cell r="J370">
            <v>2</v>
          </cell>
          <cell r="K370">
            <v>45</v>
          </cell>
          <cell r="L370">
            <v>4</v>
          </cell>
          <cell r="M370">
            <v>114</v>
          </cell>
          <cell r="N370">
            <v>0</v>
          </cell>
          <cell r="O370">
            <v>0</v>
          </cell>
          <cell r="P370">
            <v>27</v>
          </cell>
          <cell r="Q370">
            <v>29</v>
          </cell>
          <cell r="R370">
            <v>29</v>
          </cell>
          <cell r="S370">
            <v>29</v>
          </cell>
          <cell r="T370">
            <v>56</v>
          </cell>
          <cell r="U370">
            <v>56</v>
          </cell>
          <cell r="V370">
            <v>58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4</v>
          </cell>
          <cell r="AS370">
            <v>0</v>
          </cell>
          <cell r="AT370">
            <v>0</v>
          </cell>
          <cell r="AU370">
            <v>2</v>
          </cell>
          <cell r="AV370">
            <v>2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</row>
        <row r="371">
          <cell r="E371">
            <v>2224923</v>
          </cell>
          <cell r="F371" t="str">
            <v>Детска Градина № 87 "БУКАТА"</v>
          </cell>
          <cell r="G371" t="str">
            <v>не</v>
          </cell>
          <cell r="H371">
            <v>1</v>
          </cell>
          <cell r="I371">
            <v>1</v>
          </cell>
          <cell r="J371">
            <v>0</v>
          </cell>
          <cell r="K371">
            <v>0</v>
          </cell>
          <cell r="L371">
            <v>7</v>
          </cell>
          <cell r="M371">
            <v>195</v>
          </cell>
          <cell r="N371">
            <v>0</v>
          </cell>
          <cell r="O371">
            <v>0</v>
          </cell>
          <cell r="P371">
            <v>57</v>
          </cell>
          <cell r="Q371">
            <v>55</v>
          </cell>
          <cell r="R371">
            <v>31</v>
          </cell>
          <cell r="S371">
            <v>52</v>
          </cell>
          <cell r="T371">
            <v>112</v>
          </cell>
          <cell r="U371">
            <v>112</v>
          </cell>
          <cell r="V371">
            <v>83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7</v>
          </cell>
          <cell r="AS371">
            <v>0</v>
          </cell>
          <cell r="AT371">
            <v>0</v>
          </cell>
          <cell r="AU371">
            <v>2</v>
          </cell>
          <cell r="AV371">
            <v>4</v>
          </cell>
          <cell r="AW371">
            <v>1</v>
          </cell>
          <cell r="AX371">
            <v>2</v>
          </cell>
          <cell r="AY371">
            <v>2</v>
          </cell>
          <cell r="AZ371">
            <v>2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</row>
        <row r="372">
          <cell r="E372">
            <v>2215160</v>
          </cell>
          <cell r="F372" t="str">
            <v>160 Основно училище  " Кирил и Методий"</v>
          </cell>
          <cell r="G372" t="str">
            <v>не</v>
          </cell>
          <cell r="H372">
            <v>1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1</v>
          </cell>
          <cell r="BA372">
            <v>4</v>
          </cell>
          <cell r="BB372">
            <v>52</v>
          </cell>
          <cell r="BC372">
            <v>12</v>
          </cell>
          <cell r="BD372">
            <v>3</v>
          </cell>
          <cell r="BE372">
            <v>37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7</v>
          </cell>
          <cell r="BK372">
            <v>89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3</v>
          </cell>
          <cell r="BX372">
            <v>72</v>
          </cell>
          <cell r="BY372">
            <v>72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</row>
        <row r="373">
          <cell r="E373">
            <v>2215804</v>
          </cell>
          <cell r="F373" t="str">
            <v>ДЕТСКА ГРАДИНА № 132 "СВЕТЛИНА"</v>
          </cell>
          <cell r="G373" t="str">
            <v>не</v>
          </cell>
          <cell r="H373">
            <v>1</v>
          </cell>
          <cell r="I373">
            <v>1</v>
          </cell>
          <cell r="J373">
            <v>0</v>
          </cell>
          <cell r="K373">
            <v>0</v>
          </cell>
          <cell r="L373">
            <v>7</v>
          </cell>
          <cell r="M373">
            <v>195</v>
          </cell>
          <cell r="N373">
            <v>0</v>
          </cell>
          <cell r="O373">
            <v>35</v>
          </cell>
          <cell r="P373">
            <v>38</v>
          </cell>
          <cell r="Q373">
            <v>40</v>
          </cell>
          <cell r="R373">
            <v>50</v>
          </cell>
          <cell r="S373">
            <v>32</v>
          </cell>
          <cell r="T373">
            <v>113</v>
          </cell>
          <cell r="U373">
            <v>113</v>
          </cell>
          <cell r="V373">
            <v>82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</row>
        <row r="374">
          <cell r="E374">
            <v>2210116</v>
          </cell>
          <cell r="F374" t="str">
            <v>116 Основно училище "Паисий Хилендарски"</v>
          </cell>
          <cell r="G374" t="str">
            <v>не</v>
          </cell>
          <cell r="H374">
            <v>1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1</v>
          </cell>
          <cell r="BA374">
            <v>4</v>
          </cell>
          <cell r="BB374">
            <v>23</v>
          </cell>
          <cell r="BC374">
            <v>7</v>
          </cell>
          <cell r="BD374">
            <v>3</v>
          </cell>
          <cell r="BE374">
            <v>23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7</v>
          </cell>
          <cell r="BK374">
            <v>46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1</v>
          </cell>
          <cell r="BX374">
            <v>17</v>
          </cell>
          <cell r="BY374">
            <v>17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1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1-2023 - общински"/>
      <sheetName val="частни"/>
    </sheetNames>
    <sheetDataSet>
      <sheetData sheetId="0">
        <row r="8">
          <cell r="D8">
            <v>2200000</v>
          </cell>
          <cell r="E8" t="str">
            <v>Детска градина № 131</v>
          </cell>
          <cell r="F8" t="str">
            <v>Общинско</v>
          </cell>
          <cell r="G8" t="str">
            <v>община</v>
          </cell>
          <cell r="H8" t="str">
            <v>детска градина</v>
          </cell>
          <cell r="I8">
            <v>2</v>
          </cell>
          <cell r="J8">
            <v>44</v>
          </cell>
          <cell r="K8">
            <v>6</v>
          </cell>
          <cell r="L8">
            <v>158</v>
          </cell>
          <cell r="M8">
            <v>0</v>
          </cell>
          <cell r="N8">
            <v>0</v>
          </cell>
          <cell r="O8">
            <v>24</v>
          </cell>
          <cell r="P8">
            <v>54</v>
          </cell>
          <cell r="Q8">
            <v>58</v>
          </cell>
          <cell r="R8">
            <v>22</v>
          </cell>
          <cell r="S8">
            <v>78</v>
          </cell>
          <cell r="T8">
            <v>80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</row>
        <row r="9">
          <cell r="D9">
            <v>2200001</v>
          </cell>
          <cell r="E9" t="str">
            <v>Детска градина №21 "Ежко Бежко" с. Бусманци</v>
          </cell>
          <cell r="F9" t="str">
            <v>Общинско</v>
          </cell>
          <cell r="G9" t="str">
            <v>община</v>
          </cell>
          <cell r="H9" t="str">
            <v>детска градина</v>
          </cell>
          <cell r="I9">
            <v>3</v>
          </cell>
          <cell r="J9">
            <v>64</v>
          </cell>
          <cell r="K9">
            <v>15</v>
          </cell>
          <cell r="L9">
            <v>369</v>
          </cell>
          <cell r="M9">
            <v>0</v>
          </cell>
          <cell r="N9">
            <v>21</v>
          </cell>
          <cell r="O9">
            <v>81</v>
          </cell>
          <cell r="P9">
            <v>89</v>
          </cell>
          <cell r="Q9">
            <v>106</v>
          </cell>
          <cell r="R9">
            <v>72</v>
          </cell>
          <cell r="S9">
            <v>191</v>
          </cell>
          <cell r="T9">
            <v>178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</row>
        <row r="10">
          <cell r="D10">
            <v>2200002</v>
          </cell>
          <cell r="E10" t="str">
            <v>Детска градина № 104"Моят свят"</v>
          </cell>
          <cell r="F10" t="str">
            <v>Общинско</v>
          </cell>
          <cell r="G10" t="str">
            <v>община</v>
          </cell>
          <cell r="H10" t="str">
            <v>детска градина</v>
          </cell>
          <cell r="I10">
            <v>0</v>
          </cell>
          <cell r="J10">
            <v>0</v>
          </cell>
          <cell r="K10">
            <v>11</v>
          </cell>
          <cell r="L10">
            <v>251</v>
          </cell>
          <cell r="M10">
            <v>0</v>
          </cell>
          <cell r="N10">
            <v>0</v>
          </cell>
          <cell r="O10">
            <v>49</v>
          </cell>
          <cell r="P10">
            <v>76</v>
          </cell>
          <cell r="Q10">
            <v>55</v>
          </cell>
          <cell r="R10">
            <v>71</v>
          </cell>
          <cell r="S10">
            <v>125</v>
          </cell>
          <cell r="T10">
            <v>126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1</v>
          </cell>
          <cell r="AY10">
            <v>1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</row>
        <row r="11">
          <cell r="D11">
            <v>2200004</v>
          </cell>
          <cell r="E11" t="str">
            <v>Детска градина №149 "Зорница"</v>
          </cell>
          <cell r="F11" t="str">
            <v>Общинско</v>
          </cell>
          <cell r="G11" t="str">
            <v>община</v>
          </cell>
          <cell r="H11" t="str">
            <v>детска градина</v>
          </cell>
          <cell r="I11">
            <v>0</v>
          </cell>
          <cell r="J11">
            <v>0</v>
          </cell>
          <cell r="K11">
            <v>11</v>
          </cell>
          <cell r="L11">
            <v>273</v>
          </cell>
          <cell r="M11">
            <v>0</v>
          </cell>
          <cell r="N11">
            <v>8</v>
          </cell>
          <cell r="O11">
            <v>62</v>
          </cell>
          <cell r="P11">
            <v>74</v>
          </cell>
          <cell r="Q11">
            <v>79</v>
          </cell>
          <cell r="R11">
            <v>50</v>
          </cell>
          <cell r="S11">
            <v>144</v>
          </cell>
          <cell r="T11">
            <v>129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</row>
        <row r="12">
          <cell r="D12">
            <v>2200047</v>
          </cell>
          <cell r="E12" t="str">
            <v>Детска градина № 122</v>
          </cell>
          <cell r="F12" t="str">
            <v>Общинско</v>
          </cell>
          <cell r="G12" t="str">
            <v>община</v>
          </cell>
          <cell r="H12" t="str">
            <v>детска градина</v>
          </cell>
          <cell r="I12">
            <v>2</v>
          </cell>
          <cell r="J12">
            <v>45</v>
          </cell>
          <cell r="K12">
            <v>8</v>
          </cell>
          <cell r="L12">
            <v>188</v>
          </cell>
          <cell r="M12">
            <v>0</v>
          </cell>
          <cell r="N12">
            <v>1</v>
          </cell>
          <cell r="O12">
            <v>126</v>
          </cell>
          <cell r="P12">
            <v>40</v>
          </cell>
          <cell r="Q12">
            <v>21</v>
          </cell>
          <cell r="R12">
            <v>0</v>
          </cell>
          <cell r="S12">
            <v>167</v>
          </cell>
          <cell r="T12">
            <v>21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</row>
        <row r="13">
          <cell r="D13">
            <v>2201078</v>
          </cell>
          <cell r="E13" t="str">
            <v>78. Средно училище "Христо Смирненски"</v>
          </cell>
          <cell r="F13" t="str">
            <v>Общинско</v>
          </cell>
          <cell r="G13" t="str">
            <v>община</v>
          </cell>
          <cell r="H13" t="str">
            <v>средно</v>
          </cell>
          <cell r="I13">
            <v>0</v>
          </cell>
          <cell r="J13">
            <v>0</v>
          </cell>
          <cell r="K13">
            <v>3</v>
          </cell>
          <cell r="L13">
            <v>54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17</v>
          </cell>
          <cell r="R13">
            <v>37</v>
          </cell>
          <cell r="S13">
            <v>0</v>
          </cell>
          <cell r="T13">
            <v>54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17</v>
          </cell>
          <cell r="BA13">
            <v>376</v>
          </cell>
          <cell r="BB13">
            <v>102</v>
          </cell>
          <cell r="BC13">
            <v>11</v>
          </cell>
          <cell r="BD13">
            <v>251</v>
          </cell>
          <cell r="BE13">
            <v>3</v>
          </cell>
          <cell r="BF13">
            <v>71</v>
          </cell>
          <cell r="BG13">
            <v>2</v>
          </cell>
          <cell r="BH13">
            <v>50</v>
          </cell>
          <cell r="BI13">
            <v>33</v>
          </cell>
          <cell r="BJ13">
            <v>748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17</v>
          </cell>
          <cell r="BV13">
            <v>374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4</v>
          </cell>
          <cell r="CI13">
            <v>86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</row>
        <row r="14">
          <cell r="D14">
            <v>2201995</v>
          </cell>
          <cell r="E14" t="str">
            <v>ДЕТСКА ГРАДИНА № 25 "ИЗВОРЧЕ"</v>
          </cell>
          <cell r="F14" t="str">
            <v>Общинско</v>
          </cell>
          <cell r="G14" t="str">
            <v>община</v>
          </cell>
          <cell r="H14" t="str">
            <v>детска градина</v>
          </cell>
          <cell r="I14">
            <v>4</v>
          </cell>
          <cell r="J14">
            <v>87</v>
          </cell>
          <cell r="K14">
            <v>13</v>
          </cell>
          <cell r="L14">
            <v>324</v>
          </cell>
          <cell r="M14">
            <v>0</v>
          </cell>
          <cell r="N14">
            <v>0</v>
          </cell>
          <cell r="O14">
            <v>72</v>
          </cell>
          <cell r="P14">
            <v>84</v>
          </cell>
          <cell r="Q14">
            <v>100</v>
          </cell>
          <cell r="R14">
            <v>68</v>
          </cell>
          <cell r="S14">
            <v>156</v>
          </cell>
          <cell r="T14">
            <v>168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</row>
        <row r="15">
          <cell r="D15">
            <v>2202002</v>
          </cell>
          <cell r="E15" t="str">
            <v>2. Средно училище "Акад. Емилиян Станев"</v>
          </cell>
          <cell r="F15" t="str">
            <v>Общинско</v>
          </cell>
          <cell r="G15" t="str">
            <v>община</v>
          </cell>
          <cell r="H15" t="str">
            <v>средно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20</v>
          </cell>
          <cell r="BA15">
            <v>533</v>
          </cell>
          <cell r="BB15">
            <v>134</v>
          </cell>
          <cell r="BC15">
            <v>15</v>
          </cell>
          <cell r="BD15">
            <v>417</v>
          </cell>
          <cell r="BE15">
            <v>12</v>
          </cell>
          <cell r="BF15">
            <v>323</v>
          </cell>
          <cell r="BG15">
            <v>8</v>
          </cell>
          <cell r="BH15">
            <v>212</v>
          </cell>
          <cell r="BI15">
            <v>55</v>
          </cell>
          <cell r="BJ15">
            <v>1485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17</v>
          </cell>
          <cell r="BV15">
            <v>433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</row>
        <row r="16">
          <cell r="D16">
            <v>2202005</v>
          </cell>
          <cell r="E16" t="str">
            <v>5 Основно училище "Иван Вазов"</v>
          </cell>
          <cell r="F16" t="str">
            <v>Общинско</v>
          </cell>
          <cell r="G16" t="str">
            <v>община</v>
          </cell>
          <cell r="H16" t="str">
            <v>основно</v>
          </cell>
          <cell r="I16">
            <v>0</v>
          </cell>
          <cell r="J16">
            <v>0</v>
          </cell>
          <cell r="K16">
            <v>1</v>
          </cell>
          <cell r="L16">
            <v>24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24</v>
          </cell>
          <cell r="S16">
            <v>0</v>
          </cell>
          <cell r="T16">
            <v>24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17</v>
          </cell>
          <cell r="BA16">
            <v>437</v>
          </cell>
          <cell r="BB16">
            <v>120</v>
          </cell>
          <cell r="BC16">
            <v>11</v>
          </cell>
          <cell r="BD16">
            <v>270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28</v>
          </cell>
          <cell r="BJ16">
            <v>707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17</v>
          </cell>
          <cell r="BV16">
            <v>405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D17">
            <v>2202026</v>
          </cell>
          <cell r="E17" t="str">
            <v>26 Средно училище "Йордан Йовков"</v>
          </cell>
          <cell r="F17" t="str">
            <v>Общинско</v>
          </cell>
          <cell r="G17" t="str">
            <v>община</v>
          </cell>
          <cell r="H17" t="str">
            <v>средно</v>
          </cell>
          <cell r="I17">
            <v>0</v>
          </cell>
          <cell r="J17">
            <v>0</v>
          </cell>
          <cell r="K17">
            <v>1</v>
          </cell>
          <cell r="L17">
            <v>25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25</v>
          </cell>
          <cell r="S17">
            <v>0</v>
          </cell>
          <cell r="T17">
            <v>25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12</v>
          </cell>
          <cell r="BA17">
            <v>275</v>
          </cell>
          <cell r="BB17">
            <v>71</v>
          </cell>
          <cell r="BC17">
            <v>7</v>
          </cell>
          <cell r="BD17">
            <v>159</v>
          </cell>
          <cell r="BE17">
            <v>3</v>
          </cell>
          <cell r="BF17">
            <v>76</v>
          </cell>
          <cell r="BG17">
            <v>2</v>
          </cell>
          <cell r="BH17">
            <v>41</v>
          </cell>
          <cell r="BI17">
            <v>24</v>
          </cell>
          <cell r="BJ17">
            <v>551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13</v>
          </cell>
          <cell r="BV17">
            <v>287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</row>
        <row r="18">
          <cell r="D18">
            <v>2202050</v>
          </cell>
          <cell r="E18" t="str">
            <v>50. ОСНОВНО УЧИЛИЩЕ "ВАСИЛ ЛЕВСКИ"</v>
          </cell>
          <cell r="F18" t="str">
            <v>Общинско</v>
          </cell>
          <cell r="G18" t="str">
            <v>община</v>
          </cell>
          <cell r="H18" t="str">
            <v>основно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12</v>
          </cell>
          <cell r="BA18">
            <v>284</v>
          </cell>
          <cell r="BB18">
            <v>58</v>
          </cell>
          <cell r="BC18">
            <v>8</v>
          </cell>
          <cell r="BD18">
            <v>181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20</v>
          </cell>
          <cell r="BJ18">
            <v>465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10</v>
          </cell>
          <cell r="BV18">
            <v>231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</row>
        <row r="19">
          <cell r="D19">
            <v>2202052</v>
          </cell>
          <cell r="E19" t="str">
            <v>52. основно училище "Цанко Церковски"</v>
          </cell>
          <cell r="F19" t="str">
            <v>Общинско</v>
          </cell>
          <cell r="G19" t="str">
            <v>община</v>
          </cell>
          <cell r="H19" t="str">
            <v>основно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12</v>
          </cell>
          <cell r="BA19">
            <v>295</v>
          </cell>
          <cell r="BB19">
            <v>74</v>
          </cell>
          <cell r="BC19">
            <v>8</v>
          </cell>
          <cell r="BD19">
            <v>203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20</v>
          </cell>
          <cell r="BJ19">
            <v>498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14</v>
          </cell>
          <cell r="BV19">
            <v>323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</row>
        <row r="20">
          <cell r="D20">
            <v>2202064</v>
          </cell>
          <cell r="E20" t="str">
            <v>64 основно училище " Цар Симеон Велики "</v>
          </cell>
          <cell r="F20" t="str">
            <v>Общинско</v>
          </cell>
          <cell r="G20" t="str">
            <v>община</v>
          </cell>
          <cell r="H20" t="str">
            <v>основно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</v>
          </cell>
          <cell r="W20">
            <v>1</v>
          </cell>
          <cell r="X20">
            <v>19</v>
          </cell>
          <cell r="Y20">
            <v>19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5</v>
          </cell>
          <cell r="AE20">
            <v>14</v>
          </cell>
          <cell r="AF20">
            <v>0</v>
          </cell>
          <cell r="AG20">
            <v>19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9</v>
          </cell>
          <cell r="BA20">
            <v>223</v>
          </cell>
          <cell r="BB20">
            <v>69</v>
          </cell>
          <cell r="BC20">
            <v>7</v>
          </cell>
          <cell r="BD20">
            <v>156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16</v>
          </cell>
          <cell r="BJ20">
            <v>379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9</v>
          </cell>
          <cell r="BV20">
            <v>222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</row>
        <row r="21">
          <cell r="D21">
            <v>2202086</v>
          </cell>
          <cell r="E21" t="str">
            <v>86 Основно училище "Св. Климент Охридски"</v>
          </cell>
          <cell r="F21" t="str">
            <v>Общинско</v>
          </cell>
          <cell r="G21" t="str">
            <v>община</v>
          </cell>
          <cell r="H21" t="str">
            <v>основно</v>
          </cell>
          <cell r="I21">
            <v>0</v>
          </cell>
          <cell r="J21">
            <v>0</v>
          </cell>
          <cell r="K21">
            <v>1</v>
          </cell>
          <cell r="L21">
            <v>21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8</v>
          </cell>
          <cell r="R21">
            <v>13</v>
          </cell>
          <cell r="S21">
            <v>0</v>
          </cell>
          <cell r="T21">
            <v>21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</v>
          </cell>
          <cell r="BA21">
            <v>90</v>
          </cell>
          <cell r="BB21">
            <v>29</v>
          </cell>
          <cell r="BC21">
            <v>3</v>
          </cell>
          <cell r="BD21">
            <v>23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113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4</v>
          </cell>
          <cell r="BV21">
            <v>85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</row>
        <row r="22">
          <cell r="D22">
            <v>2202152</v>
          </cell>
          <cell r="E22" t="str">
            <v>152 ОСНОВНО УЧИЛИЩЕ "СВ.СВ. КИРИЛ И МЕТОДИЙ"</v>
          </cell>
          <cell r="F22" t="str">
            <v>Общинско</v>
          </cell>
          <cell r="G22" t="str">
            <v>община</v>
          </cell>
          <cell r="H22" t="str">
            <v>основно</v>
          </cell>
          <cell r="I22">
            <v>0</v>
          </cell>
          <cell r="J22">
            <v>0</v>
          </cell>
          <cell r="K22">
            <v>1</v>
          </cell>
          <cell r="L22">
            <v>12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8</v>
          </cell>
          <cell r="S22">
            <v>0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</v>
          </cell>
          <cell r="BA22">
            <v>30</v>
          </cell>
          <cell r="BB22">
            <v>11</v>
          </cell>
          <cell r="BC22">
            <v>3</v>
          </cell>
          <cell r="BD22">
            <v>28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7</v>
          </cell>
          <cell r="BJ22">
            <v>58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3</v>
          </cell>
          <cell r="BV22">
            <v>58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</row>
        <row r="23">
          <cell r="D23">
            <v>2202786</v>
          </cell>
          <cell r="E23" t="str">
            <v>ДЕТСКА ГРАДИНА № 41 "Приятели"</v>
          </cell>
          <cell r="F23" t="str">
            <v>Общинско</v>
          </cell>
          <cell r="G23" t="str">
            <v>община</v>
          </cell>
          <cell r="H23" t="str">
            <v>детска градина</v>
          </cell>
          <cell r="I23">
            <v>0</v>
          </cell>
          <cell r="J23">
            <v>0</v>
          </cell>
          <cell r="K23">
            <v>2</v>
          </cell>
          <cell r="L23">
            <v>45</v>
          </cell>
          <cell r="M23">
            <v>0</v>
          </cell>
          <cell r="N23">
            <v>0</v>
          </cell>
          <cell r="O23">
            <v>9</v>
          </cell>
          <cell r="P23">
            <v>16</v>
          </cell>
          <cell r="Q23">
            <v>9</v>
          </cell>
          <cell r="R23">
            <v>11</v>
          </cell>
          <cell r="S23">
            <v>25</v>
          </cell>
          <cell r="T23">
            <v>20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</row>
        <row r="24">
          <cell r="D24">
            <v>2202828</v>
          </cell>
          <cell r="E24" t="str">
            <v>Детска градина № 60 "Бор"</v>
          </cell>
          <cell r="F24" t="str">
            <v>Общинско</v>
          </cell>
          <cell r="G24" t="str">
            <v>община</v>
          </cell>
          <cell r="H24" t="str">
            <v>детска градина</v>
          </cell>
          <cell r="I24">
            <v>1</v>
          </cell>
          <cell r="J24">
            <v>20</v>
          </cell>
          <cell r="K24">
            <v>5</v>
          </cell>
          <cell r="L24">
            <v>130</v>
          </cell>
          <cell r="M24">
            <v>0</v>
          </cell>
          <cell r="N24">
            <v>0</v>
          </cell>
          <cell r="O24">
            <v>50</v>
          </cell>
          <cell r="P24">
            <v>30</v>
          </cell>
          <cell r="Q24">
            <v>27</v>
          </cell>
          <cell r="R24">
            <v>23</v>
          </cell>
          <cell r="S24">
            <v>80</v>
          </cell>
          <cell r="T24">
            <v>50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</row>
        <row r="25">
          <cell r="D25">
            <v>2202829</v>
          </cell>
          <cell r="E25" t="str">
            <v>ДЕТСКА ГРАДИНА № 4 "СЛЪНЧО"</v>
          </cell>
          <cell r="F25" t="str">
            <v>Общинско</v>
          </cell>
          <cell r="G25" t="str">
            <v>община</v>
          </cell>
          <cell r="H25" t="str">
            <v>детска градина</v>
          </cell>
          <cell r="I25">
            <v>1</v>
          </cell>
          <cell r="J25">
            <v>21</v>
          </cell>
          <cell r="K25">
            <v>5</v>
          </cell>
          <cell r="L25">
            <v>122</v>
          </cell>
          <cell r="M25">
            <v>0</v>
          </cell>
          <cell r="N25">
            <v>0</v>
          </cell>
          <cell r="O25">
            <v>24</v>
          </cell>
          <cell r="P25">
            <v>28</v>
          </cell>
          <cell r="Q25">
            <v>46</v>
          </cell>
          <cell r="R25">
            <v>24</v>
          </cell>
          <cell r="S25">
            <v>52</v>
          </cell>
          <cell r="T25">
            <v>70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</row>
        <row r="26">
          <cell r="D26">
            <v>2202830</v>
          </cell>
          <cell r="E26" t="str">
            <v>Детска градина №116"Мусала"</v>
          </cell>
          <cell r="F26" t="str">
            <v>Общинско</v>
          </cell>
          <cell r="G26" t="str">
            <v>община</v>
          </cell>
          <cell r="H26" t="str">
            <v>детска градина</v>
          </cell>
          <cell r="I26">
            <v>2</v>
          </cell>
          <cell r="J26">
            <v>43</v>
          </cell>
          <cell r="K26">
            <v>10</v>
          </cell>
          <cell r="L26">
            <v>250</v>
          </cell>
          <cell r="M26">
            <v>0</v>
          </cell>
          <cell r="N26">
            <v>0</v>
          </cell>
          <cell r="O26">
            <v>47</v>
          </cell>
          <cell r="P26">
            <v>76</v>
          </cell>
          <cell r="Q26">
            <v>76</v>
          </cell>
          <cell r="R26">
            <v>51</v>
          </cell>
          <cell r="S26">
            <v>123</v>
          </cell>
          <cell r="T26">
            <v>127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</row>
        <row r="27">
          <cell r="D27">
            <v>2202831</v>
          </cell>
          <cell r="E27" t="str">
            <v>ДЕТСКА ГРАДИНА № 112 "Детски свят"</v>
          </cell>
          <cell r="F27" t="str">
            <v>Общинско</v>
          </cell>
          <cell r="G27" t="str">
            <v>община</v>
          </cell>
          <cell r="H27" t="str">
            <v>детска градина</v>
          </cell>
          <cell r="I27">
            <v>0</v>
          </cell>
          <cell r="J27">
            <v>0</v>
          </cell>
          <cell r="K27">
            <v>7</v>
          </cell>
          <cell r="L27">
            <v>184</v>
          </cell>
          <cell r="M27">
            <v>0</v>
          </cell>
          <cell r="N27">
            <v>0</v>
          </cell>
          <cell r="O27">
            <v>24</v>
          </cell>
          <cell r="P27">
            <v>46</v>
          </cell>
          <cell r="Q27">
            <v>55</v>
          </cell>
          <cell r="R27">
            <v>59</v>
          </cell>
          <cell r="S27">
            <v>70</v>
          </cell>
          <cell r="T27">
            <v>114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8</v>
          </cell>
          <cell r="AJ27">
            <v>8</v>
          </cell>
          <cell r="AK27">
            <v>0</v>
          </cell>
          <cell r="AL27">
            <v>0</v>
          </cell>
          <cell r="AM27">
            <v>1</v>
          </cell>
          <cell r="AN27">
            <v>2</v>
          </cell>
          <cell r="AO27">
            <v>2</v>
          </cell>
          <cell r="AP27">
            <v>3</v>
          </cell>
          <cell r="AQ27">
            <v>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</row>
        <row r="28">
          <cell r="D28">
            <v>2202832</v>
          </cell>
          <cell r="E28" t="str">
            <v>Детска градина № 160 "Драгалевци"</v>
          </cell>
          <cell r="F28" t="str">
            <v>Общинско</v>
          </cell>
          <cell r="G28" t="str">
            <v>община</v>
          </cell>
          <cell r="H28" t="str">
            <v>детска градина</v>
          </cell>
          <cell r="I28">
            <v>1</v>
          </cell>
          <cell r="J28">
            <v>22</v>
          </cell>
          <cell r="K28">
            <v>9</v>
          </cell>
          <cell r="L28">
            <v>230</v>
          </cell>
          <cell r="M28">
            <v>0</v>
          </cell>
          <cell r="N28">
            <v>0</v>
          </cell>
          <cell r="O28">
            <v>47</v>
          </cell>
          <cell r="P28">
            <v>59</v>
          </cell>
          <cell r="Q28">
            <v>52</v>
          </cell>
          <cell r="R28">
            <v>72</v>
          </cell>
          <cell r="S28">
            <v>106</v>
          </cell>
          <cell r="T28">
            <v>124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</row>
        <row r="29">
          <cell r="D29">
            <v>2202833</v>
          </cell>
          <cell r="E29" t="str">
            <v>ДЕТСКА ГРАДИНА № 37 "ВЪЛШЕБСТВО"</v>
          </cell>
          <cell r="F29" t="str">
            <v>Общинско</v>
          </cell>
          <cell r="G29" t="str">
            <v>община</v>
          </cell>
          <cell r="H29" t="str">
            <v>детска градина</v>
          </cell>
          <cell r="I29">
            <v>1</v>
          </cell>
          <cell r="J29">
            <v>22</v>
          </cell>
          <cell r="K29">
            <v>10</v>
          </cell>
          <cell r="L29">
            <v>265</v>
          </cell>
          <cell r="M29">
            <v>0</v>
          </cell>
          <cell r="N29">
            <v>0</v>
          </cell>
          <cell r="O29">
            <v>54</v>
          </cell>
          <cell r="P29">
            <v>80</v>
          </cell>
          <cell r="Q29">
            <v>56</v>
          </cell>
          <cell r="R29">
            <v>75</v>
          </cell>
          <cell r="S29">
            <v>134</v>
          </cell>
          <cell r="T29">
            <v>131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</row>
        <row r="30">
          <cell r="D30">
            <v>2202834</v>
          </cell>
          <cell r="E30" t="str">
            <v>Детска градина № 46 "Жива вода"</v>
          </cell>
          <cell r="F30" t="str">
            <v>Общинско</v>
          </cell>
          <cell r="G30" t="str">
            <v>община</v>
          </cell>
          <cell r="H30" t="str">
            <v>детска градина</v>
          </cell>
          <cell r="I30">
            <v>1</v>
          </cell>
          <cell r="J30">
            <v>22</v>
          </cell>
          <cell r="K30">
            <v>7</v>
          </cell>
          <cell r="L30">
            <v>185</v>
          </cell>
          <cell r="M30">
            <v>0</v>
          </cell>
          <cell r="N30">
            <v>0</v>
          </cell>
          <cell r="O30">
            <v>25</v>
          </cell>
          <cell r="P30">
            <v>53</v>
          </cell>
          <cell r="Q30">
            <v>54</v>
          </cell>
          <cell r="R30">
            <v>53</v>
          </cell>
          <cell r="S30">
            <v>78</v>
          </cell>
          <cell r="T30">
            <v>107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</row>
        <row r="31">
          <cell r="D31">
            <v>2203061</v>
          </cell>
          <cell r="E31" t="str">
            <v>61-во основно училище "Свети Свети Кирил и Методий"</v>
          </cell>
          <cell r="F31" t="str">
            <v>Общинско</v>
          </cell>
          <cell r="G31" t="str">
            <v>община</v>
          </cell>
          <cell r="H31" t="str">
            <v>основно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12</v>
          </cell>
          <cell r="BA31">
            <v>331</v>
          </cell>
          <cell r="BB31">
            <v>84</v>
          </cell>
          <cell r="BC31">
            <v>11</v>
          </cell>
          <cell r="BD31">
            <v>281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23</v>
          </cell>
          <cell r="BJ31">
            <v>612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11</v>
          </cell>
          <cell r="BV31">
            <v>289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</row>
        <row r="32">
          <cell r="D32">
            <v>2203062</v>
          </cell>
          <cell r="E32" t="str">
            <v>62. Основно училище "Христо Ботев"</v>
          </cell>
          <cell r="F32" t="str">
            <v>Общинско</v>
          </cell>
          <cell r="G32" t="str">
            <v>община</v>
          </cell>
          <cell r="H32" t="str">
            <v>основно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7</v>
          </cell>
          <cell r="BA32">
            <v>164</v>
          </cell>
          <cell r="BB32">
            <v>37</v>
          </cell>
          <cell r="BC32">
            <v>4</v>
          </cell>
          <cell r="BD32">
            <v>87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11</v>
          </cell>
          <cell r="BJ32">
            <v>251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6</v>
          </cell>
          <cell r="BV32">
            <v>149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</row>
        <row r="33">
          <cell r="D33">
            <v>2203070</v>
          </cell>
          <cell r="E33" t="str">
            <v>70-о основно училище "Свети Климент Охридски"</v>
          </cell>
          <cell r="F33" t="str">
            <v>Общинско</v>
          </cell>
          <cell r="G33" t="str">
            <v>община</v>
          </cell>
          <cell r="H33" t="str">
            <v>основно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2</v>
          </cell>
          <cell r="W33">
            <v>2</v>
          </cell>
          <cell r="X33">
            <v>31</v>
          </cell>
          <cell r="Y33">
            <v>31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13</v>
          </cell>
          <cell r="AE33">
            <v>18</v>
          </cell>
          <cell r="AF33">
            <v>0</v>
          </cell>
          <cell r="AG33">
            <v>31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</v>
          </cell>
          <cell r="BA33">
            <v>79</v>
          </cell>
          <cell r="BB33">
            <v>16</v>
          </cell>
          <cell r="BC33">
            <v>3</v>
          </cell>
          <cell r="BD33">
            <v>66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7</v>
          </cell>
          <cell r="BJ33">
            <v>145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4</v>
          </cell>
          <cell r="BV33">
            <v>88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D34">
            <v>2203074</v>
          </cell>
          <cell r="E34" t="str">
            <v>74 СУ "ГОЦЕ ДЕЛЧЕВ"</v>
          </cell>
          <cell r="F34" t="str">
            <v>Общинско</v>
          </cell>
          <cell r="G34" t="str">
            <v>община</v>
          </cell>
          <cell r="H34" t="str">
            <v>средно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225</v>
          </cell>
          <cell r="BB34">
            <v>54</v>
          </cell>
          <cell r="BC34">
            <v>9</v>
          </cell>
          <cell r="BD34">
            <v>190</v>
          </cell>
          <cell r="BE34">
            <v>6</v>
          </cell>
          <cell r="BF34">
            <v>147</v>
          </cell>
          <cell r="BG34">
            <v>4</v>
          </cell>
          <cell r="BH34">
            <v>91</v>
          </cell>
          <cell r="BI34">
            <v>31</v>
          </cell>
          <cell r="BJ34">
            <v>653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8</v>
          </cell>
          <cell r="BV34">
            <v>204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</row>
        <row r="35">
          <cell r="D35">
            <v>2203140</v>
          </cell>
          <cell r="E35" t="str">
            <v>140. СРЕДНО УЧИЛИЩЕ "ИВАН БОГОРОВ"</v>
          </cell>
          <cell r="F35" t="str">
            <v>Общинско</v>
          </cell>
          <cell r="G35" t="str">
            <v>община</v>
          </cell>
          <cell r="H35" t="str">
            <v>средно</v>
          </cell>
          <cell r="I35">
            <v>0</v>
          </cell>
          <cell r="J35">
            <v>0</v>
          </cell>
          <cell r="K35">
            <v>1</v>
          </cell>
          <cell r="L35">
            <v>12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11</v>
          </cell>
          <cell r="R35">
            <v>1</v>
          </cell>
          <cell r="S35">
            <v>0</v>
          </cell>
          <cell r="T35">
            <v>12</v>
          </cell>
          <cell r="U35">
            <v>0</v>
          </cell>
          <cell r="V35">
            <v>2</v>
          </cell>
          <cell r="W35">
            <v>2</v>
          </cell>
          <cell r="X35">
            <v>41</v>
          </cell>
          <cell r="Y35">
            <v>41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</v>
          </cell>
          <cell r="AE35">
            <v>40</v>
          </cell>
          <cell r="AF35">
            <v>0</v>
          </cell>
          <cell r="AG35">
            <v>41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4</v>
          </cell>
          <cell r="AY35">
            <v>4</v>
          </cell>
          <cell r="AZ35">
            <v>15</v>
          </cell>
          <cell r="BA35">
            <v>325</v>
          </cell>
          <cell r="BB35">
            <v>95</v>
          </cell>
          <cell r="BC35">
            <v>9</v>
          </cell>
          <cell r="BD35">
            <v>190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24</v>
          </cell>
          <cell r="BJ35">
            <v>515</v>
          </cell>
          <cell r="BK35">
            <v>1</v>
          </cell>
          <cell r="BL35">
            <v>17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15</v>
          </cell>
          <cell r="BV35">
            <v>329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12</v>
          </cell>
          <cell r="CR35">
            <v>271</v>
          </cell>
          <cell r="CS35">
            <v>0</v>
          </cell>
          <cell r="CT35">
            <v>0</v>
          </cell>
          <cell r="CU35">
            <v>0</v>
          </cell>
        </row>
        <row r="36">
          <cell r="D36">
            <v>2203146</v>
          </cell>
          <cell r="E36" t="str">
            <v>146 Основно училище "Патриарх Евтимий"</v>
          </cell>
          <cell r="F36" t="str">
            <v>Общинско</v>
          </cell>
          <cell r="G36" t="str">
            <v>община</v>
          </cell>
          <cell r="H36" t="str">
            <v>основно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</v>
          </cell>
          <cell r="W36">
            <v>1</v>
          </cell>
          <cell r="X36">
            <v>24</v>
          </cell>
          <cell r="Y36">
            <v>24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  <cell r="AE36">
            <v>23</v>
          </cell>
          <cell r="AF36">
            <v>0</v>
          </cell>
          <cell r="AG36">
            <v>24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</v>
          </cell>
          <cell r="BA36">
            <v>86</v>
          </cell>
          <cell r="BB36">
            <v>21</v>
          </cell>
          <cell r="BC36">
            <v>3</v>
          </cell>
          <cell r="BD36">
            <v>58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7</v>
          </cell>
          <cell r="BJ36">
            <v>144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4</v>
          </cell>
          <cell r="BV36">
            <v>86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</row>
        <row r="37">
          <cell r="D37">
            <v>2203175</v>
          </cell>
          <cell r="E37" t="str">
            <v>175 основно училище "Васил Левски"</v>
          </cell>
          <cell r="F37" t="str">
            <v>Общинско</v>
          </cell>
          <cell r="G37" t="str">
            <v>община</v>
          </cell>
          <cell r="H37" t="str">
            <v>основно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</v>
          </cell>
          <cell r="BA37">
            <v>84</v>
          </cell>
          <cell r="BB37">
            <v>23</v>
          </cell>
          <cell r="BC37">
            <v>3</v>
          </cell>
          <cell r="BD37">
            <v>68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7</v>
          </cell>
          <cell r="BJ37">
            <v>152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5</v>
          </cell>
          <cell r="BV37">
            <v>106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</row>
        <row r="38">
          <cell r="D38">
            <v>2203355</v>
          </cell>
          <cell r="E38" t="str">
            <v>Детска градина №198 " Косе Босе"</v>
          </cell>
          <cell r="F38" t="str">
            <v>Общинско</v>
          </cell>
          <cell r="G38" t="str">
            <v>община</v>
          </cell>
          <cell r="H38" t="str">
            <v>детска градина</v>
          </cell>
          <cell r="I38">
            <v>2</v>
          </cell>
          <cell r="J38">
            <v>42</v>
          </cell>
          <cell r="K38">
            <v>4</v>
          </cell>
          <cell r="L38">
            <v>105</v>
          </cell>
          <cell r="M38">
            <v>0</v>
          </cell>
          <cell r="N38">
            <v>0</v>
          </cell>
          <cell r="O38">
            <v>25</v>
          </cell>
          <cell r="P38">
            <v>26</v>
          </cell>
          <cell r="Q38">
            <v>28</v>
          </cell>
          <cell r="R38">
            <v>26</v>
          </cell>
          <cell r="S38">
            <v>51</v>
          </cell>
          <cell r="T38">
            <v>54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</row>
        <row r="39">
          <cell r="D39">
            <v>2203962</v>
          </cell>
          <cell r="E39" t="str">
            <v>ДЕТСКА ГРАДИНА № 82 " ДЖАНИ РОДАРИ "</v>
          </cell>
          <cell r="F39" t="str">
            <v>Общинско</v>
          </cell>
          <cell r="G39" t="str">
            <v>община</v>
          </cell>
          <cell r="H39" t="str">
            <v>детска градина</v>
          </cell>
          <cell r="I39">
            <v>1</v>
          </cell>
          <cell r="J39">
            <v>21</v>
          </cell>
          <cell r="K39">
            <v>9</v>
          </cell>
          <cell r="L39">
            <v>230</v>
          </cell>
          <cell r="M39">
            <v>0</v>
          </cell>
          <cell r="N39">
            <v>11</v>
          </cell>
          <cell r="O39">
            <v>70</v>
          </cell>
          <cell r="P39">
            <v>52</v>
          </cell>
          <cell r="Q39">
            <v>55</v>
          </cell>
          <cell r="R39">
            <v>42</v>
          </cell>
          <cell r="S39">
            <v>133</v>
          </cell>
          <cell r="T39">
            <v>97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</row>
        <row r="40">
          <cell r="D40">
            <v>2203963</v>
          </cell>
          <cell r="E40" t="str">
            <v>Детска градина №176 "Зорница"</v>
          </cell>
          <cell r="F40" t="str">
            <v>Общинско</v>
          </cell>
          <cell r="G40" t="str">
            <v>община</v>
          </cell>
          <cell r="H40" t="str">
            <v>детска градина</v>
          </cell>
          <cell r="I40">
            <v>2.5</v>
          </cell>
          <cell r="J40">
            <v>50</v>
          </cell>
          <cell r="K40">
            <v>6.5</v>
          </cell>
          <cell r="L40">
            <v>174</v>
          </cell>
          <cell r="M40">
            <v>0</v>
          </cell>
          <cell r="N40">
            <v>0</v>
          </cell>
          <cell r="O40">
            <v>52</v>
          </cell>
          <cell r="P40">
            <v>59</v>
          </cell>
          <cell r="Q40">
            <v>36</v>
          </cell>
          <cell r="R40">
            <v>27</v>
          </cell>
          <cell r="S40">
            <v>111</v>
          </cell>
          <cell r="T40">
            <v>63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</row>
        <row r="41">
          <cell r="D41">
            <v>2203964</v>
          </cell>
          <cell r="E41" t="str">
            <v>Детска градина №138 "Приятели"</v>
          </cell>
          <cell r="F41" t="str">
            <v>Общинско</v>
          </cell>
          <cell r="G41" t="str">
            <v>община</v>
          </cell>
          <cell r="H41" t="str">
            <v>детска градина</v>
          </cell>
          <cell r="I41">
            <v>1</v>
          </cell>
          <cell r="J41">
            <v>22</v>
          </cell>
          <cell r="K41">
            <v>8</v>
          </cell>
          <cell r="L41">
            <v>197</v>
          </cell>
          <cell r="M41">
            <v>0</v>
          </cell>
          <cell r="N41">
            <v>0</v>
          </cell>
          <cell r="O41">
            <v>47</v>
          </cell>
          <cell r="P41">
            <v>54</v>
          </cell>
          <cell r="Q41">
            <v>48</v>
          </cell>
          <cell r="R41">
            <v>48</v>
          </cell>
          <cell r="S41">
            <v>101</v>
          </cell>
          <cell r="T41">
            <v>96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</row>
        <row r="42">
          <cell r="D42">
            <v>2203966</v>
          </cell>
          <cell r="E42" t="str">
            <v>ДЕТСКА ГРАДИНА № 42 "ЧАЙКА"</v>
          </cell>
          <cell r="F42" t="str">
            <v>Общинско</v>
          </cell>
          <cell r="G42" t="str">
            <v>община</v>
          </cell>
          <cell r="H42" t="str">
            <v>детска градина</v>
          </cell>
          <cell r="I42">
            <v>1</v>
          </cell>
          <cell r="J42">
            <v>23</v>
          </cell>
          <cell r="K42">
            <v>9</v>
          </cell>
          <cell r="L42">
            <v>220</v>
          </cell>
          <cell r="M42">
            <v>0</v>
          </cell>
          <cell r="N42">
            <v>1</v>
          </cell>
          <cell r="O42">
            <v>47</v>
          </cell>
          <cell r="P42">
            <v>62</v>
          </cell>
          <cell r="Q42">
            <v>59</v>
          </cell>
          <cell r="R42">
            <v>51</v>
          </cell>
          <cell r="S42">
            <v>110</v>
          </cell>
          <cell r="T42">
            <v>110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</row>
        <row r="43">
          <cell r="D43">
            <v>2203967</v>
          </cell>
          <cell r="E43" t="str">
            <v>Детска градина N 5" Надежда"</v>
          </cell>
          <cell r="F43" t="str">
            <v>Общинско</v>
          </cell>
          <cell r="G43" t="str">
            <v>община</v>
          </cell>
          <cell r="H43" t="str">
            <v>детска градина</v>
          </cell>
          <cell r="I43">
            <v>0</v>
          </cell>
          <cell r="J43">
            <v>0</v>
          </cell>
          <cell r="K43">
            <v>10</v>
          </cell>
          <cell r="L43">
            <v>203</v>
          </cell>
          <cell r="M43">
            <v>0</v>
          </cell>
          <cell r="N43">
            <v>29</v>
          </cell>
          <cell r="O43">
            <v>40</v>
          </cell>
          <cell r="P43">
            <v>35</v>
          </cell>
          <cell r="Q43">
            <v>42</v>
          </cell>
          <cell r="R43">
            <v>57</v>
          </cell>
          <cell r="S43">
            <v>104</v>
          </cell>
          <cell r="T43">
            <v>99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</row>
        <row r="44">
          <cell r="D44">
            <v>2204018</v>
          </cell>
          <cell r="E44" t="str">
            <v>18 Средно училище "Уилям Гладстон"</v>
          </cell>
          <cell r="F44" t="str">
            <v>Общинско</v>
          </cell>
          <cell r="G44" t="str">
            <v>община</v>
          </cell>
          <cell r="H44" t="str">
            <v>средно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28</v>
          </cell>
          <cell r="BA44">
            <v>707</v>
          </cell>
          <cell r="BB44">
            <v>167</v>
          </cell>
          <cell r="BC44">
            <v>21</v>
          </cell>
          <cell r="BD44">
            <v>578</v>
          </cell>
          <cell r="BE44">
            <v>23</v>
          </cell>
          <cell r="BF44">
            <v>619</v>
          </cell>
          <cell r="BG44">
            <v>15</v>
          </cell>
          <cell r="BH44">
            <v>405</v>
          </cell>
          <cell r="BI44">
            <v>87</v>
          </cell>
          <cell r="BJ44">
            <v>2309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19</v>
          </cell>
          <cell r="BV44">
            <v>536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</row>
        <row r="45">
          <cell r="D45">
            <v>2204030</v>
          </cell>
          <cell r="E45" t="str">
            <v>30 СРЕДНО УЧИЛИЩЕ "БРАТЯ МИЛАДИНОВИ"</v>
          </cell>
          <cell r="F45" t="str">
            <v>Общинско</v>
          </cell>
          <cell r="G45" t="str">
            <v>община</v>
          </cell>
          <cell r="H45" t="str">
            <v>средно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16</v>
          </cell>
          <cell r="BA45">
            <v>379</v>
          </cell>
          <cell r="BB45">
            <v>95</v>
          </cell>
          <cell r="BC45">
            <v>11</v>
          </cell>
          <cell r="BD45">
            <v>267</v>
          </cell>
          <cell r="BE45">
            <v>9</v>
          </cell>
          <cell r="BF45">
            <v>234</v>
          </cell>
          <cell r="BG45">
            <v>6</v>
          </cell>
          <cell r="BH45">
            <v>151</v>
          </cell>
          <cell r="BI45">
            <v>42</v>
          </cell>
          <cell r="BJ45">
            <v>1031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14</v>
          </cell>
          <cell r="BV45">
            <v>353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</row>
        <row r="46">
          <cell r="D46">
            <v>2204032</v>
          </cell>
          <cell r="E46" t="str">
            <v>32. СРЕДНО УЧИЛИЩЕ С ИЗУЧАВАНЕ НА ЧУЖДИ ЕЗИЦИ "СВЕТИ КЛИМЕНТ ОХРИДСКИ"</v>
          </cell>
          <cell r="F46" t="str">
            <v>Общинско</v>
          </cell>
          <cell r="G46" t="str">
            <v>община</v>
          </cell>
          <cell r="H46" t="str">
            <v>средно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24</v>
          </cell>
          <cell r="BA46">
            <v>583</v>
          </cell>
          <cell r="BB46">
            <v>145</v>
          </cell>
          <cell r="BC46">
            <v>19</v>
          </cell>
          <cell r="BD46">
            <v>547</v>
          </cell>
          <cell r="BE46">
            <v>18</v>
          </cell>
          <cell r="BF46">
            <v>486</v>
          </cell>
          <cell r="BG46">
            <v>11</v>
          </cell>
          <cell r="BH46">
            <v>289</v>
          </cell>
          <cell r="BI46">
            <v>72</v>
          </cell>
          <cell r="BJ46">
            <v>1905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16</v>
          </cell>
          <cell r="BV46">
            <v>460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</row>
        <row r="47">
          <cell r="D47">
            <v>2204046</v>
          </cell>
          <cell r="E47" t="str">
            <v>46 Основно училище "Константин Фотинов" с разширено изучаване на хореография</v>
          </cell>
          <cell r="F47" t="str">
            <v>Общинско</v>
          </cell>
          <cell r="G47" t="str">
            <v>община</v>
          </cell>
          <cell r="H47" t="str">
            <v>основно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</v>
          </cell>
          <cell r="BA47">
            <v>69</v>
          </cell>
          <cell r="BB47">
            <v>15</v>
          </cell>
          <cell r="BC47">
            <v>3</v>
          </cell>
          <cell r="BD47">
            <v>56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125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7</v>
          </cell>
          <cell r="BV47">
            <v>125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</row>
        <row r="48">
          <cell r="D48">
            <v>2204067</v>
          </cell>
          <cell r="E48" t="str">
            <v>67 ОСНОВНО УЧИЛИЩЕ "ВАСИЛ ДРУМЕВ"</v>
          </cell>
          <cell r="F48" t="str">
            <v>Общинско</v>
          </cell>
          <cell r="G48" t="str">
            <v>община</v>
          </cell>
          <cell r="H48" t="str">
            <v>основно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3</v>
          </cell>
          <cell r="W48">
            <v>3</v>
          </cell>
          <cell r="X48">
            <v>56</v>
          </cell>
          <cell r="Y48">
            <v>56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18</v>
          </cell>
          <cell r="AE48">
            <v>38</v>
          </cell>
          <cell r="AF48">
            <v>0</v>
          </cell>
          <cell r="AG48">
            <v>56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8</v>
          </cell>
          <cell r="BA48">
            <v>180</v>
          </cell>
          <cell r="BB48">
            <v>48</v>
          </cell>
          <cell r="BC48">
            <v>6</v>
          </cell>
          <cell r="BD48">
            <v>136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14</v>
          </cell>
          <cell r="BJ48">
            <v>316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7</v>
          </cell>
          <cell r="BV48">
            <v>171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</row>
        <row r="49">
          <cell r="D49">
            <v>2204076</v>
          </cell>
          <cell r="E49" t="str">
            <v>76. Основно училище "Уилям Сароян"</v>
          </cell>
          <cell r="F49" t="str">
            <v>Общинско</v>
          </cell>
          <cell r="G49" t="str">
            <v>община</v>
          </cell>
          <cell r="H49" t="str">
            <v>основно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</v>
          </cell>
          <cell r="BA49">
            <v>48</v>
          </cell>
          <cell r="BB49">
            <v>9</v>
          </cell>
          <cell r="BC49">
            <v>3</v>
          </cell>
          <cell r="BD49">
            <v>67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7</v>
          </cell>
          <cell r="BJ49">
            <v>115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3</v>
          </cell>
          <cell r="BV49">
            <v>68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</row>
        <row r="50">
          <cell r="D50">
            <v>2204091</v>
          </cell>
          <cell r="E50" t="str">
            <v>91.НЕМСКА ЕЗИКОВА ГИМНАЗИЯ Професор Константин Гълъбов"</v>
          </cell>
          <cell r="F50" t="str">
            <v>Общинско</v>
          </cell>
          <cell r="G50" t="str">
            <v>община</v>
          </cell>
          <cell r="H50" t="str">
            <v>профилирана гимназия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21</v>
          </cell>
          <cell r="BF50">
            <v>564</v>
          </cell>
          <cell r="BG50">
            <v>14</v>
          </cell>
          <cell r="BH50">
            <v>367</v>
          </cell>
          <cell r="BI50">
            <v>35</v>
          </cell>
          <cell r="BJ50">
            <v>931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</row>
        <row r="51">
          <cell r="D51">
            <v>2204136</v>
          </cell>
          <cell r="E51" t="str">
            <v>136 ОСНОВНО УЧИЛИЩЕ "ЛЮБЕН КАРАВЕЛОВ"</v>
          </cell>
          <cell r="F51" t="str">
            <v>Общинско</v>
          </cell>
          <cell r="G51" t="str">
            <v>община</v>
          </cell>
          <cell r="H51" t="str">
            <v>основно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3</v>
          </cell>
          <cell r="W51">
            <v>3</v>
          </cell>
          <cell r="X51">
            <v>62</v>
          </cell>
          <cell r="Y51">
            <v>62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29</v>
          </cell>
          <cell r="AE51">
            <v>33</v>
          </cell>
          <cell r="AF51">
            <v>0</v>
          </cell>
          <cell r="AG51">
            <v>62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8</v>
          </cell>
          <cell r="BA51">
            <v>145</v>
          </cell>
          <cell r="BB51">
            <v>39</v>
          </cell>
          <cell r="BC51">
            <v>6</v>
          </cell>
          <cell r="BD51">
            <v>122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14</v>
          </cell>
          <cell r="BJ51">
            <v>267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5</v>
          </cell>
          <cell r="BV51">
            <v>125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</row>
        <row r="52">
          <cell r="D52">
            <v>2204310</v>
          </cell>
          <cell r="E52" t="str">
            <v>5. Вечерно средно училище "Пеньо Пенев"</v>
          </cell>
          <cell r="F52" t="str">
            <v>Общинско</v>
          </cell>
          <cell r="G52" t="str">
            <v>община</v>
          </cell>
          <cell r="H52" t="str">
            <v>средно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7</v>
          </cell>
          <cell r="CU52">
            <v>189</v>
          </cell>
        </row>
        <row r="53">
          <cell r="D53">
            <v>2204936</v>
          </cell>
          <cell r="E53" t="str">
            <v>Детска градина №1</v>
          </cell>
          <cell r="F53" t="str">
            <v>Общинско</v>
          </cell>
          <cell r="G53" t="str">
            <v>община</v>
          </cell>
          <cell r="H53" t="str">
            <v>детска градина</v>
          </cell>
          <cell r="I53">
            <v>1</v>
          </cell>
          <cell r="J53">
            <v>16</v>
          </cell>
          <cell r="K53">
            <v>5</v>
          </cell>
          <cell r="L53">
            <v>124</v>
          </cell>
          <cell r="M53">
            <v>0</v>
          </cell>
          <cell r="N53">
            <v>2</v>
          </cell>
          <cell r="O53">
            <v>43</v>
          </cell>
          <cell r="P53">
            <v>24</v>
          </cell>
          <cell r="Q53">
            <v>30</v>
          </cell>
          <cell r="R53">
            <v>25</v>
          </cell>
          <cell r="S53">
            <v>69</v>
          </cell>
          <cell r="T53">
            <v>55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</row>
        <row r="54">
          <cell r="D54">
            <v>2204938</v>
          </cell>
          <cell r="E54" t="str">
            <v>Детска градина №194"Милувка"</v>
          </cell>
          <cell r="F54" t="str">
            <v>Общинско</v>
          </cell>
          <cell r="G54" t="str">
            <v>община</v>
          </cell>
          <cell r="H54" t="str">
            <v>детска градина</v>
          </cell>
          <cell r="I54">
            <v>0</v>
          </cell>
          <cell r="J54">
            <v>0</v>
          </cell>
          <cell r="K54">
            <v>6</v>
          </cell>
          <cell r="L54">
            <v>149</v>
          </cell>
          <cell r="M54">
            <v>0</v>
          </cell>
          <cell r="N54">
            <v>21</v>
          </cell>
          <cell r="O54">
            <v>20</v>
          </cell>
          <cell r="P54">
            <v>27</v>
          </cell>
          <cell r="Q54">
            <v>28</v>
          </cell>
          <cell r="R54">
            <v>53</v>
          </cell>
          <cell r="S54">
            <v>68</v>
          </cell>
          <cell r="T54">
            <v>81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</row>
        <row r="55">
          <cell r="D55">
            <v>2204939</v>
          </cell>
          <cell r="E55" t="str">
            <v>Детска градина №81 "Лилия"</v>
          </cell>
          <cell r="F55" t="str">
            <v>Общинско</v>
          </cell>
          <cell r="G55" t="str">
            <v>община</v>
          </cell>
          <cell r="H55" t="str">
            <v>детска градина</v>
          </cell>
          <cell r="I55">
            <v>2</v>
          </cell>
          <cell r="J55">
            <v>40</v>
          </cell>
          <cell r="K55">
            <v>8</v>
          </cell>
          <cell r="L55">
            <v>203</v>
          </cell>
          <cell r="M55">
            <v>0</v>
          </cell>
          <cell r="N55">
            <v>0</v>
          </cell>
          <cell r="O55">
            <v>49</v>
          </cell>
          <cell r="P55">
            <v>50</v>
          </cell>
          <cell r="Q55">
            <v>56</v>
          </cell>
          <cell r="R55">
            <v>48</v>
          </cell>
          <cell r="S55">
            <v>99</v>
          </cell>
          <cell r="T55">
            <v>104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</row>
        <row r="56">
          <cell r="D56">
            <v>2204940</v>
          </cell>
          <cell r="E56" t="str">
            <v>Детска градина № 120 "Детство под липите"</v>
          </cell>
          <cell r="F56" t="str">
            <v>Общинско</v>
          </cell>
          <cell r="G56" t="str">
            <v>община</v>
          </cell>
          <cell r="H56" t="str">
            <v>детска градина</v>
          </cell>
          <cell r="I56">
            <v>2</v>
          </cell>
          <cell r="J56">
            <v>41</v>
          </cell>
          <cell r="K56">
            <v>6</v>
          </cell>
          <cell r="L56">
            <v>133</v>
          </cell>
          <cell r="M56">
            <v>0</v>
          </cell>
          <cell r="N56">
            <v>4</v>
          </cell>
          <cell r="O56">
            <v>47</v>
          </cell>
          <cell r="P56">
            <v>40</v>
          </cell>
          <cell r="Q56">
            <v>28</v>
          </cell>
          <cell r="R56">
            <v>14</v>
          </cell>
          <cell r="S56">
            <v>91</v>
          </cell>
          <cell r="T56">
            <v>42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</row>
        <row r="57">
          <cell r="D57">
            <v>2204941</v>
          </cell>
          <cell r="E57" t="str">
            <v>ДЕТСКА ГРАДИНА №50 "ЗАЙЧЕТО КУИКИ"</v>
          </cell>
          <cell r="F57" t="str">
            <v>Общинско</v>
          </cell>
          <cell r="G57" t="str">
            <v>община</v>
          </cell>
          <cell r="H57" t="str">
            <v>детска градина</v>
          </cell>
          <cell r="I57">
            <v>1</v>
          </cell>
          <cell r="J57">
            <v>18</v>
          </cell>
          <cell r="K57">
            <v>10</v>
          </cell>
          <cell r="L57">
            <v>242</v>
          </cell>
          <cell r="M57">
            <v>0</v>
          </cell>
          <cell r="N57">
            <v>45</v>
          </cell>
          <cell r="O57">
            <v>51</v>
          </cell>
          <cell r="P57">
            <v>53</v>
          </cell>
          <cell r="Q57">
            <v>51</v>
          </cell>
          <cell r="R57">
            <v>42</v>
          </cell>
          <cell r="S57">
            <v>149</v>
          </cell>
          <cell r="T57">
            <v>93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</row>
        <row r="58">
          <cell r="D58">
            <v>2204942</v>
          </cell>
          <cell r="E58" t="str">
            <v>Детска градина №119 "Детска планета"</v>
          </cell>
          <cell r="F58" t="str">
            <v>Общинско</v>
          </cell>
          <cell r="G58" t="str">
            <v>община</v>
          </cell>
          <cell r="H58" t="str">
            <v>детска градина</v>
          </cell>
          <cell r="I58">
            <v>1</v>
          </cell>
          <cell r="J58">
            <v>22</v>
          </cell>
          <cell r="K58">
            <v>14</v>
          </cell>
          <cell r="L58">
            <v>368</v>
          </cell>
          <cell r="M58">
            <v>0</v>
          </cell>
          <cell r="N58">
            <v>21</v>
          </cell>
          <cell r="O58">
            <v>130</v>
          </cell>
          <cell r="P58">
            <v>83</v>
          </cell>
          <cell r="Q58">
            <v>58</v>
          </cell>
          <cell r="R58">
            <v>76</v>
          </cell>
          <cell r="S58">
            <v>234</v>
          </cell>
          <cell r="T58">
            <v>134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</row>
        <row r="59">
          <cell r="D59">
            <v>2205011</v>
          </cell>
          <cell r="E59" t="str">
            <v>11 Основно училище Свети Пимен Зографски</v>
          </cell>
          <cell r="F59" t="str">
            <v>Общинско</v>
          </cell>
          <cell r="G59" t="str">
            <v>община</v>
          </cell>
          <cell r="H59" t="str">
            <v>основно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12</v>
          </cell>
          <cell r="BA59">
            <v>297</v>
          </cell>
          <cell r="BB59">
            <v>72</v>
          </cell>
          <cell r="BC59">
            <v>8</v>
          </cell>
          <cell r="BD59">
            <v>199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20</v>
          </cell>
          <cell r="BJ59">
            <v>496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13</v>
          </cell>
          <cell r="BV59">
            <v>321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</row>
        <row r="60">
          <cell r="D60">
            <v>2205105</v>
          </cell>
          <cell r="E60" t="str">
            <v>105. СРЕДНО УЧИЛИЩЕ "АТАНАС ДАЛЧЕВ"</v>
          </cell>
          <cell r="F60" t="str">
            <v>Общинско</v>
          </cell>
          <cell r="G60" t="str">
            <v>община</v>
          </cell>
          <cell r="H60" t="str">
            <v>средно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24</v>
          </cell>
          <cell r="BA60">
            <v>600</v>
          </cell>
          <cell r="BB60">
            <v>163</v>
          </cell>
          <cell r="BC60">
            <v>15</v>
          </cell>
          <cell r="BD60">
            <v>409</v>
          </cell>
          <cell r="BE60">
            <v>6</v>
          </cell>
          <cell r="BF60">
            <v>159</v>
          </cell>
          <cell r="BG60">
            <v>5</v>
          </cell>
          <cell r="BH60">
            <v>130</v>
          </cell>
          <cell r="BI60">
            <v>50</v>
          </cell>
          <cell r="BJ60">
            <v>1298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14</v>
          </cell>
          <cell r="BV60">
            <v>375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4</v>
          </cell>
          <cell r="CL60">
            <v>106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</row>
        <row r="61">
          <cell r="D61">
            <v>2205119</v>
          </cell>
          <cell r="E61" t="str">
            <v>119. Средно училище "Академик Михаил Арнаудов"</v>
          </cell>
          <cell r="F61" t="str">
            <v>Общинско</v>
          </cell>
          <cell r="G61" t="str">
            <v>община</v>
          </cell>
          <cell r="H61" t="str">
            <v>средно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22</v>
          </cell>
          <cell r="BA61">
            <v>555</v>
          </cell>
          <cell r="BB61">
            <v>131</v>
          </cell>
          <cell r="BC61">
            <v>16</v>
          </cell>
          <cell r="BD61">
            <v>416</v>
          </cell>
          <cell r="BE61">
            <v>11</v>
          </cell>
          <cell r="BF61">
            <v>288</v>
          </cell>
          <cell r="BG61">
            <v>7</v>
          </cell>
          <cell r="BH61">
            <v>193</v>
          </cell>
          <cell r="BI61">
            <v>56</v>
          </cell>
          <cell r="BJ61">
            <v>1452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22</v>
          </cell>
          <cell r="BV61">
            <v>555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</row>
        <row r="62">
          <cell r="D62">
            <v>2205955</v>
          </cell>
          <cell r="E62" t="str">
            <v>ДЕТСКА ГРАДИНА №165"ЛАТИНКА"</v>
          </cell>
          <cell r="F62" t="str">
            <v>Общинско</v>
          </cell>
          <cell r="G62" t="str">
            <v>община</v>
          </cell>
          <cell r="H62" t="str">
            <v>детска градина</v>
          </cell>
          <cell r="I62">
            <v>0</v>
          </cell>
          <cell r="J62">
            <v>0</v>
          </cell>
          <cell r="K62">
            <v>6</v>
          </cell>
          <cell r="L62">
            <v>154</v>
          </cell>
          <cell r="M62">
            <v>0</v>
          </cell>
          <cell r="N62">
            <v>0</v>
          </cell>
          <cell r="O62">
            <v>28</v>
          </cell>
          <cell r="P62">
            <v>49</v>
          </cell>
          <cell r="Q62">
            <v>52</v>
          </cell>
          <cell r="R62">
            <v>25</v>
          </cell>
          <cell r="S62">
            <v>77</v>
          </cell>
          <cell r="T62">
            <v>77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</row>
        <row r="63">
          <cell r="D63">
            <v>2205956</v>
          </cell>
          <cell r="E63" t="str">
            <v>ДЕТСКА ГРАДИНА № 30 "РАДЕЦКИ"</v>
          </cell>
          <cell r="F63" t="str">
            <v>Общинско</v>
          </cell>
          <cell r="G63" t="str">
            <v>община</v>
          </cell>
          <cell r="H63" t="str">
            <v>детска градина</v>
          </cell>
          <cell r="I63">
            <v>2</v>
          </cell>
          <cell r="J63">
            <v>42</v>
          </cell>
          <cell r="K63">
            <v>6</v>
          </cell>
          <cell r="L63">
            <v>150</v>
          </cell>
          <cell r="M63">
            <v>0</v>
          </cell>
          <cell r="N63">
            <v>0</v>
          </cell>
          <cell r="O63">
            <v>47</v>
          </cell>
          <cell r="P63">
            <v>28</v>
          </cell>
          <cell r="Q63">
            <v>56</v>
          </cell>
          <cell r="R63">
            <v>19</v>
          </cell>
          <cell r="S63">
            <v>75</v>
          </cell>
          <cell r="T63">
            <v>75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</row>
        <row r="64">
          <cell r="D64">
            <v>2205957</v>
          </cell>
          <cell r="E64" t="str">
            <v>ДЕТСКА ГРАДИНА №34 "БРЕЗИЧКА"</v>
          </cell>
          <cell r="F64" t="str">
            <v>Общинско</v>
          </cell>
          <cell r="G64" t="str">
            <v>община</v>
          </cell>
          <cell r="H64" t="str">
            <v>детска градина</v>
          </cell>
          <cell r="I64">
            <v>2</v>
          </cell>
          <cell r="J64">
            <v>40</v>
          </cell>
          <cell r="K64">
            <v>8</v>
          </cell>
          <cell r="L64">
            <v>217</v>
          </cell>
          <cell r="M64">
            <v>0</v>
          </cell>
          <cell r="N64">
            <v>3</v>
          </cell>
          <cell r="O64">
            <v>52</v>
          </cell>
          <cell r="P64">
            <v>56</v>
          </cell>
          <cell r="Q64">
            <v>58</v>
          </cell>
          <cell r="R64">
            <v>48</v>
          </cell>
          <cell r="S64">
            <v>111</v>
          </cell>
          <cell r="T64">
            <v>106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</row>
        <row r="65">
          <cell r="D65">
            <v>2205958</v>
          </cell>
          <cell r="E65" t="str">
            <v>Детска градина № 49 "Радост"</v>
          </cell>
          <cell r="F65" t="str">
            <v>Общинско</v>
          </cell>
          <cell r="G65" t="str">
            <v>община</v>
          </cell>
          <cell r="H65" t="str">
            <v>детска градина</v>
          </cell>
          <cell r="I65">
            <v>2</v>
          </cell>
          <cell r="J65">
            <v>43</v>
          </cell>
          <cell r="K65">
            <v>8</v>
          </cell>
          <cell r="L65">
            <v>208</v>
          </cell>
          <cell r="M65">
            <v>0</v>
          </cell>
          <cell r="N65">
            <v>0</v>
          </cell>
          <cell r="O65">
            <v>52</v>
          </cell>
          <cell r="P65">
            <v>54</v>
          </cell>
          <cell r="Q65">
            <v>55</v>
          </cell>
          <cell r="R65">
            <v>47</v>
          </cell>
          <cell r="S65">
            <v>106</v>
          </cell>
          <cell r="T65">
            <v>102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</row>
        <row r="66">
          <cell r="D66">
            <v>2205959</v>
          </cell>
          <cell r="E66" t="str">
            <v>Детска градина № 133 " З О Р Н И Ц А "</v>
          </cell>
          <cell r="F66" t="str">
            <v>Общинско</v>
          </cell>
          <cell r="G66" t="str">
            <v>община</v>
          </cell>
          <cell r="H66" t="str">
            <v>детска градина</v>
          </cell>
          <cell r="I66">
            <v>0</v>
          </cell>
          <cell r="J66">
            <v>0</v>
          </cell>
          <cell r="K66">
            <v>7</v>
          </cell>
          <cell r="L66">
            <v>182</v>
          </cell>
          <cell r="M66">
            <v>0</v>
          </cell>
          <cell r="N66">
            <v>0</v>
          </cell>
          <cell r="O66">
            <v>24</v>
          </cell>
          <cell r="P66">
            <v>78</v>
          </cell>
          <cell r="Q66">
            <v>54</v>
          </cell>
          <cell r="R66">
            <v>26</v>
          </cell>
          <cell r="S66">
            <v>102</v>
          </cell>
          <cell r="T66">
            <v>80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</row>
        <row r="67">
          <cell r="D67">
            <v>2205960</v>
          </cell>
          <cell r="E67" t="str">
            <v>ДЕТСКА ГРАДИНА № 29 "СЛЪНЦЕ"</v>
          </cell>
          <cell r="F67" t="str">
            <v>Общинско</v>
          </cell>
          <cell r="G67" t="str">
            <v>община</v>
          </cell>
          <cell r="H67" t="str">
            <v>детска градина</v>
          </cell>
          <cell r="I67">
            <v>2</v>
          </cell>
          <cell r="J67">
            <v>40</v>
          </cell>
          <cell r="K67">
            <v>9</v>
          </cell>
          <cell r="L67">
            <v>229</v>
          </cell>
          <cell r="M67">
            <v>0</v>
          </cell>
          <cell r="N67">
            <v>0</v>
          </cell>
          <cell r="O67">
            <v>50</v>
          </cell>
          <cell r="P67">
            <v>55</v>
          </cell>
          <cell r="Q67">
            <v>53</v>
          </cell>
          <cell r="R67">
            <v>71</v>
          </cell>
          <cell r="S67">
            <v>105</v>
          </cell>
          <cell r="T67">
            <v>124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</row>
        <row r="68">
          <cell r="D68">
            <v>2205961</v>
          </cell>
          <cell r="E68" t="str">
            <v>Детска градина №23 "ЗДРАВЕ"</v>
          </cell>
          <cell r="F68" t="str">
            <v>Общинско</v>
          </cell>
          <cell r="G68" t="str">
            <v>община</v>
          </cell>
          <cell r="H68" t="str">
            <v>детска градина</v>
          </cell>
          <cell r="I68">
            <v>1</v>
          </cell>
          <cell r="J68">
            <v>21</v>
          </cell>
          <cell r="K68">
            <v>6</v>
          </cell>
          <cell r="L68">
            <v>145</v>
          </cell>
          <cell r="M68">
            <v>0</v>
          </cell>
          <cell r="N68">
            <v>0</v>
          </cell>
          <cell r="O68">
            <v>51</v>
          </cell>
          <cell r="P68">
            <v>38</v>
          </cell>
          <cell r="Q68">
            <v>29</v>
          </cell>
          <cell r="R68">
            <v>27</v>
          </cell>
          <cell r="S68">
            <v>89</v>
          </cell>
          <cell r="T68">
            <v>56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1</v>
          </cell>
          <cell r="AY68">
            <v>1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</row>
        <row r="69">
          <cell r="D69">
            <v>2206003</v>
          </cell>
          <cell r="E69" t="str">
            <v>3. СУ "Марин Дринов"</v>
          </cell>
          <cell r="F69" t="str">
            <v>Общинско</v>
          </cell>
          <cell r="G69" t="str">
            <v>община</v>
          </cell>
          <cell r="H69" t="str">
            <v>средно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6</v>
          </cell>
          <cell r="BA69">
            <v>132</v>
          </cell>
          <cell r="BB69">
            <v>24</v>
          </cell>
          <cell r="BC69">
            <v>4</v>
          </cell>
          <cell r="BD69">
            <v>81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10</v>
          </cell>
          <cell r="BJ69">
            <v>213</v>
          </cell>
          <cell r="BK69">
            <v>4</v>
          </cell>
          <cell r="BL69">
            <v>100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6</v>
          </cell>
          <cell r="BV69">
            <v>131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6</v>
          </cell>
          <cell r="CR69">
            <v>155</v>
          </cell>
          <cell r="CS69">
            <v>0</v>
          </cell>
          <cell r="CT69">
            <v>0</v>
          </cell>
          <cell r="CU69">
            <v>0</v>
          </cell>
        </row>
        <row r="70">
          <cell r="D70">
            <v>2206043</v>
          </cell>
          <cell r="E70" t="str">
            <v>43. Основно училище "Христо Смирненски"</v>
          </cell>
          <cell r="F70" t="str">
            <v>Общинско</v>
          </cell>
          <cell r="G70" t="str">
            <v>община</v>
          </cell>
          <cell r="H70" t="str">
            <v>основно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18</v>
          </cell>
          <cell r="BA70">
            <v>423</v>
          </cell>
          <cell r="BB70">
            <v>95</v>
          </cell>
          <cell r="BC70">
            <v>12</v>
          </cell>
          <cell r="BD70">
            <v>327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30</v>
          </cell>
          <cell r="BJ70">
            <v>750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18</v>
          </cell>
          <cell r="BV70">
            <v>423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</row>
        <row r="71">
          <cell r="D71">
            <v>2206045</v>
          </cell>
          <cell r="E71" t="str">
            <v>45 основно училище "Константин Величков"</v>
          </cell>
          <cell r="F71" t="str">
            <v>Общинско</v>
          </cell>
          <cell r="G71" t="str">
            <v>община</v>
          </cell>
          <cell r="H71" t="str">
            <v>основно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16</v>
          </cell>
          <cell r="BA71">
            <v>379</v>
          </cell>
          <cell r="BB71">
            <v>94</v>
          </cell>
          <cell r="BC71">
            <v>12</v>
          </cell>
          <cell r="BD71">
            <v>264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28</v>
          </cell>
          <cell r="BJ71">
            <v>643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16</v>
          </cell>
          <cell r="BV71">
            <v>375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</row>
        <row r="72">
          <cell r="D72">
            <v>2206113</v>
          </cell>
          <cell r="E72" t="str">
            <v>113 СУ "САВА ФИЛАРЕТОВ"</v>
          </cell>
          <cell r="F72" t="str">
            <v>Общинско</v>
          </cell>
          <cell r="G72" t="str">
            <v>община</v>
          </cell>
          <cell r="H72" t="str">
            <v>средно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1</v>
          </cell>
          <cell r="W72">
            <v>1</v>
          </cell>
          <cell r="X72">
            <v>19</v>
          </cell>
          <cell r="Y72">
            <v>19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6</v>
          </cell>
          <cell r="AE72">
            <v>13</v>
          </cell>
          <cell r="AF72">
            <v>0</v>
          </cell>
          <cell r="AG72">
            <v>19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</v>
          </cell>
          <cell r="BA72">
            <v>72</v>
          </cell>
          <cell r="BB72">
            <v>19</v>
          </cell>
          <cell r="BC72">
            <v>3</v>
          </cell>
          <cell r="BD72">
            <v>74</v>
          </cell>
          <cell r="BE72">
            <v>0</v>
          </cell>
          <cell r="BF72">
            <v>0</v>
          </cell>
          <cell r="BG72">
            <v>1</v>
          </cell>
          <cell r="BH72">
            <v>13</v>
          </cell>
          <cell r="BI72">
            <v>8</v>
          </cell>
          <cell r="BJ72">
            <v>159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1</v>
          </cell>
          <cell r="BV72">
            <v>26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7</v>
          </cell>
          <cell r="CO72">
            <v>167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</row>
        <row r="73">
          <cell r="D73">
            <v>2206302</v>
          </cell>
          <cell r="E73" t="str">
            <v>Втора английска езикова гимназия "Томас Джеферсън"</v>
          </cell>
          <cell r="F73" t="str">
            <v>Общинско</v>
          </cell>
          <cell r="G73" t="str">
            <v>община</v>
          </cell>
          <cell r="H73" t="str">
            <v>профилирана гимназия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21</v>
          </cell>
          <cell r="BF73">
            <v>575</v>
          </cell>
          <cell r="BG73">
            <v>14</v>
          </cell>
          <cell r="BH73">
            <v>374</v>
          </cell>
          <cell r="BI73">
            <v>35</v>
          </cell>
          <cell r="BJ73">
            <v>949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</row>
        <row r="74">
          <cell r="D74">
            <v>2206411</v>
          </cell>
          <cell r="E74" t="str">
            <v>Професионална гимназия по хранително-вкусови технологии "Проф. д-р Георги Павлов"</v>
          </cell>
          <cell r="F74" t="str">
            <v>Общинско</v>
          </cell>
          <cell r="G74" t="str">
            <v>община</v>
          </cell>
          <cell r="H74" t="str">
            <v>професионална гимназия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16</v>
          </cell>
          <cell r="CI74">
            <v>294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</row>
        <row r="75">
          <cell r="D75">
            <v>2206984</v>
          </cell>
          <cell r="E75" t="str">
            <v>ДЕТСКА ГРАДИНА № 51 "ЩУРЧЕ"</v>
          </cell>
          <cell r="F75" t="str">
            <v>Общинско</v>
          </cell>
          <cell r="G75" t="str">
            <v>община</v>
          </cell>
          <cell r="H75" t="str">
            <v>детска градина</v>
          </cell>
          <cell r="I75">
            <v>2</v>
          </cell>
          <cell r="J75">
            <v>43</v>
          </cell>
          <cell r="K75">
            <v>9</v>
          </cell>
          <cell r="L75">
            <v>246</v>
          </cell>
          <cell r="M75">
            <v>0</v>
          </cell>
          <cell r="N75">
            <v>24</v>
          </cell>
          <cell r="O75">
            <v>54</v>
          </cell>
          <cell r="P75">
            <v>59</v>
          </cell>
          <cell r="Q75">
            <v>57</v>
          </cell>
          <cell r="R75">
            <v>52</v>
          </cell>
          <cell r="S75">
            <v>137</v>
          </cell>
          <cell r="T75">
            <v>109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1</v>
          </cell>
          <cell r="AI75">
            <v>7</v>
          </cell>
          <cell r="AJ75">
            <v>7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2</v>
          </cell>
          <cell r="AP75">
            <v>5</v>
          </cell>
          <cell r="AQ75">
            <v>7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</row>
        <row r="76">
          <cell r="D76">
            <v>2206985</v>
          </cell>
          <cell r="E76" t="str">
            <v>ДЕТСКА ГРАДИНА №52 "ИЛИНДЕНЧЕ"</v>
          </cell>
          <cell r="F76" t="str">
            <v>Общинско</v>
          </cell>
          <cell r="G76" t="str">
            <v>община</v>
          </cell>
          <cell r="H76" t="str">
            <v>детска градина</v>
          </cell>
          <cell r="I76">
            <v>1</v>
          </cell>
          <cell r="J76">
            <v>21</v>
          </cell>
          <cell r="K76">
            <v>10</v>
          </cell>
          <cell r="L76">
            <v>263</v>
          </cell>
          <cell r="M76">
            <v>0</v>
          </cell>
          <cell r="N76">
            <v>10</v>
          </cell>
          <cell r="O76">
            <v>66</v>
          </cell>
          <cell r="P76">
            <v>78</v>
          </cell>
          <cell r="Q76">
            <v>55</v>
          </cell>
          <cell r="R76">
            <v>54</v>
          </cell>
          <cell r="S76">
            <v>154</v>
          </cell>
          <cell r="T76">
            <v>109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</row>
        <row r="77">
          <cell r="D77">
            <v>2206986</v>
          </cell>
          <cell r="E77" t="str">
            <v>ДЕТСКА ГРАДИНА №158 "ЗОРА"</v>
          </cell>
          <cell r="F77" t="str">
            <v>Общинско</v>
          </cell>
          <cell r="G77" t="str">
            <v>община</v>
          </cell>
          <cell r="H77" t="str">
            <v>детска градина</v>
          </cell>
          <cell r="I77">
            <v>1.5</v>
          </cell>
          <cell r="J77">
            <v>24</v>
          </cell>
          <cell r="K77">
            <v>5.5</v>
          </cell>
          <cell r="L77">
            <v>112</v>
          </cell>
          <cell r="M77">
            <v>0</v>
          </cell>
          <cell r="N77">
            <v>1</v>
          </cell>
          <cell r="O77">
            <v>16</v>
          </cell>
          <cell r="P77">
            <v>37</v>
          </cell>
          <cell r="Q77">
            <v>32</v>
          </cell>
          <cell r="R77">
            <v>26</v>
          </cell>
          <cell r="S77">
            <v>54</v>
          </cell>
          <cell r="T77">
            <v>58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</row>
        <row r="78">
          <cell r="D78">
            <v>2206987</v>
          </cell>
          <cell r="E78" t="str">
            <v>ДЕТСКА ГРАДИНА №179 "СИНЧЕЦ"</v>
          </cell>
          <cell r="F78" t="str">
            <v>Общинско</v>
          </cell>
          <cell r="G78" t="str">
            <v>община</v>
          </cell>
          <cell r="H78" t="str">
            <v>детска градина</v>
          </cell>
          <cell r="I78">
            <v>3</v>
          </cell>
          <cell r="J78">
            <v>62</v>
          </cell>
          <cell r="K78">
            <v>11</v>
          </cell>
          <cell r="L78">
            <v>286</v>
          </cell>
          <cell r="M78">
            <v>0</v>
          </cell>
          <cell r="N78">
            <v>24</v>
          </cell>
          <cell r="O78">
            <v>96</v>
          </cell>
          <cell r="P78">
            <v>57</v>
          </cell>
          <cell r="Q78">
            <v>55</v>
          </cell>
          <cell r="R78">
            <v>54</v>
          </cell>
          <cell r="S78">
            <v>177</v>
          </cell>
          <cell r="T78">
            <v>109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</row>
        <row r="79">
          <cell r="D79">
            <v>2206988</v>
          </cell>
          <cell r="E79" t="str">
            <v>Детска градина № 153 СВЕТА ТРОИЦА"</v>
          </cell>
          <cell r="F79" t="str">
            <v>Общинско</v>
          </cell>
          <cell r="G79" t="str">
            <v>община</v>
          </cell>
          <cell r="H79" t="str">
            <v>детска градина</v>
          </cell>
          <cell r="I79">
            <v>0</v>
          </cell>
          <cell r="J79">
            <v>0</v>
          </cell>
          <cell r="K79">
            <v>8</v>
          </cell>
          <cell r="L79">
            <v>211</v>
          </cell>
          <cell r="M79">
            <v>0</v>
          </cell>
          <cell r="N79">
            <v>0</v>
          </cell>
          <cell r="O79">
            <v>52</v>
          </cell>
          <cell r="P79">
            <v>53</v>
          </cell>
          <cell r="Q79">
            <v>56</v>
          </cell>
          <cell r="R79">
            <v>50</v>
          </cell>
          <cell r="S79">
            <v>105</v>
          </cell>
          <cell r="T79">
            <v>106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</row>
        <row r="80">
          <cell r="D80">
            <v>2207004</v>
          </cell>
          <cell r="E80" t="str">
            <v>4. Основно училище "Проф. Джон Атанасов"</v>
          </cell>
          <cell r="F80" t="str">
            <v>Общинско</v>
          </cell>
          <cell r="G80" t="str">
            <v>община</v>
          </cell>
          <cell r="H80" t="str">
            <v>основно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1</v>
          </cell>
          <cell r="W80">
            <v>1</v>
          </cell>
          <cell r="X80">
            <v>18</v>
          </cell>
          <cell r="Y80">
            <v>18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</v>
          </cell>
          <cell r="AE80">
            <v>15</v>
          </cell>
          <cell r="AF80">
            <v>0</v>
          </cell>
          <cell r="AG80">
            <v>18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20</v>
          </cell>
          <cell r="BA80">
            <v>491</v>
          </cell>
          <cell r="BB80">
            <v>120</v>
          </cell>
          <cell r="BC80">
            <v>15</v>
          </cell>
          <cell r="BD80">
            <v>362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35</v>
          </cell>
          <cell r="BJ80">
            <v>853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20</v>
          </cell>
          <cell r="BV80">
            <v>481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</row>
        <row r="81">
          <cell r="D81">
            <v>2207065</v>
          </cell>
          <cell r="E81" t="str">
            <v>65 основно училище "Св. Св. Кирил и Методий"</v>
          </cell>
          <cell r="F81" t="str">
            <v>Общинско</v>
          </cell>
          <cell r="G81" t="str">
            <v>община</v>
          </cell>
          <cell r="H81" t="str">
            <v>основно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</v>
          </cell>
          <cell r="BA81">
            <v>56</v>
          </cell>
          <cell r="BB81">
            <v>17</v>
          </cell>
          <cell r="BC81">
            <v>3</v>
          </cell>
          <cell r="BD81">
            <v>25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81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5</v>
          </cell>
          <cell r="BV81">
            <v>81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</row>
        <row r="82">
          <cell r="D82">
            <v>2207068</v>
          </cell>
          <cell r="E82" t="str">
            <v>68. Средно училище "Академик Никола Обрешков"</v>
          </cell>
          <cell r="F82" t="str">
            <v>Общинско</v>
          </cell>
          <cell r="G82" t="str">
            <v>община</v>
          </cell>
          <cell r="H82" t="str">
            <v>средно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10</v>
          </cell>
          <cell r="Y82">
            <v>10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10</v>
          </cell>
          <cell r="AF82">
            <v>0</v>
          </cell>
          <cell r="AG82">
            <v>10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13</v>
          </cell>
          <cell r="BA82">
            <v>276</v>
          </cell>
          <cell r="BB82">
            <v>63</v>
          </cell>
          <cell r="BC82">
            <v>8</v>
          </cell>
          <cell r="BD82">
            <v>189</v>
          </cell>
          <cell r="BE82">
            <v>7</v>
          </cell>
          <cell r="BF82">
            <v>182</v>
          </cell>
          <cell r="BG82">
            <v>2</v>
          </cell>
          <cell r="BH82">
            <v>56</v>
          </cell>
          <cell r="BI82">
            <v>30</v>
          </cell>
          <cell r="BJ82">
            <v>703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13</v>
          </cell>
          <cell r="BV82">
            <v>272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</row>
        <row r="83">
          <cell r="D83">
            <v>2207069</v>
          </cell>
          <cell r="E83" t="str">
            <v>69 Средно училище "Димитър Маринов"</v>
          </cell>
          <cell r="F83" t="str">
            <v>Общинско</v>
          </cell>
          <cell r="G83" t="str">
            <v>община</v>
          </cell>
          <cell r="H83" t="str">
            <v>средно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1</v>
          </cell>
          <cell r="W83">
            <v>1</v>
          </cell>
          <cell r="X83">
            <v>21</v>
          </cell>
          <cell r="Y83">
            <v>21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  <cell r="AE83">
            <v>20</v>
          </cell>
          <cell r="AF83">
            <v>0</v>
          </cell>
          <cell r="AG83">
            <v>21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5</v>
          </cell>
          <cell r="BA83">
            <v>94</v>
          </cell>
          <cell r="BB83">
            <v>16</v>
          </cell>
          <cell r="BC83">
            <v>5</v>
          </cell>
          <cell r="BD83">
            <v>74</v>
          </cell>
          <cell r="BE83">
            <v>4</v>
          </cell>
          <cell r="BF83">
            <v>72</v>
          </cell>
          <cell r="BG83">
            <v>3</v>
          </cell>
          <cell r="BH83">
            <v>34</v>
          </cell>
          <cell r="BI83">
            <v>17</v>
          </cell>
          <cell r="BJ83">
            <v>274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5</v>
          </cell>
          <cell r="BV83">
            <v>123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</row>
        <row r="84">
          <cell r="D84">
            <v>2207089</v>
          </cell>
          <cell r="E84" t="str">
            <v>89 ОУ "Д-р Христо Стамболски"</v>
          </cell>
          <cell r="F84" t="str">
            <v>Общинско</v>
          </cell>
          <cell r="G84" t="str">
            <v>община</v>
          </cell>
          <cell r="H84" t="str">
            <v>основно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1</v>
          </cell>
          <cell r="W84">
            <v>1</v>
          </cell>
          <cell r="X84">
            <v>16</v>
          </cell>
          <cell r="Y84">
            <v>16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8</v>
          </cell>
          <cell r="AE84">
            <v>8</v>
          </cell>
          <cell r="AF84">
            <v>0</v>
          </cell>
          <cell r="AG84">
            <v>16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</v>
          </cell>
          <cell r="BA84">
            <v>62</v>
          </cell>
          <cell r="BB84">
            <v>16</v>
          </cell>
          <cell r="BC84">
            <v>4</v>
          </cell>
          <cell r="BD84">
            <v>88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8</v>
          </cell>
          <cell r="BJ84">
            <v>150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7</v>
          </cell>
          <cell r="BV84">
            <v>150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</row>
        <row r="85">
          <cell r="D85">
            <v>2207108</v>
          </cell>
          <cell r="E85" t="str">
            <v>108 Средно училище "Никола Беловеждов"</v>
          </cell>
          <cell r="F85" t="str">
            <v>Общинско</v>
          </cell>
          <cell r="G85" t="str">
            <v>община</v>
          </cell>
          <cell r="H85" t="str">
            <v>средно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17</v>
          </cell>
          <cell r="BA85">
            <v>375</v>
          </cell>
          <cell r="BB85">
            <v>96</v>
          </cell>
          <cell r="BC85">
            <v>10</v>
          </cell>
          <cell r="BD85">
            <v>251</v>
          </cell>
          <cell r="BE85">
            <v>5</v>
          </cell>
          <cell r="BF85">
            <v>128</v>
          </cell>
          <cell r="BG85">
            <v>4</v>
          </cell>
          <cell r="BH85">
            <v>104</v>
          </cell>
          <cell r="BI85">
            <v>36</v>
          </cell>
          <cell r="BJ85">
            <v>858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19</v>
          </cell>
          <cell r="BV85">
            <v>441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26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</row>
        <row r="86">
          <cell r="D86">
            <v>2207150</v>
          </cell>
          <cell r="E86" t="str">
            <v>150-то ОСНОВНО УЧИЛИЩЕ "ЦАР СИМЕОН ПЪРВИ"</v>
          </cell>
          <cell r="F86" t="str">
            <v>Общинско</v>
          </cell>
          <cell r="G86" t="str">
            <v>община</v>
          </cell>
          <cell r="H86" t="str">
            <v>основно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22</v>
          </cell>
          <cell r="Y86">
            <v>22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6</v>
          </cell>
          <cell r="AE86">
            <v>16</v>
          </cell>
          <cell r="AF86">
            <v>0</v>
          </cell>
          <cell r="AG86">
            <v>22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11</v>
          </cell>
          <cell r="BA86">
            <v>221</v>
          </cell>
          <cell r="BB86">
            <v>59</v>
          </cell>
          <cell r="BC86">
            <v>7</v>
          </cell>
          <cell r="BD86">
            <v>136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18</v>
          </cell>
          <cell r="BJ86">
            <v>357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12</v>
          </cell>
          <cell r="BV86">
            <v>241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</row>
        <row r="87">
          <cell r="D87">
            <v>2207163</v>
          </cell>
          <cell r="E87" t="str">
            <v>163 ОСНОВНО УЧИЛИЩЕ "ЧЕРНОРИЗЕЦ ХРАБЪР"</v>
          </cell>
          <cell r="F87" t="str">
            <v>Общинско</v>
          </cell>
          <cell r="G87" t="str">
            <v>община</v>
          </cell>
          <cell r="H87" t="str">
            <v>основно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1</v>
          </cell>
          <cell r="W87">
            <v>1</v>
          </cell>
          <cell r="X87">
            <v>22</v>
          </cell>
          <cell r="Y87">
            <v>22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5</v>
          </cell>
          <cell r="AE87">
            <v>17</v>
          </cell>
          <cell r="AF87">
            <v>0</v>
          </cell>
          <cell r="AG87">
            <v>22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17</v>
          </cell>
          <cell r="BA87">
            <v>397</v>
          </cell>
          <cell r="BB87">
            <v>120</v>
          </cell>
          <cell r="BC87">
            <v>10</v>
          </cell>
          <cell r="BD87">
            <v>213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27</v>
          </cell>
          <cell r="BJ87">
            <v>610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18</v>
          </cell>
          <cell r="BV87">
            <v>399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</row>
        <row r="88">
          <cell r="D88">
            <v>2207842</v>
          </cell>
          <cell r="E88" t="str">
            <v>ДЕТСКА ГРАДИНА № 88 ДЕТСКИ РАЙ"</v>
          </cell>
          <cell r="F88" t="str">
            <v>Общинско</v>
          </cell>
          <cell r="G88" t="str">
            <v>община</v>
          </cell>
          <cell r="H88" t="str">
            <v>детска градина</v>
          </cell>
          <cell r="I88">
            <v>2</v>
          </cell>
          <cell r="J88">
            <v>41</v>
          </cell>
          <cell r="K88">
            <v>12</v>
          </cell>
          <cell r="L88">
            <v>312</v>
          </cell>
          <cell r="M88">
            <v>0</v>
          </cell>
          <cell r="N88">
            <v>21</v>
          </cell>
          <cell r="O88">
            <v>75</v>
          </cell>
          <cell r="P88">
            <v>77</v>
          </cell>
          <cell r="Q88">
            <v>81</v>
          </cell>
          <cell r="R88">
            <v>58</v>
          </cell>
          <cell r="S88">
            <v>173</v>
          </cell>
          <cell r="T88">
            <v>139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</row>
        <row r="89">
          <cell r="D89">
            <v>2207843</v>
          </cell>
          <cell r="E89" t="str">
            <v>Детска градина № 185 "ЗВЕЗДИЧКА"</v>
          </cell>
          <cell r="F89" t="str">
            <v>Общинско</v>
          </cell>
          <cell r="G89" t="str">
            <v>община</v>
          </cell>
          <cell r="H89" t="str">
            <v>детска градина</v>
          </cell>
          <cell r="I89">
            <v>2</v>
          </cell>
          <cell r="J89">
            <v>41</v>
          </cell>
          <cell r="K89">
            <v>12</v>
          </cell>
          <cell r="L89">
            <v>303</v>
          </cell>
          <cell r="M89">
            <v>0</v>
          </cell>
          <cell r="N89">
            <v>23</v>
          </cell>
          <cell r="O89">
            <v>84</v>
          </cell>
          <cell r="P89">
            <v>82</v>
          </cell>
          <cell r="Q89">
            <v>60</v>
          </cell>
          <cell r="R89">
            <v>54</v>
          </cell>
          <cell r="S89">
            <v>189</v>
          </cell>
          <cell r="T89">
            <v>114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1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</row>
        <row r="90">
          <cell r="D90">
            <v>2207844</v>
          </cell>
          <cell r="E90" t="str">
            <v>ДЕТСКА ГРАДИНА № 144 "ХАНС КРИСТИАН АНДЕРСЕН"</v>
          </cell>
          <cell r="F90" t="str">
            <v>Общинско</v>
          </cell>
          <cell r="G90" t="str">
            <v>община</v>
          </cell>
          <cell r="H90" t="str">
            <v>детска градина</v>
          </cell>
          <cell r="I90">
            <v>3</v>
          </cell>
          <cell r="J90">
            <v>64</v>
          </cell>
          <cell r="K90">
            <v>10</v>
          </cell>
          <cell r="L90">
            <v>256</v>
          </cell>
          <cell r="M90">
            <v>0</v>
          </cell>
          <cell r="N90">
            <v>0</v>
          </cell>
          <cell r="O90">
            <v>77</v>
          </cell>
          <cell r="P90">
            <v>76</v>
          </cell>
          <cell r="Q90">
            <v>57</v>
          </cell>
          <cell r="R90">
            <v>46</v>
          </cell>
          <cell r="S90">
            <v>153</v>
          </cell>
          <cell r="T90">
            <v>103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</row>
        <row r="91">
          <cell r="D91">
            <v>2207845</v>
          </cell>
          <cell r="E91" t="str">
            <v>ДЕТСКА ГРАДИНА № 36 ПЕПЕРУДА</v>
          </cell>
          <cell r="F91" t="str">
            <v>Общинско</v>
          </cell>
          <cell r="G91" t="str">
            <v>община</v>
          </cell>
          <cell r="H91" t="str">
            <v>детска градина</v>
          </cell>
          <cell r="I91">
            <v>2</v>
          </cell>
          <cell r="J91">
            <v>43</v>
          </cell>
          <cell r="K91">
            <v>8</v>
          </cell>
          <cell r="L91">
            <v>217</v>
          </cell>
          <cell r="M91">
            <v>0</v>
          </cell>
          <cell r="N91">
            <v>0</v>
          </cell>
          <cell r="O91">
            <v>56</v>
          </cell>
          <cell r="P91">
            <v>53</v>
          </cell>
          <cell r="Q91">
            <v>52</v>
          </cell>
          <cell r="R91">
            <v>56</v>
          </cell>
          <cell r="S91">
            <v>109</v>
          </cell>
          <cell r="T91">
            <v>108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</row>
        <row r="92">
          <cell r="D92">
            <v>2207846</v>
          </cell>
          <cell r="E92" t="str">
            <v>ДЕТСКА ГРАДИНА № 13 "КАЛИНKА"</v>
          </cell>
          <cell r="F92" t="str">
            <v>Общинско</v>
          </cell>
          <cell r="G92" t="str">
            <v>община</v>
          </cell>
          <cell r="H92" t="str">
            <v>детска градина</v>
          </cell>
          <cell r="I92">
            <v>4</v>
          </cell>
          <cell r="J92">
            <v>79</v>
          </cell>
          <cell r="K92">
            <v>7</v>
          </cell>
          <cell r="L92">
            <v>194</v>
          </cell>
          <cell r="M92">
            <v>0</v>
          </cell>
          <cell r="N92">
            <v>0</v>
          </cell>
          <cell r="O92">
            <v>57</v>
          </cell>
          <cell r="P92">
            <v>51</v>
          </cell>
          <cell r="Q92">
            <v>55</v>
          </cell>
          <cell r="R92">
            <v>31</v>
          </cell>
          <cell r="S92">
            <v>108</v>
          </cell>
          <cell r="T92">
            <v>86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</row>
        <row r="93">
          <cell r="D93">
            <v>2207848</v>
          </cell>
          <cell r="E93" t="str">
            <v>Детска градина № 96 " Росна китка "</v>
          </cell>
          <cell r="F93" t="str">
            <v>Общинско</v>
          </cell>
          <cell r="G93" t="str">
            <v>община</v>
          </cell>
          <cell r="H93" t="str">
            <v>детска градина</v>
          </cell>
          <cell r="I93">
            <v>1</v>
          </cell>
          <cell r="J93">
            <v>20</v>
          </cell>
          <cell r="K93">
            <v>11</v>
          </cell>
          <cell r="L93">
            <v>271</v>
          </cell>
          <cell r="M93">
            <v>0</v>
          </cell>
          <cell r="N93">
            <v>43</v>
          </cell>
          <cell r="O93">
            <v>70</v>
          </cell>
          <cell r="P93">
            <v>58</v>
          </cell>
          <cell r="Q93">
            <v>52</v>
          </cell>
          <cell r="R93">
            <v>48</v>
          </cell>
          <cell r="S93">
            <v>171</v>
          </cell>
          <cell r="T93">
            <v>100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</row>
        <row r="94">
          <cell r="D94">
            <v>2207849</v>
          </cell>
          <cell r="E94" t="str">
            <v>ДЕТСКА ГРАДИНА №108 "ДЕТСКО ЦАРСТВО"</v>
          </cell>
          <cell r="F94" t="str">
            <v>Общинско</v>
          </cell>
          <cell r="G94" t="str">
            <v>община</v>
          </cell>
          <cell r="H94" t="str">
            <v>детска градина</v>
          </cell>
          <cell r="I94">
            <v>1</v>
          </cell>
          <cell r="J94">
            <v>20</v>
          </cell>
          <cell r="K94">
            <v>10</v>
          </cell>
          <cell r="L94">
            <v>261</v>
          </cell>
          <cell r="M94">
            <v>0</v>
          </cell>
          <cell r="N94">
            <v>0</v>
          </cell>
          <cell r="O94">
            <v>51</v>
          </cell>
          <cell r="P94">
            <v>50</v>
          </cell>
          <cell r="Q94">
            <v>80</v>
          </cell>
          <cell r="R94">
            <v>80</v>
          </cell>
          <cell r="S94">
            <v>101</v>
          </cell>
          <cell r="T94">
            <v>160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</row>
        <row r="95">
          <cell r="D95">
            <v>2208017</v>
          </cell>
          <cell r="E95" t="str">
            <v>17 СУ "Дамян Груев"</v>
          </cell>
          <cell r="F95" t="str">
            <v>Общинско</v>
          </cell>
          <cell r="G95" t="str">
            <v>община</v>
          </cell>
          <cell r="H95" t="str">
            <v>средно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16</v>
          </cell>
          <cell r="BA95">
            <v>342</v>
          </cell>
          <cell r="BB95">
            <v>93</v>
          </cell>
          <cell r="BC95">
            <v>10</v>
          </cell>
          <cell r="BD95">
            <v>217</v>
          </cell>
          <cell r="BE95">
            <v>0</v>
          </cell>
          <cell r="BF95">
            <v>0</v>
          </cell>
          <cell r="BG95">
            <v>1</v>
          </cell>
          <cell r="BH95">
            <v>18</v>
          </cell>
          <cell r="BI95">
            <v>27</v>
          </cell>
          <cell r="BJ95">
            <v>577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15</v>
          </cell>
          <cell r="BV95">
            <v>338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2</v>
          </cell>
          <cell r="CL95">
            <v>44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</row>
        <row r="96">
          <cell r="D96">
            <v>2208028</v>
          </cell>
          <cell r="E96" t="str">
            <v>28 Средно училище "Алеко Константинов"</v>
          </cell>
          <cell r="F96" t="str">
            <v>Общинско</v>
          </cell>
          <cell r="G96" t="str">
            <v>община</v>
          </cell>
          <cell r="H96" t="str">
            <v>средно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7</v>
          </cell>
          <cell r="BA96">
            <v>142</v>
          </cell>
          <cell r="BB96">
            <v>40</v>
          </cell>
          <cell r="BC96">
            <v>5</v>
          </cell>
          <cell r="BD96">
            <v>88</v>
          </cell>
          <cell r="BE96">
            <v>7</v>
          </cell>
          <cell r="BF96">
            <v>162</v>
          </cell>
          <cell r="BG96">
            <v>3</v>
          </cell>
          <cell r="BH96">
            <v>64</v>
          </cell>
          <cell r="BI96">
            <v>22</v>
          </cell>
          <cell r="BJ96">
            <v>456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11</v>
          </cell>
          <cell r="BV96">
            <v>197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1</v>
          </cell>
          <cell r="CI96">
            <v>26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</row>
        <row r="97">
          <cell r="D97">
            <v>2208057</v>
          </cell>
          <cell r="E97" t="str">
            <v>57 Спортно училище "Свети Наум Охридски"</v>
          </cell>
          <cell r="F97" t="str">
            <v>Общинско</v>
          </cell>
          <cell r="G97" t="str">
            <v>община</v>
          </cell>
          <cell r="H97" t="str">
            <v>спортно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20</v>
          </cell>
          <cell r="BX97">
            <v>485</v>
          </cell>
          <cell r="BY97">
            <v>385</v>
          </cell>
          <cell r="BZ97">
            <v>3</v>
          </cell>
          <cell r="CA97">
            <v>30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</row>
        <row r="98">
          <cell r="D98">
            <v>2208075</v>
          </cell>
          <cell r="E98" t="str">
            <v>75.Основно училище " Тодор Каблешков "</v>
          </cell>
          <cell r="F98" t="str">
            <v>Общинско</v>
          </cell>
          <cell r="G98" t="str">
            <v>община</v>
          </cell>
          <cell r="H98" t="str">
            <v>основно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7</v>
          </cell>
          <cell r="W98">
            <v>7</v>
          </cell>
          <cell r="X98">
            <v>152</v>
          </cell>
          <cell r="Y98">
            <v>152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67</v>
          </cell>
          <cell r="AE98">
            <v>85</v>
          </cell>
          <cell r="AF98">
            <v>0</v>
          </cell>
          <cell r="AG98">
            <v>152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16</v>
          </cell>
          <cell r="BA98">
            <v>363</v>
          </cell>
          <cell r="BB98">
            <v>92</v>
          </cell>
          <cell r="BC98">
            <v>11</v>
          </cell>
          <cell r="BD98">
            <v>343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27</v>
          </cell>
          <cell r="BJ98">
            <v>706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4</v>
          </cell>
          <cell r="BV98">
            <v>86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</row>
        <row r="99">
          <cell r="D99">
            <v>2208092</v>
          </cell>
          <cell r="E99" t="str">
            <v>92 Основно училище "Димитър Талев"</v>
          </cell>
          <cell r="F99" t="str">
            <v>Общинско</v>
          </cell>
          <cell r="G99" t="str">
            <v>община</v>
          </cell>
          <cell r="H99" t="str">
            <v>основно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14</v>
          </cell>
          <cell r="BA99">
            <v>321</v>
          </cell>
          <cell r="BB99">
            <v>75</v>
          </cell>
          <cell r="BC99">
            <v>9</v>
          </cell>
          <cell r="BD99">
            <v>220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23</v>
          </cell>
          <cell r="BJ99">
            <v>541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15</v>
          </cell>
          <cell r="BV99">
            <v>349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</row>
        <row r="100">
          <cell r="D100">
            <v>2208123</v>
          </cell>
          <cell r="E100" t="str">
            <v>123 Средно училищe "Стефан Стамболов"</v>
          </cell>
          <cell r="F100" t="str">
            <v>Общинско</v>
          </cell>
          <cell r="G100" t="str">
            <v>община</v>
          </cell>
          <cell r="H100" t="str">
            <v>средно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4</v>
          </cell>
          <cell r="W100">
            <v>4</v>
          </cell>
          <cell r="X100">
            <v>88</v>
          </cell>
          <cell r="Y100">
            <v>88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</v>
          </cell>
          <cell r="AE100">
            <v>47</v>
          </cell>
          <cell r="AF100">
            <v>0</v>
          </cell>
          <cell r="AG100">
            <v>88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12</v>
          </cell>
          <cell r="BA100">
            <v>238</v>
          </cell>
          <cell r="BB100">
            <v>57</v>
          </cell>
          <cell r="BC100">
            <v>7</v>
          </cell>
          <cell r="BD100">
            <v>138</v>
          </cell>
          <cell r="BE100">
            <v>2</v>
          </cell>
          <cell r="BF100">
            <v>51</v>
          </cell>
          <cell r="BG100">
            <v>0</v>
          </cell>
          <cell r="BH100">
            <v>0</v>
          </cell>
          <cell r="BI100">
            <v>21</v>
          </cell>
          <cell r="BJ100">
            <v>427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13</v>
          </cell>
          <cell r="BV100">
            <v>260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8</v>
          </cell>
          <cell r="CC100">
            <v>177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</row>
        <row r="101">
          <cell r="D101">
            <v>2208135</v>
          </cell>
          <cell r="E101" t="str">
            <v>135 средно училище "Ян Амос Коменски"</v>
          </cell>
          <cell r="F101" t="str">
            <v>Общинско</v>
          </cell>
          <cell r="G101" t="str">
            <v>община</v>
          </cell>
          <cell r="H101" t="str">
            <v>средно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7</v>
          </cell>
          <cell r="BA101">
            <v>141</v>
          </cell>
          <cell r="BB101">
            <v>40</v>
          </cell>
          <cell r="BC101">
            <v>7</v>
          </cell>
          <cell r="BD101">
            <v>128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14</v>
          </cell>
          <cell r="BJ101">
            <v>269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7</v>
          </cell>
          <cell r="BV101">
            <v>136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5</v>
          </cell>
          <cell r="CO101">
            <v>123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</row>
        <row r="102">
          <cell r="D102">
            <v>2208147</v>
          </cell>
          <cell r="E102" t="str">
            <v>147 Основно училище "Йордан Радичков"</v>
          </cell>
          <cell r="F102" t="str">
            <v>Общинско</v>
          </cell>
          <cell r="G102" t="str">
            <v>община</v>
          </cell>
          <cell r="H102" t="str">
            <v>основно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1</v>
          </cell>
          <cell r="W102">
            <v>1</v>
          </cell>
          <cell r="X102">
            <v>13</v>
          </cell>
          <cell r="Y102">
            <v>13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</v>
          </cell>
          <cell r="AE102">
            <v>3</v>
          </cell>
          <cell r="AF102">
            <v>0</v>
          </cell>
          <cell r="AG102">
            <v>13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</v>
          </cell>
          <cell r="BA102">
            <v>65</v>
          </cell>
          <cell r="BB102">
            <v>19</v>
          </cell>
          <cell r="BC102">
            <v>3</v>
          </cell>
          <cell r="BD102">
            <v>47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7</v>
          </cell>
          <cell r="BJ102">
            <v>112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1</v>
          </cell>
          <cell r="BV102">
            <v>26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</row>
        <row r="103">
          <cell r="D103">
            <v>2208864</v>
          </cell>
          <cell r="E103" t="str">
            <v>ДЕТСКА ГРАДИНА №196"ШАРЛ ПЕРО"</v>
          </cell>
          <cell r="F103" t="str">
            <v>Общинско</v>
          </cell>
          <cell r="G103" t="str">
            <v>община</v>
          </cell>
          <cell r="H103" t="str">
            <v>детска градина</v>
          </cell>
          <cell r="I103">
            <v>0</v>
          </cell>
          <cell r="J103">
            <v>0</v>
          </cell>
          <cell r="K103">
            <v>6</v>
          </cell>
          <cell r="L103">
            <v>155</v>
          </cell>
          <cell r="M103">
            <v>0</v>
          </cell>
          <cell r="N103">
            <v>0</v>
          </cell>
          <cell r="O103">
            <v>24</v>
          </cell>
          <cell r="P103">
            <v>53</v>
          </cell>
          <cell r="Q103">
            <v>26</v>
          </cell>
          <cell r="R103">
            <v>52</v>
          </cell>
          <cell r="S103">
            <v>77</v>
          </cell>
          <cell r="T103">
            <v>78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</row>
        <row r="104">
          <cell r="D104">
            <v>2208865</v>
          </cell>
          <cell r="E104" t="str">
            <v>ДЕТСКА ГРАДИНА № 169 " КОЛЕДАРЧЕ "</v>
          </cell>
          <cell r="F104" t="str">
            <v>Общинско</v>
          </cell>
          <cell r="G104" t="str">
            <v>община</v>
          </cell>
          <cell r="H104" t="str">
            <v>детска градина</v>
          </cell>
          <cell r="I104">
            <v>0</v>
          </cell>
          <cell r="J104">
            <v>0</v>
          </cell>
          <cell r="K104">
            <v>6</v>
          </cell>
          <cell r="L104">
            <v>159</v>
          </cell>
          <cell r="M104">
            <v>0</v>
          </cell>
          <cell r="N104">
            <v>0</v>
          </cell>
          <cell r="O104">
            <v>52</v>
          </cell>
          <cell r="P104">
            <v>27</v>
          </cell>
          <cell r="Q104">
            <v>53</v>
          </cell>
          <cell r="R104">
            <v>27</v>
          </cell>
          <cell r="S104">
            <v>79</v>
          </cell>
          <cell r="T104">
            <v>80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</row>
        <row r="105">
          <cell r="D105">
            <v>2208866</v>
          </cell>
          <cell r="E105" t="str">
            <v>Детска градина 128 "ФЕНИКС"</v>
          </cell>
          <cell r="F105" t="str">
            <v>Общинско</v>
          </cell>
          <cell r="G105" t="str">
            <v>община</v>
          </cell>
          <cell r="H105" t="str">
            <v>детска градина</v>
          </cell>
          <cell r="I105">
            <v>1</v>
          </cell>
          <cell r="J105">
            <v>22</v>
          </cell>
          <cell r="K105">
            <v>9</v>
          </cell>
          <cell r="L105">
            <v>244</v>
          </cell>
          <cell r="M105">
            <v>0</v>
          </cell>
          <cell r="N105">
            <v>0</v>
          </cell>
          <cell r="O105">
            <v>51</v>
          </cell>
          <cell r="P105">
            <v>81</v>
          </cell>
          <cell r="Q105">
            <v>58</v>
          </cell>
          <cell r="R105">
            <v>54</v>
          </cell>
          <cell r="S105">
            <v>132</v>
          </cell>
          <cell r="T105">
            <v>112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</row>
        <row r="106">
          <cell r="D106">
            <v>2208867</v>
          </cell>
          <cell r="E106" t="str">
            <v>ДЕТСКА ГРАДИНА № 130"ПРИКАЗКА"</v>
          </cell>
          <cell r="F106" t="str">
            <v>Общинско</v>
          </cell>
          <cell r="G106" t="str">
            <v>община</v>
          </cell>
          <cell r="H106" t="str">
            <v>детска градина</v>
          </cell>
          <cell r="I106">
            <v>0</v>
          </cell>
          <cell r="J106">
            <v>0</v>
          </cell>
          <cell r="K106">
            <v>4</v>
          </cell>
          <cell r="L106">
            <v>105</v>
          </cell>
          <cell r="M106">
            <v>0</v>
          </cell>
          <cell r="N106">
            <v>0</v>
          </cell>
          <cell r="O106">
            <v>23</v>
          </cell>
          <cell r="P106">
            <v>27</v>
          </cell>
          <cell r="Q106">
            <v>29</v>
          </cell>
          <cell r="R106">
            <v>26</v>
          </cell>
          <cell r="S106">
            <v>50</v>
          </cell>
          <cell r="T106">
            <v>55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</row>
        <row r="107">
          <cell r="D107">
            <v>2208868</v>
          </cell>
          <cell r="E107" t="str">
            <v>Детска градина №126 "Тинтява"</v>
          </cell>
          <cell r="F107" t="str">
            <v>Общинско</v>
          </cell>
          <cell r="G107" t="str">
            <v>община</v>
          </cell>
          <cell r="H107" t="str">
            <v>детска градина</v>
          </cell>
          <cell r="I107">
            <v>0</v>
          </cell>
          <cell r="J107">
            <v>0</v>
          </cell>
          <cell r="K107">
            <v>8</v>
          </cell>
          <cell r="L107">
            <v>210</v>
          </cell>
          <cell r="M107">
            <v>0</v>
          </cell>
          <cell r="N107">
            <v>0</v>
          </cell>
          <cell r="O107">
            <v>50</v>
          </cell>
          <cell r="P107">
            <v>57</v>
          </cell>
          <cell r="Q107">
            <v>51</v>
          </cell>
          <cell r="R107">
            <v>52</v>
          </cell>
          <cell r="S107">
            <v>107</v>
          </cell>
          <cell r="T107">
            <v>103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</row>
        <row r="108">
          <cell r="D108">
            <v>2208870</v>
          </cell>
          <cell r="E108" t="str">
            <v>Детска градина №187 "Жар птица"</v>
          </cell>
          <cell r="F108" t="str">
            <v>Общинско</v>
          </cell>
          <cell r="G108" t="str">
            <v>община</v>
          </cell>
          <cell r="H108" t="str">
            <v>детска градина</v>
          </cell>
          <cell r="I108">
            <v>2</v>
          </cell>
          <cell r="J108">
            <v>43</v>
          </cell>
          <cell r="K108">
            <v>6</v>
          </cell>
          <cell r="L108">
            <v>167</v>
          </cell>
          <cell r="M108">
            <v>0</v>
          </cell>
          <cell r="N108">
            <v>0</v>
          </cell>
          <cell r="O108">
            <v>26</v>
          </cell>
          <cell r="P108">
            <v>29</v>
          </cell>
          <cell r="Q108">
            <v>56</v>
          </cell>
          <cell r="R108">
            <v>56</v>
          </cell>
          <cell r="S108">
            <v>55</v>
          </cell>
          <cell r="T108">
            <v>112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</row>
        <row r="109">
          <cell r="D109">
            <v>2208871</v>
          </cell>
          <cell r="E109" t="str">
            <v>ДЕТСКА ГРАДИНА N 54 "ДЪГА"</v>
          </cell>
          <cell r="F109" t="str">
            <v>Общинско</v>
          </cell>
          <cell r="G109" t="str">
            <v>община</v>
          </cell>
          <cell r="H109" t="str">
            <v>детска градина</v>
          </cell>
          <cell r="I109">
            <v>2</v>
          </cell>
          <cell r="J109">
            <v>43</v>
          </cell>
          <cell r="K109">
            <v>4</v>
          </cell>
          <cell r="L109">
            <v>101</v>
          </cell>
          <cell r="M109">
            <v>0</v>
          </cell>
          <cell r="N109">
            <v>0</v>
          </cell>
          <cell r="O109">
            <v>26</v>
          </cell>
          <cell r="P109">
            <v>25</v>
          </cell>
          <cell r="Q109">
            <v>29</v>
          </cell>
          <cell r="R109">
            <v>21</v>
          </cell>
          <cell r="S109">
            <v>51</v>
          </cell>
          <cell r="T109">
            <v>50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</row>
        <row r="110">
          <cell r="D110">
            <v>2209019</v>
          </cell>
          <cell r="E110" t="str">
            <v>19 СРЕДНО УЧИЛИЩЕ "ЕЛИН ПЕЛИН"</v>
          </cell>
          <cell r="F110" t="str">
            <v>Общинско</v>
          </cell>
          <cell r="G110" t="str">
            <v>община</v>
          </cell>
          <cell r="H110" t="str">
            <v>средно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16</v>
          </cell>
          <cell r="BA110">
            <v>381</v>
          </cell>
          <cell r="BB110">
            <v>95</v>
          </cell>
          <cell r="BC110">
            <v>12</v>
          </cell>
          <cell r="BD110">
            <v>274</v>
          </cell>
          <cell r="BE110">
            <v>9</v>
          </cell>
          <cell r="BF110">
            <v>234</v>
          </cell>
          <cell r="BG110">
            <v>6</v>
          </cell>
          <cell r="BH110">
            <v>154</v>
          </cell>
          <cell r="BI110">
            <v>43</v>
          </cell>
          <cell r="BJ110">
            <v>1043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16</v>
          </cell>
          <cell r="BV110">
            <v>369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</row>
        <row r="111">
          <cell r="D111">
            <v>2209025</v>
          </cell>
          <cell r="E111" t="str">
            <v>25 основно училище "Д-р Петър Берон"</v>
          </cell>
          <cell r="F111" t="str">
            <v>Общинско</v>
          </cell>
          <cell r="G111" t="str">
            <v>община</v>
          </cell>
          <cell r="H111" t="str">
            <v>основно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1</v>
          </cell>
          <cell r="X111">
            <v>19</v>
          </cell>
          <cell r="Y111">
            <v>19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6</v>
          </cell>
          <cell r="AE111">
            <v>13</v>
          </cell>
          <cell r="AF111">
            <v>0</v>
          </cell>
          <cell r="AG111">
            <v>19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16</v>
          </cell>
          <cell r="BA111">
            <v>377</v>
          </cell>
          <cell r="BB111">
            <v>92</v>
          </cell>
          <cell r="BC111">
            <v>12</v>
          </cell>
          <cell r="BD111">
            <v>297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28</v>
          </cell>
          <cell r="BJ111">
            <v>674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16</v>
          </cell>
          <cell r="BV111">
            <v>338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</row>
        <row r="112">
          <cell r="D112">
            <v>2209034</v>
          </cell>
          <cell r="E112" t="str">
            <v>34 ОСНОВНО УЧИЛИЩЕ "СТОЮ ШИШКОВ"</v>
          </cell>
          <cell r="F112" t="str">
            <v>Общинско</v>
          </cell>
          <cell r="G112" t="str">
            <v>община</v>
          </cell>
          <cell r="H112" t="str">
            <v>основно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2</v>
          </cell>
          <cell r="W112">
            <v>2</v>
          </cell>
          <cell r="X112">
            <v>46</v>
          </cell>
          <cell r="Y112">
            <v>46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22</v>
          </cell>
          <cell r="AE112">
            <v>24</v>
          </cell>
          <cell r="AF112">
            <v>0</v>
          </cell>
          <cell r="AG112">
            <v>46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20</v>
          </cell>
          <cell r="BA112">
            <v>494</v>
          </cell>
          <cell r="BB112">
            <v>118</v>
          </cell>
          <cell r="BC112">
            <v>13</v>
          </cell>
          <cell r="BD112">
            <v>333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33</v>
          </cell>
          <cell r="BJ112">
            <v>827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16</v>
          </cell>
          <cell r="BV112">
            <v>413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</row>
        <row r="113">
          <cell r="D113">
            <v>2209036</v>
          </cell>
          <cell r="E113" t="str">
            <v>36 Средно училище "Максим Горки"</v>
          </cell>
          <cell r="F113" t="str">
            <v>Общинско</v>
          </cell>
          <cell r="G113" t="str">
            <v>община</v>
          </cell>
          <cell r="H113" t="str">
            <v>средно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19</v>
          </cell>
          <cell r="BA113">
            <v>417</v>
          </cell>
          <cell r="BB113">
            <v>117</v>
          </cell>
          <cell r="BC113">
            <v>12</v>
          </cell>
          <cell r="BD113">
            <v>270</v>
          </cell>
          <cell r="BE113">
            <v>6</v>
          </cell>
          <cell r="BF113">
            <v>156</v>
          </cell>
          <cell r="BG113">
            <v>4</v>
          </cell>
          <cell r="BH113">
            <v>96</v>
          </cell>
          <cell r="BI113">
            <v>41</v>
          </cell>
          <cell r="BJ113">
            <v>939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13</v>
          </cell>
          <cell r="BV113">
            <v>343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</row>
        <row r="114">
          <cell r="D114">
            <v>2209051</v>
          </cell>
          <cell r="E114" t="str">
            <v>51 СРЕДНО УЧИЛИЩЕ "ЕЛИСАВЕТА БАГРЯНА"</v>
          </cell>
          <cell r="F114" t="str">
            <v>Общинско</v>
          </cell>
          <cell r="G114" t="str">
            <v>община</v>
          </cell>
          <cell r="H114" t="str">
            <v>средно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16</v>
          </cell>
          <cell r="BA114">
            <v>450</v>
          </cell>
          <cell r="BB114">
            <v>114</v>
          </cell>
          <cell r="BC114">
            <v>12</v>
          </cell>
          <cell r="BD114">
            <v>356</v>
          </cell>
          <cell r="BE114">
            <v>1</v>
          </cell>
          <cell r="BF114">
            <v>28</v>
          </cell>
          <cell r="BG114">
            <v>3</v>
          </cell>
          <cell r="BH114">
            <v>84</v>
          </cell>
          <cell r="BI114">
            <v>32</v>
          </cell>
          <cell r="BJ114">
            <v>918</v>
          </cell>
          <cell r="BK114">
            <v>5</v>
          </cell>
          <cell r="BL114">
            <v>139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11</v>
          </cell>
          <cell r="BV114">
            <v>303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6</v>
          </cell>
          <cell r="CR114">
            <v>166</v>
          </cell>
          <cell r="CS114">
            <v>0</v>
          </cell>
          <cell r="CT114">
            <v>0</v>
          </cell>
          <cell r="CU114">
            <v>0</v>
          </cell>
        </row>
        <row r="115">
          <cell r="D115">
            <v>2209132</v>
          </cell>
          <cell r="E115" t="str">
            <v>132. Средно училище "Ваня Войнова"</v>
          </cell>
          <cell r="F115" t="str">
            <v>Общинско</v>
          </cell>
          <cell r="G115" t="str">
            <v>община</v>
          </cell>
          <cell r="H115" t="str">
            <v>средно</v>
          </cell>
          <cell r="I115">
            <v>0</v>
          </cell>
          <cell r="J115">
            <v>0</v>
          </cell>
          <cell r="K115">
            <v>2</v>
          </cell>
          <cell r="L115">
            <v>47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21</v>
          </cell>
          <cell r="R115">
            <v>26</v>
          </cell>
          <cell r="S115">
            <v>0</v>
          </cell>
          <cell r="T115">
            <v>47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</v>
          </cell>
          <cell r="AY115">
            <v>5</v>
          </cell>
          <cell r="AZ115">
            <v>5</v>
          </cell>
          <cell r="BA115">
            <v>113</v>
          </cell>
          <cell r="BB115">
            <v>26</v>
          </cell>
          <cell r="BC115">
            <v>3</v>
          </cell>
          <cell r="BD115">
            <v>69</v>
          </cell>
          <cell r="BE115">
            <v>5</v>
          </cell>
          <cell r="BF115">
            <v>124</v>
          </cell>
          <cell r="BG115">
            <v>3</v>
          </cell>
          <cell r="BH115">
            <v>69</v>
          </cell>
          <cell r="BI115">
            <v>16</v>
          </cell>
          <cell r="BJ115">
            <v>375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6</v>
          </cell>
          <cell r="BV115">
            <v>139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4</v>
          </cell>
          <cell r="CL115">
            <v>94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1</v>
          </cell>
          <cell r="CR115">
            <v>25</v>
          </cell>
          <cell r="CS115">
            <v>0</v>
          </cell>
          <cell r="CT115">
            <v>0</v>
          </cell>
          <cell r="CU115">
            <v>0</v>
          </cell>
        </row>
        <row r="116">
          <cell r="D116">
            <v>2209142</v>
          </cell>
          <cell r="E116" t="str">
            <v>142 ОСНОВНО УЧИЛИЩЕ "ВЕСЕЛИН ХАНЧЕВ"</v>
          </cell>
          <cell r="F116" t="str">
            <v>Общинско</v>
          </cell>
          <cell r="G116" t="str">
            <v>община</v>
          </cell>
          <cell r="H116" t="str">
            <v>основно</v>
          </cell>
          <cell r="I116">
            <v>0</v>
          </cell>
          <cell r="J116">
            <v>0</v>
          </cell>
          <cell r="K116">
            <v>2</v>
          </cell>
          <cell r="L116">
            <v>45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23</v>
          </cell>
          <cell r="R116">
            <v>22</v>
          </cell>
          <cell r="S116">
            <v>0</v>
          </cell>
          <cell r="T116">
            <v>45</v>
          </cell>
          <cell r="U116">
            <v>0</v>
          </cell>
          <cell r="V116">
            <v>1</v>
          </cell>
          <cell r="W116">
            <v>1</v>
          </cell>
          <cell r="X116">
            <v>8</v>
          </cell>
          <cell r="Y116">
            <v>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8</v>
          </cell>
          <cell r="AF116">
            <v>0</v>
          </cell>
          <cell r="AG116">
            <v>8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14</v>
          </cell>
          <cell r="BA116">
            <v>267</v>
          </cell>
          <cell r="BB116">
            <v>54</v>
          </cell>
          <cell r="BC116">
            <v>11</v>
          </cell>
          <cell r="BD116">
            <v>244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25</v>
          </cell>
          <cell r="BJ116">
            <v>511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11</v>
          </cell>
          <cell r="BV116">
            <v>242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</row>
        <row r="117">
          <cell r="D117">
            <v>2209305</v>
          </cell>
          <cell r="E117" t="str">
            <v>203. Профилирана езикова гимназия "Свети Методий"</v>
          </cell>
          <cell r="F117" t="str">
            <v>Общинско</v>
          </cell>
          <cell r="G117" t="str">
            <v>община</v>
          </cell>
          <cell r="H117" t="str">
            <v>профилирана гимназия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15</v>
          </cell>
          <cell r="BF117">
            <v>400</v>
          </cell>
          <cell r="BG117">
            <v>7</v>
          </cell>
          <cell r="BH117">
            <v>166</v>
          </cell>
          <cell r="BI117">
            <v>22</v>
          </cell>
          <cell r="BJ117">
            <v>566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</row>
        <row r="118">
          <cell r="D118">
            <v>2209851</v>
          </cell>
          <cell r="E118" t="str">
            <v>ДЕТСКА ГРАДИНА № 134 "Любопитко"</v>
          </cell>
          <cell r="F118" t="str">
            <v>Общинско</v>
          </cell>
          <cell r="G118" t="str">
            <v>община</v>
          </cell>
          <cell r="H118" t="str">
            <v>детска градина</v>
          </cell>
          <cell r="I118">
            <v>0</v>
          </cell>
          <cell r="J118">
            <v>0</v>
          </cell>
          <cell r="K118">
            <v>4</v>
          </cell>
          <cell r="L118">
            <v>105</v>
          </cell>
          <cell r="M118">
            <v>0</v>
          </cell>
          <cell r="N118">
            <v>0</v>
          </cell>
          <cell r="O118">
            <v>27</v>
          </cell>
          <cell r="P118">
            <v>25</v>
          </cell>
          <cell r="Q118">
            <v>27</v>
          </cell>
          <cell r="R118">
            <v>26</v>
          </cell>
          <cell r="S118">
            <v>52</v>
          </cell>
          <cell r="T118">
            <v>53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4</v>
          </cell>
          <cell r="AI118">
            <v>44</v>
          </cell>
          <cell r="AJ118">
            <v>44</v>
          </cell>
          <cell r="AK118">
            <v>0</v>
          </cell>
          <cell r="AL118">
            <v>0</v>
          </cell>
          <cell r="AM118">
            <v>3</v>
          </cell>
          <cell r="AN118">
            <v>13</v>
          </cell>
          <cell r="AO118">
            <v>12</v>
          </cell>
          <cell r="AP118">
            <v>16</v>
          </cell>
          <cell r="AQ118">
            <v>28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</row>
        <row r="119">
          <cell r="D119">
            <v>2209852</v>
          </cell>
          <cell r="E119" t="str">
            <v>Детска Градина №107 "Бон-бон"</v>
          </cell>
          <cell r="F119" t="str">
            <v>Общинско</v>
          </cell>
          <cell r="G119" t="str">
            <v>община</v>
          </cell>
          <cell r="H119" t="str">
            <v>детска градина</v>
          </cell>
          <cell r="I119">
            <v>0</v>
          </cell>
          <cell r="J119">
            <v>0</v>
          </cell>
          <cell r="K119">
            <v>4</v>
          </cell>
          <cell r="L119">
            <v>103</v>
          </cell>
          <cell r="M119">
            <v>0</v>
          </cell>
          <cell r="N119">
            <v>0</v>
          </cell>
          <cell r="O119">
            <v>26</v>
          </cell>
          <cell r="P119">
            <v>26</v>
          </cell>
          <cell r="Q119">
            <v>27</v>
          </cell>
          <cell r="R119">
            <v>24</v>
          </cell>
          <cell r="S119">
            <v>52</v>
          </cell>
          <cell r="T119">
            <v>51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</row>
        <row r="120">
          <cell r="D120">
            <v>2209853</v>
          </cell>
          <cell r="E120" t="str">
            <v>Детска градина № 67"Чучулига"</v>
          </cell>
          <cell r="F120" t="str">
            <v>Общинско</v>
          </cell>
          <cell r="G120" t="str">
            <v>община</v>
          </cell>
          <cell r="H120" t="str">
            <v>детска градина</v>
          </cell>
          <cell r="I120">
            <v>0</v>
          </cell>
          <cell r="J120">
            <v>0</v>
          </cell>
          <cell r="K120">
            <v>5</v>
          </cell>
          <cell r="L120">
            <v>135</v>
          </cell>
          <cell r="M120">
            <v>1</v>
          </cell>
          <cell r="N120">
            <v>0</v>
          </cell>
          <cell r="O120">
            <v>49</v>
          </cell>
          <cell r="P120">
            <v>28</v>
          </cell>
          <cell r="Q120">
            <v>28</v>
          </cell>
          <cell r="R120">
            <v>29</v>
          </cell>
          <cell r="S120">
            <v>78</v>
          </cell>
          <cell r="T120">
            <v>57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</row>
        <row r="121">
          <cell r="D121">
            <v>2209854</v>
          </cell>
          <cell r="E121" t="str">
            <v>ДЕТСКА ГРАДИНА №85 Родина</v>
          </cell>
          <cell r="F121" t="str">
            <v>Общинско</v>
          </cell>
          <cell r="G121" t="str">
            <v>община</v>
          </cell>
          <cell r="H121" t="str">
            <v>детска градина</v>
          </cell>
          <cell r="I121">
            <v>0</v>
          </cell>
          <cell r="J121">
            <v>0</v>
          </cell>
          <cell r="K121">
            <v>6</v>
          </cell>
          <cell r="L121">
            <v>146</v>
          </cell>
          <cell r="M121">
            <v>0</v>
          </cell>
          <cell r="N121">
            <v>0</v>
          </cell>
          <cell r="O121">
            <v>24</v>
          </cell>
          <cell r="P121">
            <v>23</v>
          </cell>
          <cell r="Q121">
            <v>50</v>
          </cell>
          <cell r="R121">
            <v>49</v>
          </cell>
          <cell r="S121">
            <v>47</v>
          </cell>
          <cell r="T121">
            <v>99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</row>
        <row r="122">
          <cell r="D122">
            <v>2209855</v>
          </cell>
          <cell r="E122" t="str">
            <v>Детска градина №99 " Брезичка"</v>
          </cell>
          <cell r="F122" t="str">
            <v>Общинско</v>
          </cell>
          <cell r="G122" t="str">
            <v>община</v>
          </cell>
          <cell r="H122" t="str">
            <v>детска градина</v>
          </cell>
          <cell r="I122">
            <v>0</v>
          </cell>
          <cell r="J122">
            <v>0</v>
          </cell>
          <cell r="K122">
            <v>12</v>
          </cell>
          <cell r="L122">
            <v>308</v>
          </cell>
          <cell r="M122">
            <v>0</v>
          </cell>
          <cell r="N122">
            <v>22</v>
          </cell>
          <cell r="O122">
            <v>75</v>
          </cell>
          <cell r="P122">
            <v>54</v>
          </cell>
          <cell r="Q122">
            <v>81</v>
          </cell>
          <cell r="R122">
            <v>76</v>
          </cell>
          <cell r="S122">
            <v>151</v>
          </cell>
          <cell r="T122">
            <v>157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1</v>
          </cell>
          <cell r="AI122">
            <v>11</v>
          </cell>
          <cell r="AJ122">
            <v>11</v>
          </cell>
          <cell r="AK122">
            <v>0</v>
          </cell>
          <cell r="AL122">
            <v>0</v>
          </cell>
          <cell r="AM122">
            <v>1</v>
          </cell>
          <cell r="AN122">
            <v>4</v>
          </cell>
          <cell r="AO122">
            <v>2</v>
          </cell>
          <cell r="AP122">
            <v>4</v>
          </cell>
          <cell r="AQ122">
            <v>6</v>
          </cell>
          <cell r="AR122">
            <v>1</v>
          </cell>
          <cell r="AS122">
            <v>0</v>
          </cell>
          <cell r="AT122">
            <v>0</v>
          </cell>
          <cell r="AU122">
            <v>0</v>
          </cell>
          <cell r="AV122">
            <v>1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</row>
        <row r="123">
          <cell r="D123">
            <v>2209856</v>
          </cell>
          <cell r="E123" t="str">
            <v>Детска градина № 142</v>
          </cell>
          <cell r="F123" t="str">
            <v>Общинско</v>
          </cell>
          <cell r="G123" t="str">
            <v>община</v>
          </cell>
          <cell r="H123" t="str">
            <v>детска градина</v>
          </cell>
          <cell r="I123">
            <v>0</v>
          </cell>
          <cell r="J123">
            <v>0</v>
          </cell>
          <cell r="K123">
            <v>8</v>
          </cell>
          <cell r="L123">
            <v>210</v>
          </cell>
          <cell r="M123">
            <v>0</v>
          </cell>
          <cell r="N123">
            <v>0</v>
          </cell>
          <cell r="O123">
            <v>75</v>
          </cell>
          <cell r="P123">
            <v>51</v>
          </cell>
          <cell r="Q123">
            <v>57</v>
          </cell>
          <cell r="R123">
            <v>27</v>
          </cell>
          <cell r="S123">
            <v>126</v>
          </cell>
          <cell r="T123">
            <v>84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</row>
        <row r="124">
          <cell r="D124">
            <v>2209857</v>
          </cell>
          <cell r="E124" t="str">
            <v>Детска градина №124 "Бърборино"</v>
          </cell>
          <cell r="F124" t="str">
            <v>Общинско</v>
          </cell>
          <cell r="G124" t="str">
            <v>община</v>
          </cell>
          <cell r="H124" t="str">
            <v>детска градина</v>
          </cell>
          <cell r="I124">
            <v>0</v>
          </cell>
          <cell r="J124">
            <v>0</v>
          </cell>
          <cell r="K124">
            <v>6</v>
          </cell>
          <cell r="L124">
            <v>153</v>
          </cell>
          <cell r="M124">
            <v>0</v>
          </cell>
          <cell r="N124">
            <v>0</v>
          </cell>
          <cell r="O124">
            <v>26</v>
          </cell>
          <cell r="P124">
            <v>39</v>
          </cell>
          <cell r="Q124">
            <v>57</v>
          </cell>
          <cell r="R124">
            <v>31</v>
          </cell>
          <cell r="S124">
            <v>65</v>
          </cell>
          <cell r="T124">
            <v>88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1</v>
          </cell>
          <cell r="AI124">
            <v>16</v>
          </cell>
          <cell r="AJ124">
            <v>16</v>
          </cell>
          <cell r="AK124">
            <v>0</v>
          </cell>
          <cell r="AL124">
            <v>1</v>
          </cell>
          <cell r="AM124">
            <v>4</v>
          </cell>
          <cell r="AN124">
            <v>4</v>
          </cell>
          <cell r="AO124">
            <v>3</v>
          </cell>
          <cell r="AP124">
            <v>4</v>
          </cell>
          <cell r="AQ124">
            <v>7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</row>
        <row r="125">
          <cell r="D125">
            <v>2209858</v>
          </cell>
          <cell r="E125" t="str">
            <v>Детска градина №136"Славия"</v>
          </cell>
          <cell r="F125" t="str">
            <v>Общинско</v>
          </cell>
          <cell r="G125" t="str">
            <v>община</v>
          </cell>
          <cell r="H125" t="str">
            <v>детска градина</v>
          </cell>
          <cell r="I125">
            <v>0</v>
          </cell>
          <cell r="J125">
            <v>0</v>
          </cell>
          <cell r="K125">
            <v>8</v>
          </cell>
          <cell r="L125">
            <v>216</v>
          </cell>
          <cell r="M125">
            <v>0</v>
          </cell>
          <cell r="N125">
            <v>0</v>
          </cell>
          <cell r="O125">
            <v>52</v>
          </cell>
          <cell r="P125">
            <v>54</v>
          </cell>
          <cell r="Q125">
            <v>56</v>
          </cell>
          <cell r="R125">
            <v>54</v>
          </cell>
          <cell r="S125">
            <v>106</v>
          </cell>
          <cell r="T125">
            <v>110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</row>
        <row r="126">
          <cell r="D126">
            <v>2209859</v>
          </cell>
          <cell r="E126" t="str">
            <v>Детска градина № 145 "Българка"</v>
          </cell>
          <cell r="F126" t="str">
            <v>Общинско</v>
          </cell>
          <cell r="G126" t="str">
            <v>община</v>
          </cell>
          <cell r="H126" t="str">
            <v>детска градина</v>
          </cell>
          <cell r="I126">
            <v>0</v>
          </cell>
          <cell r="J126">
            <v>0</v>
          </cell>
          <cell r="K126">
            <v>4</v>
          </cell>
          <cell r="L126">
            <v>102</v>
          </cell>
          <cell r="M126">
            <v>0</v>
          </cell>
          <cell r="N126">
            <v>0</v>
          </cell>
          <cell r="O126">
            <v>25</v>
          </cell>
          <cell r="P126">
            <v>29</v>
          </cell>
          <cell r="Q126">
            <v>24</v>
          </cell>
          <cell r="R126">
            <v>24</v>
          </cell>
          <cell r="S126">
            <v>54</v>
          </cell>
          <cell r="T126">
            <v>48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</row>
        <row r="127">
          <cell r="D127">
            <v>2209860</v>
          </cell>
          <cell r="E127" t="str">
            <v>ДЕТСКА ГРАДИНА №93 "Чуден свят"</v>
          </cell>
          <cell r="F127" t="str">
            <v>Общинско</v>
          </cell>
          <cell r="G127" t="str">
            <v>община</v>
          </cell>
          <cell r="H127" t="str">
            <v>детска градина</v>
          </cell>
          <cell r="I127">
            <v>4</v>
          </cell>
          <cell r="J127">
            <v>86</v>
          </cell>
          <cell r="K127">
            <v>12</v>
          </cell>
          <cell r="L127">
            <v>305</v>
          </cell>
          <cell r="M127">
            <v>0</v>
          </cell>
          <cell r="N127">
            <v>0</v>
          </cell>
          <cell r="O127">
            <v>68</v>
          </cell>
          <cell r="P127">
            <v>81</v>
          </cell>
          <cell r="Q127">
            <v>82</v>
          </cell>
          <cell r="R127">
            <v>74</v>
          </cell>
          <cell r="S127">
            <v>149</v>
          </cell>
          <cell r="T127">
            <v>156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</row>
        <row r="128">
          <cell r="D128">
            <v>2209861</v>
          </cell>
          <cell r="E128" t="str">
            <v>Детска градина №162 "Вихрогонче"</v>
          </cell>
          <cell r="F128" t="str">
            <v>Общинско</v>
          </cell>
          <cell r="G128" t="str">
            <v>община</v>
          </cell>
          <cell r="H128" t="str">
            <v>детска градина</v>
          </cell>
          <cell r="I128">
            <v>0</v>
          </cell>
          <cell r="J128">
            <v>0</v>
          </cell>
          <cell r="K128">
            <v>7</v>
          </cell>
          <cell r="L128">
            <v>186</v>
          </cell>
          <cell r="M128">
            <v>0</v>
          </cell>
          <cell r="N128">
            <v>0</v>
          </cell>
          <cell r="O128">
            <v>52</v>
          </cell>
          <cell r="P128">
            <v>55</v>
          </cell>
          <cell r="Q128">
            <v>28</v>
          </cell>
          <cell r="R128">
            <v>51</v>
          </cell>
          <cell r="S128">
            <v>107</v>
          </cell>
          <cell r="T128">
            <v>79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</row>
        <row r="129">
          <cell r="D129">
            <v>2209862</v>
          </cell>
          <cell r="E129" t="str">
            <v>ДЕТСКА ГРАДИНА № 8 "ПРОФ. Д-Р ЕЛКА ПЕТРОВА"</v>
          </cell>
          <cell r="F129" t="str">
            <v>Общинско</v>
          </cell>
          <cell r="G129" t="str">
            <v>община</v>
          </cell>
          <cell r="H129" t="str">
            <v>детска градина</v>
          </cell>
          <cell r="I129">
            <v>3</v>
          </cell>
          <cell r="J129">
            <v>66</v>
          </cell>
          <cell r="K129">
            <v>11</v>
          </cell>
          <cell r="L129">
            <v>290</v>
          </cell>
          <cell r="M129">
            <v>0</v>
          </cell>
          <cell r="N129">
            <v>0</v>
          </cell>
          <cell r="O129">
            <v>76</v>
          </cell>
          <cell r="P129">
            <v>80</v>
          </cell>
          <cell r="Q129">
            <v>82</v>
          </cell>
          <cell r="R129">
            <v>52</v>
          </cell>
          <cell r="S129">
            <v>156</v>
          </cell>
          <cell r="T129">
            <v>134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</row>
        <row r="130">
          <cell r="D130">
            <v>2209863</v>
          </cell>
          <cell r="E130" t="str">
            <v>ДЕТСКА ГРАДИНА № 80 Приказна калина</v>
          </cell>
          <cell r="F130" t="str">
            <v>Общинско</v>
          </cell>
          <cell r="G130" t="str">
            <v>община</v>
          </cell>
          <cell r="H130" t="str">
            <v>детска градина</v>
          </cell>
          <cell r="I130">
            <v>2</v>
          </cell>
          <cell r="J130">
            <v>43</v>
          </cell>
          <cell r="K130">
            <v>10</v>
          </cell>
          <cell r="L130">
            <v>261</v>
          </cell>
          <cell r="M130">
            <v>0</v>
          </cell>
          <cell r="N130">
            <v>0</v>
          </cell>
          <cell r="O130">
            <v>49</v>
          </cell>
          <cell r="P130">
            <v>81</v>
          </cell>
          <cell r="Q130">
            <v>81</v>
          </cell>
          <cell r="R130">
            <v>50</v>
          </cell>
          <cell r="S130">
            <v>130</v>
          </cell>
          <cell r="T130">
            <v>131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</row>
        <row r="131">
          <cell r="D131">
            <v>2210085</v>
          </cell>
          <cell r="E131" t="str">
            <v>85 Средно училище "Отец Паисий"</v>
          </cell>
          <cell r="F131" t="str">
            <v>Общинско</v>
          </cell>
          <cell r="G131" t="str">
            <v>община</v>
          </cell>
          <cell r="H131" t="str">
            <v>средно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6</v>
          </cell>
          <cell r="BA131">
            <v>100</v>
          </cell>
          <cell r="BB131">
            <v>27</v>
          </cell>
          <cell r="BC131">
            <v>4</v>
          </cell>
          <cell r="BD131">
            <v>84</v>
          </cell>
          <cell r="BE131">
            <v>0</v>
          </cell>
          <cell r="BF131">
            <v>0</v>
          </cell>
          <cell r="BG131">
            <v>1</v>
          </cell>
          <cell r="BH131">
            <v>23</v>
          </cell>
          <cell r="BI131">
            <v>11</v>
          </cell>
          <cell r="BJ131">
            <v>207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7</v>
          </cell>
          <cell r="BV131">
            <v>158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4</v>
          </cell>
          <cell r="CO131">
            <v>97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</row>
        <row r="132">
          <cell r="D132">
            <v>2210115</v>
          </cell>
          <cell r="E132" t="str">
            <v>115. ОУ "Св. св. Кирил и Методий"</v>
          </cell>
          <cell r="F132" t="str">
            <v>Общинско</v>
          </cell>
          <cell r="G132" t="str">
            <v>община</v>
          </cell>
          <cell r="H132" t="str">
            <v>основно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</v>
          </cell>
          <cell r="BA132">
            <v>70</v>
          </cell>
          <cell r="BB132">
            <v>19</v>
          </cell>
          <cell r="BC132">
            <v>3</v>
          </cell>
          <cell r="BD132">
            <v>50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7</v>
          </cell>
          <cell r="BJ132">
            <v>120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7</v>
          </cell>
          <cell r="BV132">
            <v>112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</row>
        <row r="133">
          <cell r="D133">
            <v>2210116</v>
          </cell>
          <cell r="E133" t="str">
            <v>116 Основно училище "Паисий Хилендарски"</v>
          </cell>
          <cell r="F133" t="str">
            <v>Общинско</v>
          </cell>
          <cell r="G133" t="str">
            <v>община</v>
          </cell>
          <cell r="H133" t="str">
            <v>основно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</v>
          </cell>
          <cell r="BA133">
            <v>24</v>
          </cell>
          <cell r="BB133">
            <v>10</v>
          </cell>
          <cell r="BC133">
            <v>3</v>
          </cell>
          <cell r="BD133">
            <v>22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7</v>
          </cell>
          <cell r="BJ133">
            <v>46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1</v>
          </cell>
          <cell r="BV133">
            <v>18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</row>
        <row r="134">
          <cell r="D134">
            <v>2210117</v>
          </cell>
          <cell r="E134" t="str">
            <v>117. Средно училище "Свети свети Кирил и Методий"</v>
          </cell>
          <cell r="F134" t="str">
            <v>Общинско</v>
          </cell>
          <cell r="G134" t="str">
            <v>община</v>
          </cell>
          <cell r="H134" t="str">
            <v>средно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7</v>
          </cell>
          <cell r="BA134">
            <v>76</v>
          </cell>
          <cell r="BB134">
            <v>20</v>
          </cell>
          <cell r="BC134">
            <v>6</v>
          </cell>
          <cell r="BD134">
            <v>104</v>
          </cell>
          <cell r="BE134">
            <v>3</v>
          </cell>
          <cell r="BF134">
            <v>84</v>
          </cell>
          <cell r="BG134">
            <v>2</v>
          </cell>
          <cell r="BH134">
            <v>50</v>
          </cell>
          <cell r="BI134">
            <v>18</v>
          </cell>
          <cell r="BJ134">
            <v>314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4</v>
          </cell>
          <cell r="BV134">
            <v>76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</row>
        <row r="135">
          <cell r="D135">
            <v>2210156</v>
          </cell>
          <cell r="E135" t="str">
            <v>156-о обединено училище "Васил Левски"</v>
          </cell>
          <cell r="F135" t="str">
            <v>Общинско</v>
          </cell>
          <cell r="G135" t="str">
            <v>община</v>
          </cell>
          <cell r="H135" t="str">
            <v>обединено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</v>
          </cell>
          <cell r="BA135">
            <v>79</v>
          </cell>
          <cell r="BB135">
            <v>17</v>
          </cell>
          <cell r="BC135">
            <v>3</v>
          </cell>
          <cell r="BD135">
            <v>43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7</v>
          </cell>
          <cell r="BJ135">
            <v>122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7</v>
          </cell>
          <cell r="BV135">
            <v>120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</row>
        <row r="136">
          <cell r="D136">
            <v>2210159</v>
          </cell>
          <cell r="E136" t="str">
            <v>159 основно училище "Васил Левски"</v>
          </cell>
          <cell r="F136" t="str">
            <v>Общинско</v>
          </cell>
          <cell r="G136" t="str">
            <v>община</v>
          </cell>
          <cell r="H136" t="str">
            <v>основно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5</v>
          </cell>
          <cell r="BA136">
            <v>109</v>
          </cell>
          <cell r="BB136">
            <v>24</v>
          </cell>
          <cell r="BC136">
            <v>3</v>
          </cell>
          <cell r="BD136">
            <v>70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8</v>
          </cell>
          <cell r="BJ136">
            <v>179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7</v>
          </cell>
          <cell r="BV136">
            <v>148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</row>
        <row r="137">
          <cell r="D137">
            <v>2210162</v>
          </cell>
          <cell r="E137" t="str">
            <v>162 Обединено училище "Отец Паисий"</v>
          </cell>
          <cell r="F137" t="str">
            <v>Общинско</v>
          </cell>
          <cell r="G137" t="str">
            <v>община</v>
          </cell>
          <cell r="H137" t="str">
            <v>обединено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8</v>
          </cell>
          <cell r="BA137">
            <v>140</v>
          </cell>
          <cell r="BB137">
            <v>40</v>
          </cell>
          <cell r="BC137">
            <v>6</v>
          </cell>
          <cell r="BD137">
            <v>128</v>
          </cell>
          <cell r="BE137">
            <v>3</v>
          </cell>
          <cell r="BF137">
            <v>73</v>
          </cell>
          <cell r="BG137">
            <v>0</v>
          </cell>
          <cell r="BH137">
            <v>0</v>
          </cell>
          <cell r="BI137">
            <v>17</v>
          </cell>
          <cell r="BJ137">
            <v>341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12</v>
          </cell>
          <cell r="BV137">
            <v>207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</row>
        <row r="138">
          <cell r="D138">
            <v>2210673</v>
          </cell>
          <cell r="E138" t="str">
            <v>Детска градина №140 "Зорница"</v>
          </cell>
          <cell r="F138" t="str">
            <v>Общинско</v>
          </cell>
          <cell r="G138" t="str">
            <v>община</v>
          </cell>
          <cell r="H138" t="str">
            <v>детска градина</v>
          </cell>
          <cell r="I138">
            <v>1</v>
          </cell>
          <cell r="J138">
            <v>21</v>
          </cell>
          <cell r="K138">
            <v>3</v>
          </cell>
          <cell r="L138">
            <v>86</v>
          </cell>
          <cell r="M138">
            <v>0</v>
          </cell>
          <cell r="N138">
            <v>0</v>
          </cell>
          <cell r="O138">
            <v>23</v>
          </cell>
          <cell r="P138">
            <v>22</v>
          </cell>
          <cell r="Q138">
            <v>20</v>
          </cell>
          <cell r="R138">
            <v>21</v>
          </cell>
          <cell r="S138">
            <v>45</v>
          </cell>
          <cell r="T138">
            <v>41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</row>
        <row r="139">
          <cell r="D139">
            <v>2210901</v>
          </cell>
          <cell r="E139" t="str">
            <v>ДЕТСКА ГРАДИНА № 44 КАЛИНА</v>
          </cell>
          <cell r="F139" t="str">
            <v>Общинско</v>
          </cell>
          <cell r="G139" t="str">
            <v>община</v>
          </cell>
          <cell r="H139" t="str">
            <v>детска градина</v>
          </cell>
          <cell r="I139">
            <v>1</v>
          </cell>
          <cell r="J139">
            <v>20</v>
          </cell>
          <cell r="K139">
            <v>6</v>
          </cell>
          <cell r="L139">
            <v>145</v>
          </cell>
          <cell r="M139">
            <v>0</v>
          </cell>
          <cell r="N139">
            <v>5</v>
          </cell>
          <cell r="O139">
            <v>32</v>
          </cell>
          <cell r="P139">
            <v>40</v>
          </cell>
          <cell r="Q139">
            <v>38</v>
          </cell>
          <cell r="R139">
            <v>30</v>
          </cell>
          <cell r="S139">
            <v>77</v>
          </cell>
          <cell r="T139">
            <v>68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</row>
        <row r="140">
          <cell r="D140">
            <v>2210902</v>
          </cell>
          <cell r="E140" t="str">
            <v>ДЕТСКА ГРАДИНА№89 "Шарена дъга"</v>
          </cell>
          <cell r="F140" t="str">
            <v>Общинско</v>
          </cell>
          <cell r="G140" t="str">
            <v>община</v>
          </cell>
          <cell r="H140" t="str">
            <v>детска градина</v>
          </cell>
          <cell r="I140">
            <v>2</v>
          </cell>
          <cell r="J140">
            <v>44</v>
          </cell>
          <cell r="K140">
            <v>4</v>
          </cell>
          <cell r="L140">
            <v>108</v>
          </cell>
          <cell r="M140">
            <v>0</v>
          </cell>
          <cell r="N140">
            <v>0</v>
          </cell>
          <cell r="O140">
            <v>25</v>
          </cell>
          <cell r="P140">
            <v>26</v>
          </cell>
          <cell r="Q140">
            <v>29</v>
          </cell>
          <cell r="R140">
            <v>28</v>
          </cell>
          <cell r="S140">
            <v>51</v>
          </cell>
          <cell r="T140">
            <v>57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</row>
        <row r="141">
          <cell r="D141">
            <v>2210903</v>
          </cell>
          <cell r="E141" t="str">
            <v>ДЕТСКА ГРАДИНА № 58 "СЛЪНЧЕВО УТРО"</v>
          </cell>
          <cell r="F141" t="str">
            <v>Общинско</v>
          </cell>
          <cell r="G141" t="str">
            <v>община</v>
          </cell>
          <cell r="H141" t="str">
            <v>детска градина</v>
          </cell>
          <cell r="I141">
            <v>1</v>
          </cell>
          <cell r="J141">
            <v>22</v>
          </cell>
          <cell r="K141">
            <v>4</v>
          </cell>
          <cell r="L141">
            <v>105</v>
          </cell>
          <cell r="M141">
            <v>0</v>
          </cell>
          <cell r="N141">
            <v>0</v>
          </cell>
          <cell r="O141">
            <v>25</v>
          </cell>
          <cell r="P141">
            <v>26</v>
          </cell>
          <cell r="Q141">
            <v>28</v>
          </cell>
          <cell r="R141">
            <v>26</v>
          </cell>
          <cell r="S141">
            <v>51</v>
          </cell>
          <cell r="T141">
            <v>54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</row>
        <row r="142">
          <cell r="D142">
            <v>2210904</v>
          </cell>
          <cell r="E142" t="str">
            <v>ДЕТСКА ГРАДИНА № 146 "ЗВЕЗДИЦА"</v>
          </cell>
          <cell r="F142" t="str">
            <v>Общинско</v>
          </cell>
          <cell r="G142" t="str">
            <v>община</v>
          </cell>
          <cell r="H142" t="str">
            <v>детска градина</v>
          </cell>
          <cell r="I142">
            <v>2</v>
          </cell>
          <cell r="J142">
            <v>39</v>
          </cell>
          <cell r="K142">
            <v>6</v>
          </cell>
          <cell r="L142">
            <v>158</v>
          </cell>
          <cell r="M142">
            <v>0</v>
          </cell>
          <cell r="N142">
            <v>0</v>
          </cell>
          <cell r="O142">
            <v>47</v>
          </cell>
          <cell r="P142">
            <v>39</v>
          </cell>
          <cell r="Q142">
            <v>34</v>
          </cell>
          <cell r="R142">
            <v>38</v>
          </cell>
          <cell r="S142">
            <v>86</v>
          </cell>
          <cell r="T142">
            <v>72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</row>
        <row r="143">
          <cell r="D143">
            <v>2210905</v>
          </cell>
          <cell r="E143" t="str">
            <v>Детска градина №94 "Детски свят"</v>
          </cell>
          <cell r="F143" t="str">
            <v>Общинско</v>
          </cell>
          <cell r="G143" t="str">
            <v>община</v>
          </cell>
          <cell r="H143" t="str">
            <v>детска градина</v>
          </cell>
          <cell r="I143">
            <v>1</v>
          </cell>
          <cell r="J143">
            <v>22</v>
          </cell>
          <cell r="K143">
            <v>4</v>
          </cell>
          <cell r="L143">
            <v>82</v>
          </cell>
          <cell r="M143">
            <v>0</v>
          </cell>
          <cell r="N143">
            <v>0</v>
          </cell>
          <cell r="O143">
            <v>23</v>
          </cell>
          <cell r="P143">
            <v>14</v>
          </cell>
          <cell r="Q143">
            <v>15</v>
          </cell>
          <cell r="R143">
            <v>30</v>
          </cell>
          <cell r="S143">
            <v>37</v>
          </cell>
          <cell r="T143">
            <v>45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1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</row>
        <row r="144">
          <cell r="D144">
            <v>2210907</v>
          </cell>
          <cell r="E144" t="str">
            <v>Детска градина № 147 "Славейче"</v>
          </cell>
          <cell r="F144" t="str">
            <v>Общинско</v>
          </cell>
          <cell r="G144" t="str">
            <v>община</v>
          </cell>
          <cell r="H144" t="str">
            <v>детска градина</v>
          </cell>
          <cell r="I144">
            <v>0</v>
          </cell>
          <cell r="J144">
            <v>0</v>
          </cell>
          <cell r="K144">
            <v>4</v>
          </cell>
          <cell r="L144">
            <v>104</v>
          </cell>
          <cell r="M144">
            <v>0</v>
          </cell>
          <cell r="N144">
            <v>18</v>
          </cell>
          <cell r="O144">
            <v>20</v>
          </cell>
          <cell r="P144">
            <v>23</v>
          </cell>
          <cell r="Q144">
            <v>22</v>
          </cell>
          <cell r="R144">
            <v>21</v>
          </cell>
          <cell r="S144">
            <v>61</v>
          </cell>
          <cell r="T144">
            <v>43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</row>
        <row r="145">
          <cell r="D145">
            <v>2211021</v>
          </cell>
          <cell r="E145" t="str">
            <v>21 СРЕДНО УЧИЛИЩЕ "ХРИСТО БОТЕВ"</v>
          </cell>
          <cell r="F145" t="str">
            <v>Общинско</v>
          </cell>
          <cell r="G145" t="str">
            <v>община</v>
          </cell>
          <cell r="H145" t="str">
            <v>средно</v>
          </cell>
          <cell r="I145">
            <v>0</v>
          </cell>
          <cell r="J145">
            <v>0</v>
          </cell>
          <cell r="K145">
            <v>2</v>
          </cell>
          <cell r="L145">
            <v>49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23</v>
          </cell>
          <cell r="R145">
            <v>26</v>
          </cell>
          <cell r="S145">
            <v>0</v>
          </cell>
          <cell r="T145">
            <v>49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12</v>
          </cell>
          <cell r="BA145">
            <v>265</v>
          </cell>
          <cell r="BB145">
            <v>65</v>
          </cell>
          <cell r="BC145">
            <v>6</v>
          </cell>
          <cell r="BD145">
            <v>153</v>
          </cell>
          <cell r="BE145">
            <v>6</v>
          </cell>
          <cell r="BF145">
            <v>160</v>
          </cell>
          <cell r="BG145">
            <v>4</v>
          </cell>
          <cell r="BH145">
            <v>104</v>
          </cell>
          <cell r="BI145">
            <v>28</v>
          </cell>
          <cell r="BJ145">
            <v>682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11</v>
          </cell>
          <cell r="BV145">
            <v>234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</row>
        <row r="146">
          <cell r="D146">
            <v>2211035</v>
          </cell>
          <cell r="E146" t="str">
            <v>35. СРЕДНО ЕЗИКОВО УЧИЛИЩЕ "ДОБРИ ВОЙНИКОВ"</v>
          </cell>
          <cell r="F146" t="str">
            <v>Общинско</v>
          </cell>
          <cell r="G146" t="str">
            <v>община</v>
          </cell>
          <cell r="H146" t="str">
            <v>средно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11</v>
          </cell>
          <cell r="BA146">
            <v>264</v>
          </cell>
          <cell r="BB146">
            <v>49</v>
          </cell>
          <cell r="BC146">
            <v>9</v>
          </cell>
          <cell r="BD146">
            <v>235</v>
          </cell>
          <cell r="BE146">
            <v>15</v>
          </cell>
          <cell r="BF146">
            <v>399</v>
          </cell>
          <cell r="BG146">
            <v>9</v>
          </cell>
          <cell r="BH146">
            <v>239</v>
          </cell>
          <cell r="BI146">
            <v>44</v>
          </cell>
          <cell r="BJ146">
            <v>1137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10</v>
          </cell>
          <cell r="BV146">
            <v>231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</row>
        <row r="147">
          <cell r="D147">
            <v>2211107</v>
          </cell>
          <cell r="E147" t="str">
            <v>107. основно училище "Хан Крум"</v>
          </cell>
          <cell r="F147" t="str">
            <v>Общинско</v>
          </cell>
          <cell r="G147" t="str">
            <v>община</v>
          </cell>
          <cell r="H147" t="str">
            <v>основно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16</v>
          </cell>
          <cell r="BA147">
            <v>375</v>
          </cell>
          <cell r="BB147">
            <v>87</v>
          </cell>
          <cell r="BC147">
            <v>12</v>
          </cell>
          <cell r="BD147">
            <v>319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28</v>
          </cell>
          <cell r="BJ147">
            <v>694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18</v>
          </cell>
          <cell r="BV147">
            <v>426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</row>
        <row r="148">
          <cell r="D148">
            <v>2211120</v>
          </cell>
          <cell r="E148" t="str">
            <v>120 Основно училище "Георги Сава Раковски"</v>
          </cell>
          <cell r="F148" t="str">
            <v>Общинско</v>
          </cell>
          <cell r="G148" t="str">
            <v>община</v>
          </cell>
          <cell r="H148" t="str">
            <v>основно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15</v>
          </cell>
          <cell r="BA148">
            <v>345</v>
          </cell>
          <cell r="BB148">
            <v>92</v>
          </cell>
          <cell r="BC148">
            <v>12</v>
          </cell>
          <cell r="BD148">
            <v>297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27</v>
          </cell>
          <cell r="BJ148">
            <v>642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9</v>
          </cell>
          <cell r="BV148">
            <v>252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</row>
        <row r="149">
          <cell r="D149">
            <v>2211122</v>
          </cell>
          <cell r="E149" t="str">
            <v>122 ОСНОВНО УЧИЛИЩЕ "НИКОЛАЙ ЛИЛИЕВ"</v>
          </cell>
          <cell r="F149" t="str">
            <v>Общинско</v>
          </cell>
          <cell r="G149" t="str">
            <v>община</v>
          </cell>
          <cell r="H149" t="str">
            <v>основно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14</v>
          </cell>
          <cell r="BA149">
            <v>379</v>
          </cell>
          <cell r="BB149">
            <v>109</v>
          </cell>
          <cell r="BC149">
            <v>10</v>
          </cell>
          <cell r="BD149">
            <v>260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24</v>
          </cell>
          <cell r="BJ149">
            <v>639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16</v>
          </cell>
          <cell r="BV149">
            <v>415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</row>
        <row r="150">
          <cell r="D150">
            <v>2211139</v>
          </cell>
          <cell r="E150" t="str">
            <v>139 Основно училище "Захарий Круша"</v>
          </cell>
          <cell r="F150" t="str">
            <v>Общинско</v>
          </cell>
          <cell r="G150" t="str">
            <v>община</v>
          </cell>
          <cell r="H150" t="str">
            <v>основно</v>
          </cell>
          <cell r="I150">
            <v>0</v>
          </cell>
          <cell r="J150">
            <v>0</v>
          </cell>
          <cell r="K150">
            <v>1</v>
          </cell>
          <cell r="L150">
            <v>22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22</v>
          </cell>
          <cell r="S150">
            <v>0</v>
          </cell>
          <cell r="T150">
            <v>22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15</v>
          </cell>
          <cell r="BA150">
            <v>340</v>
          </cell>
          <cell r="BB150">
            <v>71</v>
          </cell>
          <cell r="BC150">
            <v>10</v>
          </cell>
          <cell r="BD150">
            <v>244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25</v>
          </cell>
          <cell r="BJ150">
            <v>584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11</v>
          </cell>
          <cell r="BV150">
            <v>246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</row>
        <row r="151">
          <cell r="D151">
            <v>2211688</v>
          </cell>
          <cell r="E151" t="str">
            <v>ДЕТСКА ГРАДИНА № 175 "СЛЪНЧЕВИ ЛЪЧИ"</v>
          </cell>
          <cell r="F151" t="str">
            <v>Общинско</v>
          </cell>
          <cell r="G151" t="str">
            <v>община</v>
          </cell>
          <cell r="H151" t="str">
            <v>детска градина</v>
          </cell>
          <cell r="I151">
            <v>4</v>
          </cell>
          <cell r="J151">
            <v>88</v>
          </cell>
          <cell r="K151">
            <v>8</v>
          </cell>
          <cell r="L151">
            <v>219</v>
          </cell>
          <cell r="M151">
            <v>0</v>
          </cell>
          <cell r="N151">
            <v>0</v>
          </cell>
          <cell r="O151">
            <v>54</v>
          </cell>
          <cell r="P151">
            <v>52</v>
          </cell>
          <cell r="Q151">
            <v>57</v>
          </cell>
          <cell r="R151">
            <v>56</v>
          </cell>
          <cell r="S151">
            <v>106</v>
          </cell>
          <cell r="T151">
            <v>113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1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1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</row>
        <row r="152">
          <cell r="D152">
            <v>2211800</v>
          </cell>
          <cell r="E152" t="str">
            <v>Детска градина № 19 "Света София"</v>
          </cell>
          <cell r="F152" t="str">
            <v>Общинско</v>
          </cell>
          <cell r="G152" t="str">
            <v>община</v>
          </cell>
          <cell r="H152" t="str">
            <v>детска градина</v>
          </cell>
          <cell r="I152">
            <v>0</v>
          </cell>
          <cell r="J152">
            <v>0</v>
          </cell>
          <cell r="K152">
            <v>6</v>
          </cell>
          <cell r="L152">
            <v>161</v>
          </cell>
          <cell r="M152">
            <v>0</v>
          </cell>
          <cell r="N152">
            <v>0</v>
          </cell>
          <cell r="O152">
            <v>52</v>
          </cell>
          <cell r="P152">
            <v>54</v>
          </cell>
          <cell r="Q152">
            <v>27</v>
          </cell>
          <cell r="R152">
            <v>28</v>
          </cell>
          <cell r="S152">
            <v>106</v>
          </cell>
          <cell r="T152">
            <v>55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6</v>
          </cell>
          <cell r="AY152">
            <v>6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</row>
        <row r="153">
          <cell r="D153">
            <v>2211900</v>
          </cell>
          <cell r="E153" t="str">
            <v>ДЕТСКА ГРАДИНА №111 КОРАБЧЕ</v>
          </cell>
          <cell r="F153" t="str">
            <v>Общинско</v>
          </cell>
          <cell r="G153" t="str">
            <v>община</v>
          </cell>
          <cell r="H153" t="str">
            <v>детска градина</v>
          </cell>
          <cell r="I153">
            <v>0</v>
          </cell>
          <cell r="J153">
            <v>0</v>
          </cell>
          <cell r="K153">
            <v>4</v>
          </cell>
          <cell r="L153">
            <v>108</v>
          </cell>
          <cell r="M153">
            <v>0</v>
          </cell>
          <cell r="N153">
            <v>0</v>
          </cell>
          <cell r="O153">
            <v>25</v>
          </cell>
          <cell r="P153">
            <v>27</v>
          </cell>
          <cell r="Q153">
            <v>29</v>
          </cell>
          <cell r="R153">
            <v>27</v>
          </cell>
          <cell r="S153">
            <v>52</v>
          </cell>
          <cell r="T153">
            <v>56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</row>
        <row r="154">
          <cell r="D154">
            <v>2211989</v>
          </cell>
          <cell r="E154" t="str">
            <v>Детска градина № 192"Лозичка"</v>
          </cell>
          <cell r="F154" t="str">
            <v>Общинско</v>
          </cell>
          <cell r="G154" t="str">
            <v>община</v>
          </cell>
          <cell r="H154" t="str">
            <v>детска градина</v>
          </cell>
          <cell r="I154">
            <v>0</v>
          </cell>
          <cell r="J154">
            <v>0</v>
          </cell>
          <cell r="K154">
            <v>8</v>
          </cell>
          <cell r="L154">
            <v>214</v>
          </cell>
          <cell r="M154">
            <v>0</v>
          </cell>
          <cell r="N154">
            <v>0</v>
          </cell>
          <cell r="O154">
            <v>46</v>
          </cell>
          <cell r="P154">
            <v>54</v>
          </cell>
          <cell r="Q154">
            <v>59</v>
          </cell>
          <cell r="R154">
            <v>55</v>
          </cell>
          <cell r="S154">
            <v>100</v>
          </cell>
          <cell r="T154">
            <v>114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4</v>
          </cell>
          <cell r="AS154">
            <v>0</v>
          </cell>
          <cell r="AT154">
            <v>0</v>
          </cell>
          <cell r="AU154">
            <v>0</v>
          </cell>
          <cell r="AV154">
            <v>4</v>
          </cell>
          <cell r="AW154">
            <v>0</v>
          </cell>
          <cell r="AX154">
            <v>3</v>
          </cell>
          <cell r="AY154">
            <v>3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</row>
        <row r="155">
          <cell r="D155">
            <v>2211990</v>
          </cell>
          <cell r="E155" t="str">
            <v>ДЕТСКА ГРАДИНА №193 "Славейче"</v>
          </cell>
          <cell r="F155" t="str">
            <v>Общинско</v>
          </cell>
          <cell r="G155" t="str">
            <v>община</v>
          </cell>
          <cell r="H155" t="str">
            <v>детска градина</v>
          </cell>
          <cell r="I155">
            <v>0</v>
          </cell>
          <cell r="J155">
            <v>0</v>
          </cell>
          <cell r="K155">
            <v>6</v>
          </cell>
          <cell r="L155">
            <v>163</v>
          </cell>
          <cell r="M155">
            <v>0</v>
          </cell>
          <cell r="N155">
            <v>0</v>
          </cell>
          <cell r="O155">
            <v>50</v>
          </cell>
          <cell r="P155">
            <v>30</v>
          </cell>
          <cell r="Q155">
            <v>56</v>
          </cell>
          <cell r="R155">
            <v>27</v>
          </cell>
          <cell r="S155">
            <v>80</v>
          </cell>
          <cell r="T155">
            <v>83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</v>
          </cell>
          <cell r="AS155">
            <v>0</v>
          </cell>
          <cell r="AT155">
            <v>0</v>
          </cell>
          <cell r="AU155">
            <v>0</v>
          </cell>
          <cell r="AV155">
            <v>1</v>
          </cell>
          <cell r="AW155">
            <v>1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</row>
        <row r="156">
          <cell r="D156">
            <v>2211991</v>
          </cell>
          <cell r="E156" t="str">
            <v>ДЕТСКА ГРАДИНА № 141 "СЛАВЕЙКОВА ПОЛЯНА"</v>
          </cell>
          <cell r="F156" t="str">
            <v>Общинско</v>
          </cell>
          <cell r="G156" t="str">
            <v>община</v>
          </cell>
          <cell r="H156" t="str">
            <v>детска градина</v>
          </cell>
          <cell r="I156">
            <v>0</v>
          </cell>
          <cell r="J156">
            <v>0</v>
          </cell>
          <cell r="K156">
            <v>7</v>
          </cell>
          <cell r="L156">
            <v>184</v>
          </cell>
          <cell r="M156">
            <v>0</v>
          </cell>
          <cell r="N156">
            <v>0</v>
          </cell>
          <cell r="O156">
            <v>50</v>
          </cell>
          <cell r="P156">
            <v>54</v>
          </cell>
          <cell r="Q156">
            <v>28</v>
          </cell>
          <cell r="R156">
            <v>52</v>
          </cell>
          <cell r="S156">
            <v>104</v>
          </cell>
          <cell r="T156">
            <v>80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2</v>
          </cell>
          <cell r="AI156">
            <v>12</v>
          </cell>
          <cell r="AJ156">
            <v>12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3</v>
          </cell>
          <cell r="AP156">
            <v>9</v>
          </cell>
          <cell r="AQ156">
            <v>12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1</v>
          </cell>
          <cell r="AW156">
            <v>1</v>
          </cell>
          <cell r="AX156">
            <v>2</v>
          </cell>
          <cell r="AY156">
            <v>2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</row>
        <row r="157">
          <cell r="D157">
            <v>2211992</v>
          </cell>
          <cell r="E157" t="str">
            <v>Детска градина № 166 "Веселушка"</v>
          </cell>
          <cell r="F157" t="str">
            <v>Общинско</v>
          </cell>
          <cell r="G157" t="str">
            <v>община</v>
          </cell>
          <cell r="H157" t="str">
            <v>детска градина</v>
          </cell>
          <cell r="I157">
            <v>0</v>
          </cell>
          <cell r="J157">
            <v>0</v>
          </cell>
          <cell r="K157">
            <v>4</v>
          </cell>
          <cell r="L157">
            <v>105</v>
          </cell>
          <cell r="M157">
            <v>0</v>
          </cell>
          <cell r="N157">
            <v>0</v>
          </cell>
          <cell r="O157">
            <v>25</v>
          </cell>
          <cell r="P157">
            <v>26</v>
          </cell>
          <cell r="Q157">
            <v>28</v>
          </cell>
          <cell r="R157">
            <v>26</v>
          </cell>
          <cell r="S157">
            <v>51</v>
          </cell>
          <cell r="T157">
            <v>54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4</v>
          </cell>
          <cell r="AS157">
            <v>0</v>
          </cell>
          <cell r="AT157">
            <v>0</v>
          </cell>
          <cell r="AU157">
            <v>0</v>
          </cell>
          <cell r="AV157">
            <v>2</v>
          </cell>
          <cell r="AW157">
            <v>2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</row>
        <row r="158">
          <cell r="D158">
            <v>2211993</v>
          </cell>
          <cell r="E158" t="str">
            <v>Детска градина №174"Фют"</v>
          </cell>
          <cell r="F158" t="str">
            <v>Общинско</v>
          </cell>
          <cell r="G158" t="str">
            <v>община</v>
          </cell>
          <cell r="H158" t="str">
            <v>детска градина</v>
          </cell>
          <cell r="I158">
            <v>0</v>
          </cell>
          <cell r="J158">
            <v>0</v>
          </cell>
          <cell r="K158">
            <v>6</v>
          </cell>
          <cell r="L158">
            <v>163</v>
          </cell>
          <cell r="M158">
            <v>0</v>
          </cell>
          <cell r="N158">
            <v>0</v>
          </cell>
          <cell r="O158">
            <v>24</v>
          </cell>
          <cell r="P158">
            <v>54</v>
          </cell>
          <cell r="Q158">
            <v>28</v>
          </cell>
          <cell r="R158">
            <v>57</v>
          </cell>
          <cell r="S158">
            <v>78</v>
          </cell>
          <cell r="T158">
            <v>85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4</v>
          </cell>
          <cell r="AY158">
            <v>4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</row>
        <row r="159">
          <cell r="D159">
            <v>2212027</v>
          </cell>
          <cell r="E159" t="str">
            <v>27. Средно училище "Акад. Георги Караславов"</v>
          </cell>
          <cell r="F159" t="str">
            <v>Общинско</v>
          </cell>
          <cell r="G159" t="str">
            <v>община</v>
          </cell>
          <cell r="H159" t="str">
            <v>средно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1</v>
          </cell>
          <cell r="W159">
            <v>1</v>
          </cell>
          <cell r="X159">
            <v>10</v>
          </cell>
          <cell r="Y159">
            <v>10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</v>
          </cell>
          <cell r="AE159">
            <v>7</v>
          </cell>
          <cell r="AF159">
            <v>0</v>
          </cell>
          <cell r="AG159">
            <v>10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3</v>
          </cell>
          <cell r="BA159">
            <v>71</v>
          </cell>
          <cell r="BB159">
            <v>23</v>
          </cell>
          <cell r="BC159">
            <v>3</v>
          </cell>
          <cell r="BD159">
            <v>41</v>
          </cell>
          <cell r="BE159">
            <v>3</v>
          </cell>
          <cell r="BF159">
            <v>73</v>
          </cell>
          <cell r="BG159">
            <v>2</v>
          </cell>
          <cell r="BH159">
            <v>31</v>
          </cell>
          <cell r="BI159">
            <v>11</v>
          </cell>
          <cell r="BJ159">
            <v>216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4</v>
          </cell>
          <cell r="BV159">
            <v>95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</row>
        <row r="160">
          <cell r="D160">
            <v>2212033</v>
          </cell>
          <cell r="E160" t="str">
            <v>33 основно училище "Санкт Петербург"</v>
          </cell>
          <cell r="F160" t="str">
            <v>Общинско</v>
          </cell>
          <cell r="G160" t="str">
            <v>община</v>
          </cell>
          <cell r="H160" t="str">
            <v>основно</v>
          </cell>
          <cell r="I160">
            <v>0</v>
          </cell>
          <cell r="J160">
            <v>0</v>
          </cell>
          <cell r="K160">
            <v>1</v>
          </cell>
          <cell r="L160">
            <v>27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4</v>
          </cell>
          <cell r="R160">
            <v>23</v>
          </cell>
          <cell r="S160">
            <v>0</v>
          </cell>
          <cell r="T160">
            <v>27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26</v>
          </cell>
          <cell r="AY160">
            <v>26</v>
          </cell>
          <cell r="AZ160">
            <v>13</v>
          </cell>
          <cell r="BA160">
            <v>272</v>
          </cell>
          <cell r="BB160">
            <v>68</v>
          </cell>
          <cell r="BC160">
            <v>9</v>
          </cell>
          <cell r="BD160">
            <v>203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22</v>
          </cell>
          <cell r="BJ160">
            <v>475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13</v>
          </cell>
          <cell r="BV160">
            <v>264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</row>
        <row r="161">
          <cell r="D161">
            <v>2212037</v>
          </cell>
          <cell r="E161" t="str">
            <v>37. Средно училище "Райна Княгиня"</v>
          </cell>
          <cell r="F161" t="str">
            <v>Общинско</v>
          </cell>
          <cell r="G161" t="str">
            <v>община</v>
          </cell>
          <cell r="H161" t="str">
            <v>средно</v>
          </cell>
          <cell r="I161">
            <v>0</v>
          </cell>
          <cell r="J161">
            <v>0</v>
          </cell>
          <cell r="K161">
            <v>2</v>
          </cell>
          <cell r="L161">
            <v>20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10</v>
          </cell>
          <cell r="R161">
            <v>10</v>
          </cell>
          <cell r="S161">
            <v>0</v>
          </cell>
          <cell r="T161">
            <v>20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5</v>
          </cell>
          <cell r="BA161">
            <v>108</v>
          </cell>
          <cell r="BB161">
            <v>25</v>
          </cell>
          <cell r="BC161">
            <v>3</v>
          </cell>
          <cell r="BD161">
            <v>66</v>
          </cell>
          <cell r="BE161">
            <v>2</v>
          </cell>
          <cell r="BF161">
            <v>42</v>
          </cell>
          <cell r="BG161">
            <v>2</v>
          </cell>
          <cell r="BH161">
            <v>55</v>
          </cell>
          <cell r="BI161">
            <v>12</v>
          </cell>
          <cell r="BJ161">
            <v>271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7</v>
          </cell>
          <cell r="BV161">
            <v>160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5</v>
          </cell>
          <cell r="CO161">
            <v>120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</row>
        <row r="162">
          <cell r="D162">
            <v>2212040</v>
          </cell>
          <cell r="E162" t="str">
            <v>40 Средно училище "Луи Пастьор"</v>
          </cell>
          <cell r="F162" t="str">
            <v>Общинско</v>
          </cell>
          <cell r="G162" t="str">
            <v>община</v>
          </cell>
          <cell r="H162" t="str">
            <v>средно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20</v>
          </cell>
          <cell r="BA162">
            <v>469</v>
          </cell>
          <cell r="BB162">
            <v>119</v>
          </cell>
          <cell r="BC162">
            <v>12</v>
          </cell>
          <cell r="BD162">
            <v>311</v>
          </cell>
          <cell r="BE162">
            <v>3</v>
          </cell>
          <cell r="BF162">
            <v>77</v>
          </cell>
          <cell r="BG162">
            <v>2</v>
          </cell>
          <cell r="BH162">
            <v>50</v>
          </cell>
          <cell r="BI162">
            <v>37</v>
          </cell>
          <cell r="BJ162">
            <v>907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19</v>
          </cell>
          <cell r="BV162">
            <v>448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2</v>
          </cell>
          <cell r="CR162">
            <v>52</v>
          </cell>
          <cell r="CS162">
            <v>0</v>
          </cell>
          <cell r="CT162">
            <v>0</v>
          </cell>
          <cell r="CU162">
            <v>0</v>
          </cell>
        </row>
        <row r="163">
          <cell r="D163">
            <v>2212056</v>
          </cell>
          <cell r="E163" t="str">
            <v>56. Средно училище "Професор Константин Иречек"</v>
          </cell>
          <cell r="F163" t="str">
            <v>Общинско</v>
          </cell>
          <cell r="G163" t="str">
            <v>община</v>
          </cell>
          <cell r="H163" t="str">
            <v>средно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20</v>
          </cell>
          <cell r="BA163">
            <v>465</v>
          </cell>
          <cell r="BB163">
            <v>120</v>
          </cell>
          <cell r="BC163">
            <v>16</v>
          </cell>
          <cell r="BD163">
            <v>366</v>
          </cell>
          <cell r="BE163">
            <v>3</v>
          </cell>
          <cell r="BF163">
            <v>78</v>
          </cell>
          <cell r="BG163">
            <v>4</v>
          </cell>
          <cell r="BH163">
            <v>91</v>
          </cell>
          <cell r="BI163">
            <v>43</v>
          </cell>
          <cell r="BJ163">
            <v>1000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20</v>
          </cell>
          <cell r="BV163">
            <v>432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3</v>
          </cell>
          <cell r="CI163">
            <v>72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2</v>
          </cell>
          <cell r="CO163">
            <v>46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</row>
        <row r="164">
          <cell r="D164">
            <v>2212077</v>
          </cell>
          <cell r="E164" t="str">
            <v>77 Основно училище  Св. Св. Кирил и Методий"</v>
          </cell>
          <cell r="F164" t="str">
            <v>Общинско</v>
          </cell>
          <cell r="G164" t="str">
            <v>община</v>
          </cell>
          <cell r="H164" t="str">
            <v>основно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</v>
          </cell>
          <cell r="BA164">
            <v>74</v>
          </cell>
          <cell r="BB164">
            <v>17</v>
          </cell>
          <cell r="BC164">
            <v>3</v>
          </cell>
          <cell r="BD164">
            <v>50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7</v>
          </cell>
          <cell r="BJ164">
            <v>124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5</v>
          </cell>
          <cell r="BV164">
            <v>97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</row>
        <row r="165">
          <cell r="D165">
            <v>2212079</v>
          </cell>
          <cell r="E165" t="str">
            <v>79 средно училище "Индира Ганди"</v>
          </cell>
          <cell r="F165" t="str">
            <v>Общинско</v>
          </cell>
          <cell r="G165" t="str">
            <v>община</v>
          </cell>
          <cell r="H165" t="str">
            <v>средно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16</v>
          </cell>
          <cell r="BA165">
            <v>357</v>
          </cell>
          <cell r="BB165">
            <v>83</v>
          </cell>
          <cell r="BC165">
            <v>10</v>
          </cell>
          <cell r="BD165">
            <v>246</v>
          </cell>
          <cell r="BE165">
            <v>6</v>
          </cell>
          <cell r="BF165">
            <v>151</v>
          </cell>
          <cell r="BG165">
            <v>3</v>
          </cell>
          <cell r="BH165">
            <v>78</v>
          </cell>
          <cell r="BI165">
            <v>35</v>
          </cell>
          <cell r="BJ165">
            <v>832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16</v>
          </cell>
          <cell r="BV165">
            <v>344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</row>
        <row r="166">
          <cell r="D166">
            <v>2212090</v>
          </cell>
          <cell r="E166" t="str">
            <v>90 Средно училище "Генерал Хосе де Сан Мартин"</v>
          </cell>
          <cell r="F166" t="str">
            <v>Общинско</v>
          </cell>
          <cell r="G166" t="str">
            <v>община</v>
          </cell>
          <cell r="H166" t="str">
            <v>средно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</v>
          </cell>
          <cell r="W166">
            <v>1</v>
          </cell>
          <cell r="X166">
            <v>20</v>
          </cell>
          <cell r="Y166">
            <v>20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  <cell r="AE166">
            <v>19</v>
          </cell>
          <cell r="AF166">
            <v>0</v>
          </cell>
          <cell r="AG166">
            <v>20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18</v>
          </cell>
          <cell r="BA166">
            <v>405</v>
          </cell>
          <cell r="BB166">
            <v>120</v>
          </cell>
          <cell r="BC166">
            <v>8</v>
          </cell>
          <cell r="BD166">
            <v>194</v>
          </cell>
          <cell r="BE166">
            <v>6</v>
          </cell>
          <cell r="BF166">
            <v>145</v>
          </cell>
          <cell r="BG166">
            <v>2</v>
          </cell>
          <cell r="BH166">
            <v>42</v>
          </cell>
          <cell r="BI166">
            <v>34</v>
          </cell>
          <cell r="BJ166">
            <v>786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18</v>
          </cell>
          <cell r="BV166">
            <v>403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</row>
        <row r="167">
          <cell r="D167">
            <v>2212096</v>
          </cell>
          <cell r="E167" t="str">
            <v>96 Средно училище "Лев Николаевич Толстой"</v>
          </cell>
          <cell r="F167" t="str">
            <v>Общинско</v>
          </cell>
          <cell r="G167" t="str">
            <v>община</v>
          </cell>
          <cell r="H167" t="str">
            <v>средно</v>
          </cell>
          <cell r="I167">
            <v>0</v>
          </cell>
          <cell r="J167">
            <v>0</v>
          </cell>
          <cell r="K167">
            <v>1</v>
          </cell>
          <cell r="L167">
            <v>19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19</v>
          </cell>
          <cell r="S167">
            <v>0</v>
          </cell>
          <cell r="T167">
            <v>19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18</v>
          </cell>
          <cell r="BA167">
            <v>408</v>
          </cell>
          <cell r="BB167">
            <v>115</v>
          </cell>
          <cell r="BC167">
            <v>14</v>
          </cell>
          <cell r="BD167">
            <v>369</v>
          </cell>
          <cell r="BE167">
            <v>9</v>
          </cell>
          <cell r="BF167">
            <v>235</v>
          </cell>
          <cell r="BG167">
            <v>2</v>
          </cell>
          <cell r="BH167">
            <v>52</v>
          </cell>
          <cell r="BI167">
            <v>43</v>
          </cell>
          <cell r="BJ167">
            <v>1064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21</v>
          </cell>
          <cell r="BV167">
            <v>484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</row>
        <row r="168">
          <cell r="D168">
            <v>2212097</v>
          </cell>
          <cell r="E168" t="str">
            <v>97 Средно училище "Братя Миладинови"</v>
          </cell>
          <cell r="F168" t="str">
            <v>Общинско</v>
          </cell>
          <cell r="G168" t="str">
            <v>община</v>
          </cell>
          <cell r="H168" t="str">
            <v>средно</v>
          </cell>
          <cell r="I168">
            <v>0</v>
          </cell>
          <cell r="J168">
            <v>0</v>
          </cell>
          <cell r="K168">
            <v>1</v>
          </cell>
          <cell r="L168">
            <v>17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16</v>
          </cell>
          <cell r="S168">
            <v>0</v>
          </cell>
          <cell r="T168">
            <v>17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16</v>
          </cell>
          <cell r="BA168">
            <v>383</v>
          </cell>
          <cell r="BB168">
            <v>105</v>
          </cell>
          <cell r="BC168">
            <v>12</v>
          </cell>
          <cell r="BD168">
            <v>298</v>
          </cell>
          <cell r="BE168">
            <v>5</v>
          </cell>
          <cell r="BF168">
            <v>126</v>
          </cell>
          <cell r="BG168">
            <v>4</v>
          </cell>
          <cell r="BH168">
            <v>103</v>
          </cell>
          <cell r="BI168">
            <v>37</v>
          </cell>
          <cell r="BJ168">
            <v>910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16</v>
          </cell>
          <cell r="BV168">
            <v>373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5</v>
          </cell>
          <cell r="CO168">
            <v>128</v>
          </cell>
          <cell r="CP168">
            <v>102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</row>
        <row r="169">
          <cell r="D169">
            <v>2212103</v>
          </cell>
          <cell r="E169" t="str">
            <v>103 Основно училище "Васил Левски"</v>
          </cell>
          <cell r="F169" t="str">
            <v>Общинско</v>
          </cell>
          <cell r="G169" t="str">
            <v>община</v>
          </cell>
          <cell r="H169" t="str">
            <v>основно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2</v>
          </cell>
          <cell r="W169">
            <v>2</v>
          </cell>
          <cell r="X169">
            <v>39</v>
          </cell>
          <cell r="Y169">
            <v>39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14</v>
          </cell>
          <cell r="AE169">
            <v>25</v>
          </cell>
          <cell r="AF169">
            <v>0</v>
          </cell>
          <cell r="AG169">
            <v>39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6</v>
          </cell>
          <cell r="BA169">
            <v>123</v>
          </cell>
          <cell r="BB169">
            <v>27</v>
          </cell>
          <cell r="BC169">
            <v>4</v>
          </cell>
          <cell r="BD169">
            <v>94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10</v>
          </cell>
          <cell r="BJ169">
            <v>217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5</v>
          </cell>
          <cell r="BV169">
            <v>121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</row>
        <row r="170">
          <cell r="D170">
            <v>2212137</v>
          </cell>
          <cell r="E170" t="str">
            <v>137 средно училище "Ангел Кънчев"</v>
          </cell>
          <cell r="F170" t="str">
            <v>Общинско</v>
          </cell>
          <cell r="G170" t="str">
            <v>община</v>
          </cell>
          <cell r="H170" t="str">
            <v>средно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16</v>
          </cell>
          <cell r="BA170">
            <v>353</v>
          </cell>
          <cell r="BB170">
            <v>94</v>
          </cell>
          <cell r="BC170">
            <v>13</v>
          </cell>
          <cell r="BD170">
            <v>306</v>
          </cell>
          <cell r="BE170">
            <v>9</v>
          </cell>
          <cell r="BF170">
            <v>230</v>
          </cell>
          <cell r="BG170">
            <v>6</v>
          </cell>
          <cell r="BH170">
            <v>151</v>
          </cell>
          <cell r="BI170">
            <v>44</v>
          </cell>
          <cell r="BJ170">
            <v>1040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13</v>
          </cell>
          <cell r="BV170">
            <v>329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</row>
        <row r="171">
          <cell r="D171">
            <v>2212303</v>
          </cell>
          <cell r="E171" t="str">
            <v>33. Езикова гимназия "Света София"</v>
          </cell>
          <cell r="F171" t="str">
            <v>Общинско</v>
          </cell>
          <cell r="G171" t="str">
            <v>община</v>
          </cell>
          <cell r="H171" t="str">
            <v>профилирана гимназия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12</v>
          </cell>
          <cell r="BF171">
            <v>309</v>
          </cell>
          <cell r="BG171">
            <v>9</v>
          </cell>
          <cell r="BH171">
            <v>221</v>
          </cell>
          <cell r="BI171">
            <v>21</v>
          </cell>
          <cell r="BJ171">
            <v>530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4</v>
          </cell>
          <cell r="CL171">
            <v>105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</row>
        <row r="172">
          <cell r="D172">
            <v>2212777</v>
          </cell>
          <cell r="E172" t="str">
            <v>ДЕТСКА ГРАДИНА № 95 "ОМАЙНИЧЕ"</v>
          </cell>
          <cell r="F172" t="str">
            <v>Общинско</v>
          </cell>
          <cell r="G172" t="str">
            <v>община</v>
          </cell>
          <cell r="H172" t="str">
            <v>детска градина</v>
          </cell>
          <cell r="I172">
            <v>2</v>
          </cell>
          <cell r="J172">
            <v>44</v>
          </cell>
          <cell r="K172">
            <v>4</v>
          </cell>
          <cell r="L172">
            <v>101</v>
          </cell>
          <cell r="M172">
            <v>0</v>
          </cell>
          <cell r="N172">
            <v>0</v>
          </cell>
          <cell r="O172">
            <v>25</v>
          </cell>
          <cell r="P172">
            <v>25</v>
          </cell>
          <cell r="Q172">
            <v>26</v>
          </cell>
          <cell r="R172">
            <v>25</v>
          </cell>
          <cell r="S172">
            <v>50</v>
          </cell>
          <cell r="T172">
            <v>51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</row>
        <row r="173">
          <cell r="D173">
            <v>2212813</v>
          </cell>
          <cell r="E173" t="str">
            <v>ДЕТСКА ГРАДИНА № 86 "АСЕН БОСЕВ"</v>
          </cell>
          <cell r="F173" t="str">
            <v>Общинско</v>
          </cell>
          <cell r="G173" t="str">
            <v>община</v>
          </cell>
          <cell r="H173" t="str">
            <v>детска градина</v>
          </cell>
          <cell r="I173">
            <v>2</v>
          </cell>
          <cell r="J173">
            <v>42</v>
          </cell>
          <cell r="K173">
            <v>8</v>
          </cell>
          <cell r="L173">
            <v>211</v>
          </cell>
          <cell r="M173">
            <v>0</v>
          </cell>
          <cell r="N173">
            <v>0</v>
          </cell>
          <cell r="O173">
            <v>52</v>
          </cell>
          <cell r="P173">
            <v>52</v>
          </cell>
          <cell r="Q173">
            <v>54</v>
          </cell>
          <cell r="R173">
            <v>53</v>
          </cell>
          <cell r="S173">
            <v>104</v>
          </cell>
          <cell r="T173">
            <v>107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</row>
        <row r="174">
          <cell r="D174">
            <v>2212814</v>
          </cell>
          <cell r="E174" t="str">
            <v>Детска градина № 73 "Маргарита"</v>
          </cell>
          <cell r="F174" t="str">
            <v>Общинско</v>
          </cell>
          <cell r="G174" t="str">
            <v>община</v>
          </cell>
          <cell r="H174" t="str">
            <v>детска градина</v>
          </cell>
          <cell r="I174">
            <v>0</v>
          </cell>
          <cell r="J174">
            <v>0</v>
          </cell>
          <cell r="K174">
            <v>10</v>
          </cell>
          <cell r="L174">
            <v>265</v>
          </cell>
          <cell r="M174">
            <v>0</v>
          </cell>
          <cell r="N174">
            <v>0</v>
          </cell>
          <cell r="O174">
            <v>51</v>
          </cell>
          <cell r="P174">
            <v>86</v>
          </cell>
          <cell r="Q174">
            <v>78</v>
          </cell>
          <cell r="R174">
            <v>50</v>
          </cell>
          <cell r="S174">
            <v>137</v>
          </cell>
          <cell r="T174">
            <v>128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</row>
        <row r="175">
          <cell r="D175">
            <v>2212815</v>
          </cell>
          <cell r="E175" t="str">
            <v>Детска градина № 68 "Ран Босилек"</v>
          </cell>
          <cell r="F175" t="str">
            <v>Общинско</v>
          </cell>
          <cell r="G175" t="str">
            <v>община</v>
          </cell>
          <cell r="H175" t="str">
            <v>детска градина</v>
          </cell>
          <cell r="I175">
            <v>2</v>
          </cell>
          <cell r="J175">
            <v>43</v>
          </cell>
          <cell r="K175">
            <v>9</v>
          </cell>
          <cell r="L175">
            <v>215</v>
          </cell>
          <cell r="M175">
            <v>0</v>
          </cell>
          <cell r="N175">
            <v>0</v>
          </cell>
          <cell r="O175">
            <v>53</v>
          </cell>
          <cell r="P175">
            <v>58</v>
          </cell>
          <cell r="Q175">
            <v>54</v>
          </cell>
          <cell r="R175">
            <v>50</v>
          </cell>
          <cell r="S175">
            <v>111</v>
          </cell>
          <cell r="T175">
            <v>104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1</v>
          </cell>
          <cell r="AI175">
            <v>6</v>
          </cell>
          <cell r="AJ175">
            <v>6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6</v>
          </cell>
          <cell r="AQ175">
            <v>6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</row>
        <row r="176">
          <cell r="D176">
            <v>2212816</v>
          </cell>
          <cell r="E176" t="str">
            <v>ДЕТСКА ГРАДИНА №64 "ПЪРВИ ЮНИ"</v>
          </cell>
          <cell r="F176" t="str">
            <v>Общинско</v>
          </cell>
          <cell r="G176" t="str">
            <v>община</v>
          </cell>
          <cell r="H176" t="str">
            <v>детска градина</v>
          </cell>
          <cell r="I176">
            <v>2</v>
          </cell>
          <cell r="J176">
            <v>43</v>
          </cell>
          <cell r="K176">
            <v>8</v>
          </cell>
          <cell r="L176">
            <v>196</v>
          </cell>
          <cell r="M176">
            <v>0</v>
          </cell>
          <cell r="N176">
            <v>2</v>
          </cell>
          <cell r="O176">
            <v>49</v>
          </cell>
          <cell r="P176">
            <v>50</v>
          </cell>
          <cell r="Q176">
            <v>51</v>
          </cell>
          <cell r="R176">
            <v>44</v>
          </cell>
          <cell r="S176">
            <v>101</v>
          </cell>
          <cell r="T176">
            <v>95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</row>
        <row r="177">
          <cell r="D177">
            <v>2212818</v>
          </cell>
          <cell r="E177" t="str">
            <v>ДЕТСКА ГРАДИНА № 47 "НЕЗАБРАВКА"</v>
          </cell>
          <cell r="F177" t="str">
            <v>Общинско</v>
          </cell>
          <cell r="G177" t="str">
            <v>община</v>
          </cell>
          <cell r="H177" t="str">
            <v>детска градина</v>
          </cell>
          <cell r="I177">
            <v>1</v>
          </cell>
          <cell r="J177">
            <v>22</v>
          </cell>
          <cell r="K177">
            <v>9</v>
          </cell>
          <cell r="L177">
            <v>239</v>
          </cell>
          <cell r="M177">
            <v>0</v>
          </cell>
          <cell r="N177">
            <v>23</v>
          </cell>
          <cell r="O177">
            <v>50</v>
          </cell>
          <cell r="P177">
            <v>55</v>
          </cell>
          <cell r="Q177">
            <v>53</v>
          </cell>
          <cell r="R177">
            <v>58</v>
          </cell>
          <cell r="S177">
            <v>128</v>
          </cell>
          <cell r="T177">
            <v>111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5</v>
          </cell>
          <cell r="AS177">
            <v>0</v>
          </cell>
          <cell r="AT177">
            <v>0</v>
          </cell>
          <cell r="AU177">
            <v>3</v>
          </cell>
          <cell r="AV177">
            <v>2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</row>
        <row r="178">
          <cell r="D178">
            <v>2212819</v>
          </cell>
          <cell r="E178" t="str">
            <v>ДЕТСКА ГРАДИНА № 35 "ЩАСТЛИВО ДЕТСТВО"</v>
          </cell>
          <cell r="F178" t="str">
            <v>Общинско</v>
          </cell>
          <cell r="G178" t="str">
            <v>община</v>
          </cell>
          <cell r="H178" t="str">
            <v>детска градина</v>
          </cell>
          <cell r="I178">
            <v>2</v>
          </cell>
          <cell r="J178">
            <v>42</v>
          </cell>
          <cell r="K178">
            <v>8</v>
          </cell>
          <cell r="L178">
            <v>206</v>
          </cell>
          <cell r="M178">
            <v>0</v>
          </cell>
          <cell r="N178">
            <v>1</v>
          </cell>
          <cell r="O178">
            <v>47</v>
          </cell>
          <cell r="P178">
            <v>57</v>
          </cell>
          <cell r="Q178">
            <v>56</v>
          </cell>
          <cell r="R178">
            <v>45</v>
          </cell>
          <cell r="S178">
            <v>105</v>
          </cell>
          <cell r="T178">
            <v>101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1</v>
          </cell>
          <cell r="AS178">
            <v>0</v>
          </cell>
          <cell r="AT178">
            <v>0</v>
          </cell>
          <cell r="AU178">
            <v>0</v>
          </cell>
          <cell r="AV178">
            <v>1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</row>
        <row r="179">
          <cell r="D179">
            <v>2212820</v>
          </cell>
          <cell r="E179" t="str">
            <v>ДГ 32 Българче</v>
          </cell>
          <cell r="F179" t="str">
            <v>Общинско</v>
          </cell>
          <cell r="G179" t="str">
            <v>община</v>
          </cell>
          <cell r="H179" t="str">
            <v>детска градина</v>
          </cell>
          <cell r="I179">
            <v>2</v>
          </cell>
          <cell r="J179">
            <v>43</v>
          </cell>
          <cell r="K179">
            <v>6</v>
          </cell>
          <cell r="L179">
            <v>148</v>
          </cell>
          <cell r="M179">
            <v>0</v>
          </cell>
          <cell r="N179">
            <v>0</v>
          </cell>
          <cell r="O179">
            <v>49</v>
          </cell>
          <cell r="P179">
            <v>26</v>
          </cell>
          <cell r="Q179">
            <v>54</v>
          </cell>
          <cell r="R179">
            <v>19</v>
          </cell>
          <cell r="S179">
            <v>75</v>
          </cell>
          <cell r="T179">
            <v>73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</row>
        <row r="180">
          <cell r="D180">
            <v>2212821</v>
          </cell>
          <cell r="E180" t="str">
            <v>ДЕТСКА ГРАДИНА № 31 " ЛЮЛИН "</v>
          </cell>
          <cell r="F180" t="str">
            <v>Общинско</v>
          </cell>
          <cell r="G180" t="str">
            <v>община</v>
          </cell>
          <cell r="H180" t="str">
            <v>детска градина</v>
          </cell>
          <cell r="I180">
            <v>2</v>
          </cell>
          <cell r="J180">
            <v>41</v>
          </cell>
          <cell r="K180">
            <v>8</v>
          </cell>
          <cell r="L180">
            <v>191</v>
          </cell>
          <cell r="M180">
            <v>0</v>
          </cell>
          <cell r="N180">
            <v>3</v>
          </cell>
          <cell r="O180">
            <v>43</v>
          </cell>
          <cell r="P180">
            <v>52</v>
          </cell>
          <cell r="Q180">
            <v>51</v>
          </cell>
          <cell r="R180">
            <v>42</v>
          </cell>
          <cell r="S180">
            <v>98</v>
          </cell>
          <cell r="T180">
            <v>93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</row>
        <row r="181">
          <cell r="D181">
            <v>2212822</v>
          </cell>
          <cell r="E181" t="str">
            <v>Детска градина №22 "Великденче"</v>
          </cell>
          <cell r="F181" t="str">
            <v>Общинско</v>
          </cell>
          <cell r="G181" t="str">
            <v>община</v>
          </cell>
          <cell r="H181" t="str">
            <v>детска градина</v>
          </cell>
          <cell r="I181">
            <v>1</v>
          </cell>
          <cell r="J181">
            <v>22</v>
          </cell>
          <cell r="K181">
            <v>8</v>
          </cell>
          <cell r="L181">
            <v>205</v>
          </cell>
          <cell r="M181">
            <v>0</v>
          </cell>
          <cell r="N181">
            <v>1</v>
          </cell>
          <cell r="O181">
            <v>49</v>
          </cell>
          <cell r="P181">
            <v>56</v>
          </cell>
          <cell r="Q181">
            <v>52</v>
          </cell>
          <cell r="R181">
            <v>47</v>
          </cell>
          <cell r="S181">
            <v>106</v>
          </cell>
          <cell r="T181">
            <v>99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</row>
        <row r="182">
          <cell r="D182">
            <v>2212823</v>
          </cell>
          <cell r="E182" t="str">
            <v>Детска градина № 152</v>
          </cell>
          <cell r="F182" t="str">
            <v>Общинско</v>
          </cell>
          <cell r="G182" t="str">
            <v>община</v>
          </cell>
          <cell r="H182" t="str">
            <v>детска градина</v>
          </cell>
          <cell r="I182">
            <v>2</v>
          </cell>
          <cell r="J182">
            <v>41</v>
          </cell>
          <cell r="K182">
            <v>8</v>
          </cell>
          <cell r="L182">
            <v>203</v>
          </cell>
          <cell r="M182">
            <v>0</v>
          </cell>
          <cell r="N182">
            <v>0</v>
          </cell>
          <cell r="O182">
            <v>50</v>
          </cell>
          <cell r="P182">
            <v>52</v>
          </cell>
          <cell r="Q182">
            <v>54</v>
          </cell>
          <cell r="R182">
            <v>47</v>
          </cell>
          <cell r="S182">
            <v>102</v>
          </cell>
          <cell r="T182">
            <v>101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</row>
        <row r="183">
          <cell r="D183">
            <v>2212824</v>
          </cell>
          <cell r="E183" t="str">
            <v>Детска градина №139 "ПАНОРАМА"</v>
          </cell>
          <cell r="F183" t="str">
            <v>Общинско</v>
          </cell>
          <cell r="G183" t="str">
            <v>община</v>
          </cell>
          <cell r="H183" t="str">
            <v>детска градина</v>
          </cell>
          <cell r="I183">
            <v>1</v>
          </cell>
          <cell r="J183">
            <v>18</v>
          </cell>
          <cell r="K183">
            <v>9</v>
          </cell>
          <cell r="L183">
            <v>240</v>
          </cell>
          <cell r="M183">
            <v>0</v>
          </cell>
          <cell r="N183">
            <v>2</v>
          </cell>
          <cell r="O183">
            <v>50</v>
          </cell>
          <cell r="P183">
            <v>56</v>
          </cell>
          <cell r="Q183">
            <v>82</v>
          </cell>
          <cell r="R183">
            <v>50</v>
          </cell>
          <cell r="S183">
            <v>108</v>
          </cell>
          <cell r="T183">
            <v>132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</v>
          </cell>
          <cell r="AI183">
            <v>15</v>
          </cell>
          <cell r="AJ183">
            <v>15</v>
          </cell>
          <cell r="AK183">
            <v>0</v>
          </cell>
          <cell r="AL183">
            <v>0</v>
          </cell>
          <cell r="AM183">
            <v>0</v>
          </cell>
          <cell r="AN183">
            <v>2</v>
          </cell>
          <cell r="AO183">
            <v>3</v>
          </cell>
          <cell r="AP183">
            <v>10</v>
          </cell>
          <cell r="AQ183">
            <v>13</v>
          </cell>
          <cell r="AR183">
            <v>2</v>
          </cell>
          <cell r="AS183">
            <v>0</v>
          </cell>
          <cell r="AT183">
            <v>0</v>
          </cell>
          <cell r="AU183">
            <v>1</v>
          </cell>
          <cell r="AV183">
            <v>0</v>
          </cell>
          <cell r="AW183">
            <v>1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</row>
        <row r="184">
          <cell r="D184">
            <v>2212825</v>
          </cell>
          <cell r="E184" t="str">
            <v>Детска градина № 197 "Китна градина"</v>
          </cell>
          <cell r="F184" t="str">
            <v>Общинско</v>
          </cell>
          <cell r="G184" t="str">
            <v>община</v>
          </cell>
          <cell r="H184" t="str">
            <v>детска градина</v>
          </cell>
          <cell r="I184">
            <v>1</v>
          </cell>
          <cell r="J184">
            <v>21</v>
          </cell>
          <cell r="K184">
            <v>5</v>
          </cell>
          <cell r="L184">
            <v>123</v>
          </cell>
          <cell r="M184">
            <v>0</v>
          </cell>
          <cell r="N184">
            <v>0</v>
          </cell>
          <cell r="O184">
            <v>25</v>
          </cell>
          <cell r="P184">
            <v>43</v>
          </cell>
          <cell r="Q184">
            <v>35</v>
          </cell>
          <cell r="R184">
            <v>20</v>
          </cell>
          <cell r="S184">
            <v>68</v>
          </cell>
          <cell r="T184">
            <v>55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</row>
        <row r="185">
          <cell r="D185">
            <v>2212826</v>
          </cell>
          <cell r="E185" t="str">
            <v>Детска градина №57"Хосе Марти"</v>
          </cell>
          <cell r="F185" t="str">
            <v>Общинско</v>
          </cell>
          <cell r="G185" t="str">
            <v>община</v>
          </cell>
          <cell r="H185" t="str">
            <v>детска градина</v>
          </cell>
          <cell r="I185">
            <v>0</v>
          </cell>
          <cell r="J185">
            <v>0</v>
          </cell>
          <cell r="K185">
            <v>7</v>
          </cell>
          <cell r="L185">
            <v>177</v>
          </cell>
          <cell r="M185">
            <v>0</v>
          </cell>
          <cell r="N185">
            <v>0</v>
          </cell>
          <cell r="O185">
            <v>47</v>
          </cell>
          <cell r="P185">
            <v>26</v>
          </cell>
          <cell r="Q185">
            <v>53</v>
          </cell>
          <cell r="R185">
            <v>51</v>
          </cell>
          <cell r="S185">
            <v>73</v>
          </cell>
          <cell r="T185">
            <v>104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1</v>
          </cell>
          <cell r="AS185">
            <v>0</v>
          </cell>
          <cell r="AT185">
            <v>0</v>
          </cell>
          <cell r="AU185">
            <v>1</v>
          </cell>
          <cell r="AV185">
            <v>0</v>
          </cell>
          <cell r="AW185">
            <v>0</v>
          </cell>
          <cell r="AX185">
            <v>1</v>
          </cell>
          <cell r="AY185">
            <v>1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</row>
        <row r="186">
          <cell r="D186">
            <v>2212827</v>
          </cell>
          <cell r="E186" t="str">
            <v>Детска градина №101 "Ябълкова градина"</v>
          </cell>
          <cell r="F186" t="str">
            <v>Общинско</v>
          </cell>
          <cell r="G186" t="str">
            <v>община</v>
          </cell>
          <cell r="H186" t="str">
            <v>детска градина</v>
          </cell>
          <cell r="I186">
            <v>2</v>
          </cell>
          <cell r="J186">
            <v>43</v>
          </cell>
          <cell r="K186">
            <v>6</v>
          </cell>
          <cell r="L186">
            <v>158</v>
          </cell>
          <cell r="M186">
            <v>0</v>
          </cell>
          <cell r="N186">
            <v>0</v>
          </cell>
          <cell r="O186">
            <v>28</v>
          </cell>
          <cell r="P186">
            <v>54</v>
          </cell>
          <cell r="Q186">
            <v>30</v>
          </cell>
          <cell r="R186">
            <v>46</v>
          </cell>
          <cell r="S186">
            <v>82</v>
          </cell>
          <cell r="T186">
            <v>76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2</v>
          </cell>
          <cell r="AI186">
            <v>23</v>
          </cell>
          <cell r="AJ186">
            <v>23</v>
          </cell>
          <cell r="AK186">
            <v>0</v>
          </cell>
          <cell r="AL186">
            <v>0</v>
          </cell>
          <cell r="AM186">
            <v>2</v>
          </cell>
          <cell r="AN186">
            <v>5</v>
          </cell>
          <cell r="AO186">
            <v>2</v>
          </cell>
          <cell r="AP186">
            <v>14</v>
          </cell>
          <cell r="AQ186">
            <v>16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</row>
        <row r="187">
          <cell r="D187">
            <v>2212879</v>
          </cell>
          <cell r="E187" t="str">
            <v>ДЕТСКА ГРАДИНА №55"ИГЛИКА"</v>
          </cell>
          <cell r="F187" t="str">
            <v>Общинско</v>
          </cell>
          <cell r="G187" t="str">
            <v>община</v>
          </cell>
          <cell r="H187" t="str">
            <v>детска градина</v>
          </cell>
          <cell r="I187">
            <v>2</v>
          </cell>
          <cell r="J187">
            <v>38</v>
          </cell>
          <cell r="K187">
            <v>5</v>
          </cell>
          <cell r="L187">
            <v>124</v>
          </cell>
          <cell r="M187">
            <v>0</v>
          </cell>
          <cell r="N187">
            <v>0</v>
          </cell>
          <cell r="O187">
            <v>22</v>
          </cell>
          <cell r="P187">
            <v>28</v>
          </cell>
          <cell r="Q187">
            <v>28</v>
          </cell>
          <cell r="R187">
            <v>44</v>
          </cell>
          <cell r="S187">
            <v>50</v>
          </cell>
          <cell r="T187">
            <v>72</v>
          </cell>
          <cell r="U187">
            <v>2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</row>
        <row r="188">
          <cell r="D188">
            <v>2212998</v>
          </cell>
          <cell r="E188" t="str">
            <v>Детска градина № 200 "Цветен рай "</v>
          </cell>
          <cell r="F188" t="str">
            <v>Общинско</v>
          </cell>
          <cell r="G188" t="str">
            <v>община</v>
          </cell>
          <cell r="H188" t="str">
            <v>детска градина</v>
          </cell>
          <cell r="I188">
            <v>2</v>
          </cell>
          <cell r="J188">
            <v>42</v>
          </cell>
          <cell r="K188">
            <v>6</v>
          </cell>
          <cell r="L188">
            <v>160</v>
          </cell>
          <cell r="M188">
            <v>0</v>
          </cell>
          <cell r="N188">
            <v>0</v>
          </cell>
          <cell r="O188">
            <v>25</v>
          </cell>
          <cell r="P188">
            <v>55</v>
          </cell>
          <cell r="Q188">
            <v>28</v>
          </cell>
          <cell r="R188">
            <v>52</v>
          </cell>
          <cell r="S188">
            <v>80</v>
          </cell>
          <cell r="T188">
            <v>80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</row>
        <row r="189">
          <cell r="D189">
            <v>2213010</v>
          </cell>
          <cell r="E189" t="str">
            <v>10 Средно училище "Теодор Траянов"</v>
          </cell>
          <cell r="F189" t="str">
            <v>Общинско</v>
          </cell>
          <cell r="G189" t="str">
            <v>община</v>
          </cell>
          <cell r="H189" t="str">
            <v>средно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2</v>
          </cell>
          <cell r="W189">
            <v>2</v>
          </cell>
          <cell r="X189">
            <v>44</v>
          </cell>
          <cell r="Y189">
            <v>44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44</v>
          </cell>
          <cell r="AF189">
            <v>0</v>
          </cell>
          <cell r="AG189">
            <v>44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16</v>
          </cell>
          <cell r="BA189">
            <v>357</v>
          </cell>
          <cell r="BB189">
            <v>96</v>
          </cell>
          <cell r="BC189">
            <v>12</v>
          </cell>
          <cell r="BD189">
            <v>286</v>
          </cell>
          <cell r="BE189">
            <v>6</v>
          </cell>
          <cell r="BF189">
            <v>152</v>
          </cell>
          <cell r="BG189">
            <v>2</v>
          </cell>
          <cell r="BH189">
            <v>41</v>
          </cell>
          <cell r="BI189">
            <v>36</v>
          </cell>
          <cell r="BJ189">
            <v>836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16</v>
          </cell>
          <cell r="BV189">
            <v>356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</row>
        <row r="190">
          <cell r="D190">
            <v>2213039</v>
          </cell>
          <cell r="E190" t="str">
            <v>39. Средно училище "Петър Динеков"</v>
          </cell>
          <cell r="F190" t="str">
            <v>Общинско</v>
          </cell>
          <cell r="G190" t="str">
            <v>община</v>
          </cell>
          <cell r="H190" t="str">
            <v>средно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1</v>
          </cell>
          <cell r="W190">
            <v>1</v>
          </cell>
          <cell r="X190">
            <v>24</v>
          </cell>
          <cell r="Y190">
            <v>24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  <cell r="AE190">
            <v>23</v>
          </cell>
          <cell r="AF190">
            <v>0</v>
          </cell>
          <cell r="AG190">
            <v>24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12</v>
          </cell>
          <cell r="BA190">
            <v>261</v>
          </cell>
          <cell r="BB190">
            <v>69</v>
          </cell>
          <cell r="BC190">
            <v>10</v>
          </cell>
          <cell r="BD190">
            <v>240</v>
          </cell>
          <cell r="BE190">
            <v>6</v>
          </cell>
          <cell r="BF190">
            <v>160</v>
          </cell>
          <cell r="BG190">
            <v>2</v>
          </cell>
          <cell r="BH190">
            <v>54</v>
          </cell>
          <cell r="BI190">
            <v>30</v>
          </cell>
          <cell r="BJ190">
            <v>715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12</v>
          </cell>
          <cell r="BV190">
            <v>242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</row>
        <row r="191">
          <cell r="D191">
            <v>2213081</v>
          </cell>
          <cell r="E191" t="str">
            <v>81. Средно училище "Виктор Юго"</v>
          </cell>
          <cell r="F191" t="str">
            <v>Общинско</v>
          </cell>
          <cell r="G191" t="str">
            <v>община</v>
          </cell>
          <cell r="H191" t="str">
            <v>средно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27</v>
          </cell>
          <cell r="BA191">
            <v>625</v>
          </cell>
          <cell r="BB191">
            <v>138</v>
          </cell>
          <cell r="BC191">
            <v>16</v>
          </cell>
          <cell r="BD191">
            <v>389</v>
          </cell>
          <cell r="BE191">
            <v>6</v>
          </cell>
          <cell r="BF191">
            <v>154</v>
          </cell>
          <cell r="BG191">
            <v>4</v>
          </cell>
          <cell r="BH191">
            <v>111</v>
          </cell>
          <cell r="BI191">
            <v>53</v>
          </cell>
          <cell r="BJ191">
            <v>1279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24</v>
          </cell>
          <cell r="BV191">
            <v>573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</row>
        <row r="192">
          <cell r="D192">
            <v>2213082</v>
          </cell>
          <cell r="E192" t="str">
            <v>82. основно училище "Васил Евстатиев Априлов"</v>
          </cell>
          <cell r="F192" t="str">
            <v>Общинско</v>
          </cell>
          <cell r="G192" t="str">
            <v>община</v>
          </cell>
          <cell r="H192" t="str">
            <v>основно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8</v>
          </cell>
          <cell r="BA192">
            <v>164</v>
          </cell>
          <cell r="BB192">
            <v>33</v>
          </cell>
          <cell r="BC192">
            <v>6</v>
          </cell>
          <cell r="BD192">
            <v>120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14</v>
          </cell>
          <cell r="BJ192">
            <v>284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14</v>
          </cell>
          <cell r="BV192">
            <v>284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</row>
        <row r="193">
          <cell r="D193">
            <v>2213118</v>
          </cell>
          <cell r="E193" t="str">
            <v>118 Средно училище "Академик Людмил Стоянов"</v>
          </cell>
          <cell r="F193" t="str">
            <v>Общинско</v>
          </cell>
          <cell r="G193" t="str">
            <v>община</v>
          </cell>
          <cell r="H193" t="str">
            <v>средно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16</v>
          </cell>
          <cell r="BA193">
            <v>380</v>
          </cell>
          <cell r="BB193">
            <v>95</v>
          </cell>
          <cell r="BC193">
            <v>12</v>
          </cell>
          <cell r="BD193">
            <v>264</v>
          </cell>
          <cell r="BE193">
            <v>4</v>
          </cell>
          <cell r="BF193">
            <v>103</v>
          </cell>
          <cell r="BG193">
            <v>3</v>
          </cell>
          <cell r="BH193">
            <v>68</v>
          </cell>
          <cell r="BI193">
            <v>35</v>
          </cell>
          <cell r="BJ193">
            <v>815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16</v>
          </cell>
          <cell r="BV193">
            <v>377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</row>
        <row r="194">
          <cell r="D194">
            <v>2213125</v>
          </cell>
          <cell r="E194" t="str">
            <v>125 СУ "Боян Пенев" с изучаване на чужди езици</v>
          </cell>
          <cell r="F194" t="str">
            <v>Общинско</v>
          </cell>
          <cell r="G194" t="str">
            <v>община</v>
          </cell>
          <cell r="H194" t="str">
            <v>средно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24</v>
          </cell>
          <cell r="BA194">
            <v>600</v>
          </cell>
          <cell r="BB194">
            <v>145</v>
          </cell>
          <cell r="BC194">
            <v>22</v>
          </cell>
          <cell r="BD194">
            <v>557</v>
          </cell>
          <cell r="BE194">
            <v>6</v>
          </cell>
          <cell r="BF194">
            <v>159</v>
          </cell>
          <cell r="BG194">
            <v>4</v>
          </cell>
          <cell r="BH194">
            <v>88</v>
          </cell>
          <cell r="BI194">
            <v>56</v>
          </cell>
          <cell r="BJ194">
            <v>1404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10</v>
          </cell>
          <cell r="BV194">
            <v>286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</row>
        <row r="195">
          <cell r="D195">
            <v>2213128</v>
          </cell>
          <cell r="E195" t="str">
            <v>128 СРЕДНО УЧИЛИЩЕ "АЛБЕРТ АЙНЩАЙН"</v>
          </cell>
          <cell r="F195" t="str">
            <v>Общинско</v>
          </cell>
          <cell r="G195" t="str">
            <v>община</v>
          </cell>
          <cell r="H195" t="str">
            <v>средно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16</v>
          </cell>
          <cell r="BA195">
            <v>384</v>
          </cell>
          <cell r="BB195">
            <v>97</v>
          </cell>
          <cell r="BC195">
            <v>11</v>
          </cell>
          <cell r="BD195">
            <v>282</v>
          </cell>
          <cell r="BE195">
            <v>3</v>
          </cell>
          <cell r="BF195">
            <v>77</v>
          </cell>
          <cell r="BG195">
            <v>2</v>
          </cell>
          <cell r="BH195">
            <v>51</v>
          </cell>
          <cell r="BI195">
            <v>32</v>
          </cell>
          <cell r="BJ195">
            <v>794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16</v>
          </cell>
          <cell r="BV195">
            <v>357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3</v>
          </cell>
          <cell r="CI195">
            <v>80</v>
          </cell>
          <cell r="CJ195">
            <v>0</v>
          </cell>
          <cell r="CK195">
            <v>2</v>
          </cell>
          <cell r="CL195">
            <v>52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</row>
        <row r="196">
          <cell r="D196">
            <v>2213131</v>
          </cell>
          <cell r="E196" t="str">
            <v>131. СУ "Климент Аркадиевич Тимирязев"</v>
          </cell>
          <cell r="F196" t="str">
            <v>Общинско</v>
          </cell>
          <cell r="G196" t="str">
            <v>община</v>
          </cell>
          <cell r="H196" t="str">
            <v>средно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2</v>
          </cell>
          <cell r="W196">
            <v>2</v>
          </cell>
          <cell r="X196">
            <v>49</v>
          </cell>
          <cell r="Y196">
            <v>49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49</v>
          </cell>
          <cell r="AF196">
            <v>0</v>
          </cell>
          <cell r="AG196">
            <v>49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22</v>
          </cell>
          <cell r="BA196">
            <v>506</v>
          </cell>
          <cell r="BB196">
            <v>145</v>
          </cell>
          <cell r="BC196">
            <v>6</v>
          </cell>
          <cell r="BD196">
            <v>149</v>
          </cell>
          <cell r="BE196">
            <v>1</v>
          </cell>
          <cell r="BF196">
            <v>21</v>
          </cell>
          <cell r="BG196">
            <v>1</v>
          </cell>
          <cell r="BH196">
            <v>23</v>
          </cell>
          <cell r="BI196">
            <v>30</v>
          </cell>
          <cell r="BJ196">
            <v>699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22</v>
          </cell>
          <cell r="BV196">
            <v>492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7</v>
          </cell>
          <cell r="CO196">
            <v>173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</row>
        <row r="197">
          <cell r="D197">
            <v>2213144</v>
          </cell>
          <cell r="E197" t="str">
            <v>144 Средно училище "Народни будители"</v>
          </cell>
          <cell r="F197" t="str">
            <v>Общинско</v>
          </cell>
          <cell r="G197" t="str">
            <v>община</v>
          </cell>
          <cell r="H197" t="str">
            <v>средно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22</v>
          </cell>
          <cell r="BA197">
            <v>465</v>
          </cell>
          <cell r="BB197">
            <v>112</v>
          </cell>
          <cell r="BC197">
            <v>18</v>
          </cell>
          <cell r="BD197">
            <v>369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40</v>
          </cell>
          <cell r="BJ197">
            <v>834</v>
          </cell>
          <cell r="BK197">
            <v>6</v>
          </cell>
          <cell r="BL197">
            <v>148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15</v>
          </cell>
          <cell r="BV197">
            <v>374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12</v>
          </cell>
          <cell r="CR197">
            <v>311</v>
          </cell>
          <cell r="CS197">
            <v>0</v>
          </cell>
          <cell r="CT197">
            <v>0</v>
          </cell>
          <cell r="CU197">
            <v>0</v>
          </cell>
        </row>
        <row r="198">
          <cell r="D198">
            <v>2213145</v>
          </cell>
          <cell r="E198" t="str">
            <v>145 Основно училище "Симеон Радев"</v>
          </cell>
          <cell r="F198" t="str">
            <v>Общинско</v>
          </cell>
          <cell r="G198" t="str">
            <v>община</v>
          </cell>
          <cell r="H198" t="str">
            <v>основно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3</v>
          </cell>
          <cell r="W198">
            <v>3</v>
          </cell>
          <cell r="X198">
            <v>77</v>
          </cell>
          <cell r="Y198">
            <v>77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77</v>
          </cell>
          <cell r="AF198">
            <v>0</v>
          </cell>
          <cell r="AG198">
            <v>77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20</v>
          </cell>
          <cell r="BA198">
            <v>542</v>
          </cell>
          <cell r="BB198">
            <v>131</v>
          </cell>
          <cell r="BC198">
            <v>13</v>
          </cell>
          <cell r="BD198">
            <v>371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33</v>
          </cell>
          <cell r="BJ198">
            <v>913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20</v>
          </cell>
          <cell r="BV198">
            <v>542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</row>
        <row r="199">
          <cell r="D199">
            <v>2213701</v>
          </cell>
          <cell r="E199" t="str">
            <v>ДГ №189 Сто усмивки</v>
          </cell>
          <cell r="F199" t="str">
            <v>Общинско</v>
          </cell>
          <cell r="G199" t="str">
            <v>община</v>
          </cell>
          <cell r="H199" t="str">
            <v>детска градина</v>
          </cell>
          <cell r="I199">
            <v>1</v>
          </cell>
          <cell r="J199">
            <v>22</v>
          </cell>
          <cell r="K199">
            <v>7</v>
          </cell>
          <cell r="L199">
            <v>190</v>
          </cell>
          <cell r="M199">
            <v>0</v>
          </cell>
          <cell r="N199">
            <v>0</v>
          </cell>
          <cell r="O199">
            <v>49</v>
          </cell>
          <cell r="P199">
            <v>55</v>
          </cell>
          <cell r="Q199">
            <v>32</v>
          </cell>
          <cell r="R199">
            <v>54</v>
          </cell>
          <cell r="S199">
            <v>104</v>
          </cell>
          <cell r="T199">
            <v>86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</row>
        <row r="200">
          <cell r="D200">
            <v>2213787</v>
          </cell>
          <cell r="E200" t="str">
            <v>Детска градина №26 "Калина"</v>
          </cell>
          <cell r="F200" t="str">
            <v>Общинско</v>
          </cell>
          <cell r="G200" t="str">
            <v>община</v>
          </cell>
          <cell r="H200" t="str">
            <v>детска градина</v>
          </cell>
          <cell r="I200">
            <v>2</v>
          </cell>
          <cell r="J200">
            <v>41</v>
          </cell>
          <cell r="K200">
            <v>4</v>
          </cell>
          <cell r="L200">
            <v>94</v>
          </cell>
          <cell r="M200">
            <v>0</v>
          </cell>
          <cell r="N200">
            <v>0</v>
          </cell>
          <cell r="O200">
            <v>20</v>
          </cell>
          <cell r="P200">
            <v>26</v>
          </cell>
          <cell r="Q200">
            <v>30</v>
          </cell>
          <cell r="R200">
            <v>18</v>
          </cell>
          <cell r="S200">
            <v>46</v>
          </cell>
          <cell r="T200">
            <v>48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</row>
        <row r="201">
          <cell r="D201">
            <v>2213791</v>
          </cell>
          <cell r="E201" t="str">
            <v>Детска градина № 98 " Слънчевото зайче"</v>
          </cell>
          <cell r="F201" t="str">
            <v>Общинско</v>
          </cell>
          <cell r="G201" t="str">
            <v>община</v>
          </cell>
          <cell r="H201" t="str">
            <v>детска градина</v>
          </cell>
          <cell r="I201">
            <v>1</v>
          </cell>
          <cell r="J201">
            <v>21</v>
          </cell>
          <cell r="K201">
            <v>7</v>
          </cell>
          <cell r="L201">
            <v>174</v>
          </cell>
          <cell r="M201">
            <v>0</v>
          </cell>
          <cell r="N201">
            <v>20</v>
          </cell>
          <cell r="O201">
            <v>51</v>
          </cell>
          <cell r="P201">
            <v>54</v>
          </cell>
          <cell r="Q201">
            <v>28</v>
          </cell>
          <cell r="R201">
            <v>21</v>
          </cell>
          <cell r="S201">
            <v>125</v>
          </cell>
          <cell r="T201">
            <v>49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3</v>
          </cell>
          <cell r="AS201">
            <v>0</v>
          </cell>
          <cell r="AT201">
            <v>0</v>
          </cell>
          <cell r="AU201">
            <v>2</v>
          </cell>
          <cell r="AV201">
            <v>1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</row>
        <row r="202">
          <cell r="D202">
            <v>2213968</v>
          </cell>
          <cell r="E202" t="str">
            <v>Детска градина № 14 "Карлсон"</v>
          </cell>
          <cell r="F202" t="str">
            <v>Общинско</v>
          </cell>
          <cell r="G202" t="str">
            <v>община</v>
          </cell>
          <cell r="H202" t="str">
            <v>детска градина</v>
          </cell>
          <cell r="I202">
            <v>2</v>
          </cell>
          <cell r="J202">
            <v>42</v>
          </cell>
          <cell r="K202">
            <v>7</v>
          </cell>
          <cell r="L202">
            <v>183</v>
          </cell>
          <cell r="M202">
            <v>0</v>
          </cell>
          <cell r="N202">
            <v>1</v>
          </cell>
          <cell r="O202">
            <v>50</v>
          </cell>
          <cell r="P202">
            <v>53</v>
          </cell>
          <cell r="Q202">
            <v>59</v>
          </cell>
          <cell r="R202">
            <v>20</v>
          </cell>
          <cell r="S202">
            <v>104</v>
          </cell>
          <cell r="T202">
            <v>79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</row>
        <row r="203">
          <cell r="D203">
            <v>2213969</v>
          </cell>
          <cell r="E203" t="str">
            <v>ДЕТСКА ГРАДИНА № 188 "Вяра, Надежда, Любов"</v>
          </cell>
          <cell r="F203" t="str">
            <v>Общинско</v>
          </cell>
          <cell r="G203" t="str">
            <v>община</v>
          </cell>
          <cell r="H203" t="str">
            <v>детска градина</v>
          </cell>
          <cell r="I203">
            <v>1</v>
          </cell>
          <cell r="J203">
            <v>21</v>
          </cell>
          <cell r="K203">
            <v>7</v>
          </cell>
          <cell r="L203">
            <v>191</v>
          </cell>
          <cell r="M203">
            <v>0</v>
          </cell>
          <cell r="N203">
            <v>0</v>
          </cell>
          <cell r="O203">
            <v>49</v>
          </cell>
          <cell r="P203">
            <v>54</v>
          </cell>
          <cell r="Q203">
            <v>56</v>
          </cell>
          <cell r="R203">
            <v>32</v>
          </cell>
          <cell r="S203">
            <v>103</v>
          </cell>
          <cell r="T203">
            <v>88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2</v>
          </cell>
          <cell r="AS203">
            <v>0</v>
          </cell>
          <cell r="AT203">
            <v>0</v>
          </cell>
          <cell r="AU203">
            <v>0</v>
          </cell>
          <cell r="AV203">
            <v>1</v>
          </cell>
          <cell r="AW203">
            <v>1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</row>
        <row r="204">
          <cell r="D204">
            <v>2213970</v>
          </cell>
          <cell r="E204" t="str">
            <v>ДЕТСКА ГРАДИНА №59 "ЕЛХИЦА"</v>
          </cell>
          <cell r="F204" t="str">
            <v>Общинско</v>
          </cell>
          <cell r="G204" t="str">
            <v>община</v>
          </cell>
          <cell r="H204" t="str">
            <v>детска градина</v>
          </cell>
          <cell r="I204">
            <v>1</v>
          </cell>
          <cell r="J204">
            <v>23</v>
          </cell>
          <cell r="K204">
            <v>9</v>
          </cell>
          <cell r="L204">
            <v>233</v>
          </cell>
          <cell r="M204">
            <v>0</v>
          </cell>
          <cell r="N204">
            <v>22</v>
          </cell>
          <cell r="O204">
            <v>51</v>
          </cell>
          <cell r="P204">
            <v>55</v>
          </cell>
          <cell r="Q204">
            <v>55</v>
          </cell>
          <cell r="R204">
            <v>50</v>
          </cell>
          <cell r="S204">
            <v>128</v>
          </cell>
          <cell r="T204">
            <v>105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2</v>
          </cell>
          <cell r="AI204">
            <v>20</v>
          </cell>
          <cell r="AJ204">
            <v>20</v>
          </cell>
          <cell r="AK204">
            <v>0</v>
          </cell>
          <cell r="AL204">
            <v>0</v>
          </cell>
          <cell r="AM204">
            <v>3</v>
          </cell>
          <cell r="AN204">
            <v>2</v>
          </cell>
          <cell r="AO204">
            <v>6</v>
          </cell>
          <cell r="AP204">
            <v>9</v>
          </cell>
          <cell r="AQ204">
            <v>15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</row>
        <row r="205">
          <cell r="D205">
            <v>2213971</v>
          </cell>
          <cell r="E205" t="str">
            <v>Детска градина №71 "Щастие"</v>
          </cell>
          <cell r="F205" t="str">
            <v>Общинско</v>
          </cell>
          <cell r="G205" t="str">
            <v>община</v>
          </cell>
          <cell r="H205" t="str">
            <v>детска градина</v>
          </cell>
          <cell r="I205">
            <v>1</v>
          </cell>
          <cell r="J205">
            <v>21</v>
          </cell>
          <cell r="K205">
            <v>5</v>
          </cell>
          <cell r="L205">
            <v>125</v>
          </cell>
          <cell r="M205">
            <v>0</v>
          </cell>
          <cell r="N205">
            <v>0</v>
          </cell>
          <cell r="O205">
            <v>20</v>
          </cell>
          <cell r="P205">
            <v>24</v>
          </cell>
          <cell r="Q205">
            <v>28</v>
          </cell>
          <cell r="R205">
            <v>53</v>
          </cell>
          <cell r="S205">
            <v>44</v>
          </cell>
          <cell r="T205">
            <v>81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</row>
        <row r="206">
          <cell r="D206">
            <v>2213972</v>
          </cell>
          <cell r="E206" t="str">
            <v>Детска градина № 11 "Мики Маус"</v>
          </cell>
          <cell r="F206" t="str">
            <v>Общинско</v>
          </cell>
          <cell r="G206" t="str">
            <v>община</v>
          </cell>
          <cell r="H206" t="str">
            <v>детска градина</v>
          </cell>
          <cell r="I206">
            <v>1</v>
          </cell>
          <cell r="J206">
            <v>21</v>
          </cell>
          <cell r="K206">
            <v>7</v>
          </cell>
          <cell r="L206">
            <v>183</v>
          </cell>
          <cell r="M206">
            <v>0</v>
          </cell>
          <cell r="N206">
            <v>22</v>
          </cell>
          <cell r="O206">
            <v>53</v>
          </cell>
          <cell r="P206">
            <v>26</v>
          </cell>
          <cell r="Q206">
            <v>28</v>
          </cell>
          <cell r="R206">
            <v>54</v>
          </cell>
          <cell r="S206">
            <v>101</v>
          </cell>
          <cell r="T206">
            <v>82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6</v>
          </cell>
          <cell r="AS206">
            <v>0</v>
          </cell>
          <cell r="AT206">
            <v>0</v>
          </cell>
          <cell r="AU206">
            <v>4</v>
          </cell>
          <cell r="AV206">
            <v>1</v>
          </cell>
          <cell r="AW206">
            <v>1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</row>
        <row r="207">
          <cell r="D207">
            <v>2213973</v>
          </cell>
          <cell r="E207" t="str">
            <v>Детска градина N109 Зорница</v>
          </cell>
          <cell r="F207" t="str">
            <v>Общинско</v>
          </cell>
          <cell r="G207" t="str">
            <v>община</v>
          </cell>
          <cell r="H207" t="str">
            <v>детска градина</v>
          </cell>
          <cell r="I207">
            <v>2</v>
          </cell>
          <cell r="J207">
            <v>44</v>
          </cell>
          <cell r="K207">
            <v>7</v>
          </cell>
          <cell r="L207">
            <v>178</v>
          </cell>
          <cell r="M207">
            <v>0</v>
          </cell>
          <cell r="N207">
            <v>0</v>
          </cell>
          <cell r="O207">
            <v>54</v>
          </cell>
          <cell r="P207">
            <v>50</v>
          </cell>
          <cell r="Q207">
            <v>29</v>
          </cell>
          <cell r="R207">
            <v>45</v>
          </cell>
          <cell r="S207">
            <v>104</v>
          </cell>
          <cell r="T207">
            <v>74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</row>
        <row r="208">
          <cell r="D208">
            <v>2213974</v>
          </cell>
          <cell r="E208" t="str">
            <v>ДЕТСКА ГРАДИНА № 186 "ДЕНИЦА"</v>
          </cell>
          <cell r="F208" t="str">
            <v>Общинско</v>
          </cell>
          <cell r="G208" t="str">
            <v>община</v>
          </cell>
          <cell r="H208" t="str">
            <v>детска градина</v>
          </cell>
          <cell r="I208">
            <v>1</v>
          </cell>
          <cell r="J208">
            <v>21</v>
          </cell>
          <cell r="K208">
            <v>6</v>
          </cell>
          <cell r="L208">
            <v>140</v>
          </cell>
          <cell r="M208">
            <v>0</v>
          </cell>
          <cell r="N208">
            <v>19</v>
          </cell>
          <cell r="O208">
            <v>23</v>
          </cell>
          <cell r="P208">
            <v>52</v>
          </cell>
          <cell r="Q208">
            <v>27</v>
          </cell>
          <cell r="R208">
            <v>19</v>
          </cell>
          <cell r="S208">
            <v>94</v>
          </cell>
          <cell r="T208">
            <v>46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3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3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</row>
        <row r="209">
          <cell r="D209">
            <v>2213975</v>
          </cell>
          <cell r="E209" t="str">
            <v>Детска градина № 178 "Сребърно копитце"</v>
          </cell>
          <cell r="F209" t="str">
            <v>Общинско</v>
          </cell>
          <cell r="G209" t="str">
            <v>община</v>
          </cell>
          <cell r="H209" t="str">
            <v>детска градина</v>
          </cell>
          <cell r="I209">
            <v>2</v>
          </cell>
          <cell r="J209">
            <v>40</v>
          </cell>
          <cell r="K209">
            <v>10</v>
          </cell>
          <cell r="L209">
            <v>236</v>
          </cell>
          <cell r="M209">
            <v>0</v>
          </cell>
          <cell r="N209">
            <v>0</v>
          </cell>
          <cell r="O209">
            <v>45</v>
          </cell>
          <cell r="P209">
            <v>51</v>
          </cell>
          <cell r="Q209">
            <v>56</v>
          </cell>
          <cell r="R209">
            <v>84</v>
          </cell>
          <cell r="S209">
            <v>96</v>
          </cell>
          <cell r="T209">
            <v>140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</row>
        <row r="210">
          <cell r="D210">
            <v>2213976</v>
          </cell>
          <cell r="E210" t="str">
            <v>Детска градина №76 "Сърничка"</v>
          </cell>
          <cell r="F210" t="str">
            <v>Общинско</v>
          </cell>
          <cell r="G210" t="str">
            <v>община</v>
          </cell>
          <cell r="H210" t="str">
            <v>детска градина</v>
          </cell>
          <cell r="I210">
            <v>2</v>
          </cell>
          <cell r="J210">
            <v>40</v>
          </cell>
          <cell r="K210">
            <v>18</v>
          </cell>
          <cell r="L210">
            <v>463</v>
          </cell>
          <cell r="M210">
            <v>0</v>
          </cell>
          <cell r="N210">
            <v>47</v>
          </cell>
          <cell r="O210">
            <v>101</v>
          </cell>
          <cell r="P210">
            <v>130</v>
          </cell>
          <cell r="Q210">
            <v>114</v>
          </cell>
          <cell r="R210">
            <v>71</v>
          </cell>
          <cell r="S210">
            <v>278</v>
          </cell>
          <cell r="T210">
            <v>185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</row>
        <row r="211">
          <cell r="D211">
            <v>2213977</v>
          </cell>
          <cell r="E211" t="str">
            <v>Детска градина №70"Пролет"</v>
          </cell>
          <cell r="F211" t="str">
            <v>Общинско</v>
          </cell>
          <cell r="G211" t="str">
            <v>община</v>
          </cell>
          <cell r="H211" t="str">
            <v>детска градина</v>
          </cell>
          <cell r="I211">
            <v>1</v>
          </cell>
          <cell r="J211">
            <v>21</v>
          </cell>
          <cell r="K211">
            <v>5</v>
          </cell>
          <cell r="L211">
            <v>130</v>
          </cell>
          <cell r="M211">
            <v>0</v>
          </cell>
          <cell r="N211">
            <v>0</v>
          </cell>
          <cell r="O211">
            <v>48</v>
          </cell>
          <cell r="P211">
            <v>27</v>
          </cell>
          <cell r="Q211">
            <v>28</v>
          </cell>
          <cell r="R211">
            <v>27</v>
          </cell>
          <cell r="S211">
            <v>75</v>
          </cell>
          <cell r="T211">
            <v>55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</row>
        <row r="212">
          <cell r="D212">
            <v>2213978</v>
          </cell>
          <cell r="E212" t="str">
            <v>ДЕТСКА ГРАДИНА № 28 "ЯН БИБИЯН"</v>
          </cell>
          <cell r="F212" t="str">
            <v>Общинско</v>
          </cell>
          <cell r="G212" t="str">
            <v>община</v>
          </cell>
          <cell r="H212" t="str">
            <v>детска градина</v>
          </cell>
          <cell r="I212">
            <v>2</v>
          </cell>
          <cell r="J212">
            <v>44</v>
          </cell>
          <cell r="K212">
            <v>8</v>
          </cell>
          <cell r="L212">
            <v>217</v>
          </cell>
          <cell r="M212">
            <v>0</v>
          </cell>
          <cell r="N212">
            <v>0</v>
          </cell>
          <cell r="O212">
            <v>51</v>
          </cell>
          <cell r="P212">
            <v>56</v>
          </cell>
          <cell r="Q212">
            <v>59</v>
          </cell>
          <cell r="R212">
            <v>51</v>
          </cell>
          <cell r="S212">
            <v>107</v>
          </cell>
          <cell r="T212">
            <v>110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</row>
        <row r="213">
          <cell r="D213">
            <v>2213979</v>
          </cell>
          <cell r="E213" t="str">
            <v>Детска градина № 123 " Шарл Перо "</v>
          </cell>
          <cell r="F213" t="str">
            <v>Общинско</v>
          </cell>
          <cell r="G213" t="str">
            <v>община</v>
          </cell>
          <cell r="H213" t="str">
            <v>детска градина</v>
          </cell>
          <cell r="I213">
            <v>2</v>
          </cell>
          <cell r="J213">
            <v>42</v>
          </cell>
          <cell r="K213">
            <v>8</v>
          </cell>
          <cell r="L213">
            <v>221</v>
          </cell>
          <cell r="M213">
            <v>0</v>
          </cell>
          <cell r="N213">
            <v>0</v>
          </cell>
          <cell r="O213">
            <v>50</v>
          </cell>
          <cell r="P213">
            <v>57</v>
          </cell>
          <cell r="Q213">
            <v>58</v>
          </cell>
          <cell r="R213">
            <v>56</v>
          </cell>
          <cell r="S213">
            <v>107</v>
          </cell>
          <cell r="T213">
            <v>114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</row>
        <row r="214">
          <cell r="D214">
            <v>2213980</v>
          </cell>
          <cell r="E214" t="str">
            <v>Детска градина № 75 "Сърчице"</v>
          </cell>
          <cell r="F214" t="str">
            <v>Общинско</v>
          </cell>
          <cell r="G214" t="str">
            <v>община</v>
          </cell>
          <cell r="H214" t="str">
            <v>детска градина</v>
          </cell>
          <cell r="I214">
            <v>2</v>
          </cell>
          <cell r="J214">
            <v>43</v>
          </cell>
          <cell r="K214">
            <v>6</v>
          </cell>
          <cell r="L214">
            <v>159</v>
          </cell>
          <cell r="M214">
            <v>0</v>
          </cell>
          <cell r="N214">
            <v>0</v>
          </cell>
          <cell r="O214">
            <v>20</v>
          </cell>
          <cell r="P214">
            <v>53</v>
          </cell>
          <cell r="Q214">
            <v>60</v>
          </cell>
          <cell r="R214">
            <v>26</v>
          </cell>
          <cell r="S214">
            <v>73</v>
          </cell>
          <cell r="T214">
            <v>86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</v>
          </cell>
          <cell r="AS214">
            <v>0</v>
          </cell>
          <cell r="AT214">
            <v>0</v>
          </cell>
          <cell r="AU214">
            <v>2</v>
          </cell>
          <cell r="AV214">
            <v>1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</row>
        <row r="215">
          <cell r="D215">
            <v>2213981</v>
          </cell>
          <cell r="E215" t="str">
            <v>Детска градина №17  Мечо Пух "</v>
          </cell>
          <cell r="F215" t="str">
            <v>Общинско</v>
          </cell>
          <cell r="G215" t="str">
            <v>община</v>
          </cell>
          <cell r="H215" t="str">
            <v>детска градина</v>
          </cell>
          <cell r="I215">
            <v>0</v>
          </cell>
          <cell r="J215">
            <v>0</v>
          </cell>
          <cell r="K215">
            <v>9</v>
          </cell>
          <cell r="L215">
            <v>227</v>
          </cell>
          <cell r="M215">
            <v>5</v>
          </cell>
          <cell r="N215">
            <v>37</v>
          </cell>
          <cell r="O215">
            <v>50</v>
          </cell>
          <cell r="P215">
            <v>28</v>
          </cell>
          <cell r="Q215">
            <v>58</v>
          </cell>
          <cell r="R215">
            <v>49</v>
          </cell>
          <cell r="S215">
            <v>120</v>
          </cell>
          <cell r="T215">
            <v>107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</row>
        <row r="216">
          <cell r="D216">
            <v>2213982</v>
          </cell>
          <cell r="E216" t="str">
            <v>ДЕТСКА ГРАДИНА №117 - НАДЕЖДА</v>
          </cell>
          <cell r="F216" t="str">
            <v>Общинско</v>
          </cell>
          <cell r="G216" t="str">
            <v>община</v>
          </cell>
          <cell r="H216" t="str">
            <v>детска градина</v>
          </cell>
          <cell r="I216">
            <v>1</v>
          </cell>
          <cell r="J216">
            <v>22</v>
          </cell>
          <cell r="K216">
            <v>6</v>
          </cell>
          <cell r="L216">
            <v>167</v>
          </cell>
          <cell r="M216">
            <v>0</v>
          </cell>
          <cell r="N216">
            <v>1</v>
          </cell>
          <cell r="O216">
            <v>54</v>
          </cell>
          <cell r="P216">
            <v>57</v>
          </cell>
          <cell r="Q216">
            <v>28</v>
          </cell>
          <cell r="R216">
            <v>27</v>
          </cell>
          <cell r="S216">
            <v>112</v>
          </cell>
          <cell r="T216">
            <v>55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2</v>
          </cell>
          <cell r="AI216">
            <v>17</v>
          </cell>
          <cell r="AJ216">
            <v>17</v>
          </cell>
          <cell r="AK216">
            <v>0</v>
          </cell>
          <cell r="AL216">
            <v>0</v>
          </cell>
          <cell r="AM216">
            <v>2</v>
          </cell>
          <cell r="AN216">
            <v>3</v>
          </cell>
          <cell r="AO216">
            <v>2</v>
          </cell>
          <cell r="AP216">
            <v>10</v>
          </cell>
          <cell r="AQ216">
            <v>12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</row>
        <row r="217">
          <cell r="D217">
            <v>2213983</v>
          </cell>
          <cell r="E217" t="str">
            <v>Детска градина №56 "Здравец"</v>
          </cell>
          <cell r="F217" t="str">
            <v>Общинско</v>
          </cell>
          <cell r="G217" t="str">
            <v>община</v>
          </cell>
          <cell r="H217" t="str">
            <v>детска градина</v>
          </cell>
          <cell r="I217">
            <v>2</v>
          </cell>
          <cell r="J217">
            <v>42</v>
          </cell>
          <cell r="K217">
            <v>8</v>
          </cell>
          <cell r="L217">
            <v>204</v>
          </cell>
          <cell r="M217">
            <v>0</v>
          </cell>
          <cell r="N217">
            <v>0</v>
          </cell>
          <cell r="O217">
            <v>48</v>
          </cell>
          <cell r="P217">
            <v>53</v>
          </cell>
          <cell r="Q217">
            <v>62</v>
          </cell>
          <cell r="R217">
            <v>41</v>
          </cell>
          <cell r="S217">
            <v>101</v>
          </cell>
          <cell r="T217">
            <v>103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</row>
        <row r="218">
          <cell r="D218">
            <v>2214015</v>
          </cell>
          <cell r="E218" t="str">
            <v>15 Средно училище " Адам Мицкевич"</v>
          </cell>
          <cell r="F218" t="str">
            <v>Общинско</v>
          </cell>
          <cell r="G218" t="str">
            <v>община</v>
          </cell>
          <cell r="H218" t="str">
            <v>средно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12</v>
          </cell>
          <cell r="BA218">
            <v>276</v>
          </cell>
          <cell r="BB218">
            <v>74</v>
          </cell>
          <cell r="BC218">
            <v>7</v>
          </cell>
          <cell r="BD218">
            <v>133</v>
          </cell>
          <cell r="BE218">
            <v>4</v>
          </cell>
          <cell r="BF218">
            <v>86</v>
          </cell>
          <cell r="BG218">
            <v>4</v>
          </cell>
          <cell r="BH218">
            <v>71</v>
          </cell>
          <cell r="BI218">
            <v>27</v>
          </cell>
          <cell r="BJ218">
            <v>566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11</v>
          </cell>
          <cell r="BV218">
            <v>240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3</v>
          </cell>
          <cell r="CO218">
            <v>75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</row>
        <row r="219">
          <cell r="D219">
            <v>2214016</v>
          </cell>
          <cell r="E219" t="str">
            <v>16 . ОСНОВНО УЧИЛИЩЕ " РАЙКО ЖИНЗИФОВ "</v>
          </cell>
          <cell r="F219" t="str">
            <v>Общинско</v>
          </cell>
          <cell r="G219" t="str">
            <v>община</v>
          </cell>
          <cell r="H219" t="str">
            <v>основно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1</v>
          </cell>
          <cell r="W219">
            <v>1</v>
          </cell>
          <cell r="X219">
            <v>23</v>
          </cell>
          <cell r="Y219">
            <v>23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3</v>
          </cell>
          <cell r="AE219">
            <v>20</v>
          </cell>
          <cell r="AF219">
            <v>0</v>
          </cell>
          <cell r="AG219">
            <v>23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13</v>
          </cell>
          <cell r="BA219">
            <v>263</v>
          </cell>
          <cell r="BB219">
            <v>79</v>
          </cell>
          <cell r="BC219">
            <v>9</v>
          </cell>
          <cell r="BD219">
            <v>202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22</v>
          </cell>
          <cell r="BJ219">
            <v>465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11</v>
          </cell>
          <cell r="BV219">
            <v>269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</row>
        <row r="220">
          <cell r="D220">
            <v>2214054</v>
          </cell>
          <cell r="E220" t="str">
            <v>54. СРЕДНО УЧИЛИЩЕ "СВЕТИ ИВАН РИЛСКИ"</v>
          </cell>
          <cell r="F220" t="str">
            <v>Общинско</v>
          </cell>
          <cell r="G220" t="str">
            <v>община</v>
          </cell>
          <cell r="H220" t="str">
            <v>средно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21</v>
          </cell>
          <cell r="BA220">
            <v>463</v>
          </cell>
          <cell r="BB220">
            <v>117</v>
          </cell>
          <cell r="BC220">
            <v>15</v>
          </cell>
          <cell r="BD220">
            <v>350</v>
          </cell>
          <cell r="BE220">
            <v>8</v>
          </cell>
          <cell r="BF220">
            <v>209</v>
          </cell>
          <cell r="BG220">
            <v>4</v>
          </cell>
          <cell r="BH220">
            <v>103</v>
          </cell>
          <cell r="BI220">
            <v>48</v>
          </cell>
          <cell r="BJ220">
            <v>1125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20</v>
          </cell>
          <cell r="BV220">
            <v>419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</row>
        <row r="221">
          <cell r="D221">
            <v>2214063</v>
          </cell>
          <cell r="E221" t="str">
            <v>63 Основно училище "Христо Ботев"</v>
          </cell>
          <cell r="F221" t="str">
            <v>Общинско</v>
          </cell>
          <cell r="G221" t="str">
            <v>община</v>
          </cell>
          <cell r="H221" t="str">
            <v>основно</v>
          </cell>
          <cell r="I221">
            <v>0</v>
          </cell>
          <cell r="J221">
            <v>0</v>
          </cell>
          <cell r="K221">
            <v>1</v>
          </cell>
          <cell r="L221">
            <v>13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13</v>
          </cell>
          <cell r="S221">
            <v>0</v>
          </cell>
          <cell r="T221">
            <v>13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8</v>
          </cell>
          <cell r="BA221">
            <v>172</v>
          </cell>
          <cell r="BB221">
            <v>44</v>
          </cell>
          <cell r="BC221">
            <v>6</v>
          </cell>
          <cell r="BD221">
            <v>128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14</v>
          </cell>
          <cell r="BJ221">
            <v>300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14</v>
          </cell>
          <cell r="BV221">
            <v>301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</row>
        <row r="222">
          <cell r="D222">
            <v>2214098</v>
          </cell>
          <cell r="E222" t="str">
            <v>98 Начално училище "Св. св. Кирил и Методий"</v>
          </cell>
          <cell r="F222" t="str">
            <v>Общинско</v>
          </cell>
          <cell r="G222" t="str">
            <v>община</v>
          </cell>
          <cell r="H222" t="str">
            <v>начално</v>
          </cell>
          <cell r="I222">
            <v>0</v>
          </cell>
          <cell r="J222">
            <v>0</v>
          </cell>
          <cell r="K222">
            <v>1</v>
          </cell>
          <cell r="L222">
            <v>24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2</v>
          </cell>
          <cell r="R222">
            <v>22</v>
          </cell>
          <cell r="S222">
            <v>0</v>
          </cell>
          <cell r="T222">
            <v>24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8</v>
          </cell>
          <cell r="BA222">
            <v>182</v>
          </cell>
          <cell r="BB222">
            <v>51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8</v>
          </cell>
          <cell r="BJ222">
            <v>182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8</v>
          </cell>
          <cell r="BV222">
            <v>182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</row>
        <row r="223">
          <cell r="D223">
            <v>2214101</v>
          </cell>
          <cell r="E223" t="str">
            <v>101. СРЕДНО УЧИЛИЩЕ "БАЧО КИРО"</v>
          </cell>
          <cell r="F223" t="str">
            <v>Общинско</v>
          </cell>
          <cell r="G223" t="str">
            <v>община</v>
          </cell>
          <cell r="H223" t="str">
            <v>средно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23</v>
          </cell>
          <cell r="BA223">
            <v>503</v>
          </cell>
          <cell r="BB223">
            <v>120</v>
          </cell>
          <cell r="BC223">
            <v>14</v>
          </cell>
          <cell r="BD223">
            <v>316</v>
          </cell>
          <cell r="BE223">
            <v>7</v>
          </cell>
          <cell r="BF223">
            <v>173</v>
          </cell>
          <cell r="BG223">
            <v>4</v>
          </cell>
          <cell r="BH223">
            <v>89</v>
          </cell>
          <cell r="BI223">
            <v>48</v>
          </cell>
          <cell r="BJ223">
            <v>1081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23</v>
          </cell>
          <cell r="BV223">
            <v>503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1</v>
          </cell>
          <cell r="CO223">
            <v>26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</row>
        <row r="224">
          <cell r="D224">
            <v>2214102</v>
          </cell>
          <cell r="E224" t="str">
            <v>102. oсновно училище" Панайот Волов"</v>
          </cell>
          <cell r="F224" t="str">
            <v>Общинско</v>
          </cell>
          <cell r="G224" t="str">
            <v>община</v>
          </cell>
          <cell r="H224" t="str">
            <v>основно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9</v>
          </cell>
          <cell r="BA224">
            <v>216</v>
          </cell>
          <cell r="BB224">
            <v>52</v>
          </cell>
          <cell r="BC224">
            <v>6</v>
          </cell>
          <cell r="BD224">
            <v>124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15</v>
          </cell>
          <cell r="BJ224">
            <v>340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11</v>
          </cell>
          <cell r="BV224">
            <v>261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</row>
        <row r="225">
          <cell r="D225">
            <v>2214141</v>
          </cell>
          <cell r="E225" t="str">
            <v>141 Основно училище "Народни будители</v>
          </cell>
          <cell r="F225" t="str">
            <v>Общинско</v>
          </cell>
          <cell r="G225" t="str">
            <v>община</v>
          </cell>
          <cell r="H225" t="str">
            <v>основно</v>
          </cell>
          <cell r="I225">
            <v>0</v>
          </cell>
          <cell r="J225">
            <v>0</v>
          </cell>
          <cell r="K225">
            <v>1</v>
          </cell>
          <cell r="L225">
            <v>15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6</v>
          </cell>
          <cell r="R225">
            <v>9</v>
          </cell>
          <cell r="S225">
            <v>0</v>
          </cell>
          <cell r="T225">
            <v>15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</v>
          </cell>
          <cell r="BA225">
            <v>59</v>
          </cell>
          <cell r="BB225">
            <v>13</v>
          </cell>
          <cell r="BC225">
            <v>3</v>
          </cell>
          <cell r="BD225">
            <v>40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7</v>
          </cell>
          <cell r="BJ225">
            <v>99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2</v>
          </cell>
          <cell r="BV225">
            <v>50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</row>
        <row r="226">
          <cell r="D226">
            <v>2214153</v>
          </cell>
          <cell r="E226" t="str">
            <v>153 Спортно училище "Неофит Рилски"</v>
          </cell>
          <cell r="F226" t="str">
            <v>Общинско</v>
          </cell>
          <cell r="G226" t="str">
            <v>община</v>
          </cell>
          <cell r="H226" t="str">
            <v>спортно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21</v>
          </cell>
          <cell r="BX226">
            <v>535</v>
          </cell>
          <cell r="BY226">
            <v>422</v>
          </cell>
          <cell r="BZ226">
            <v>3</v>
          </cell>
          <cell r="CA226">
            <v>48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</row>
        <row r="227">
          <cell r="D227">
            <v>2214351</v>
          </cell>
          <cell r="E227" t="str">
            <v>ДЕТСКА ГРАДИНА №172 "София"</v>
          </cell>
          <cell r="F227" t="str">
            <v>Общинско</v>
          </cell>
          <cell r="G227" t="str">
            <v>община</v>
          </cell>
          <cell r="H227" t="str">
            <v>детска градина</v>
          </cell>
          <cell r="I227">
            <v>2</v>
          </cell>
          <cell r="J227">
            <v>43</v>
          </cell>
          <cell r="K227">
            <v>6</v>
          </cell>
          <cell r="L227">
            <v>157</v>
          </cell>
          <cell r="M227">
            <v>0</v>
          </cell>
          <cell r="N227">
            <v>0</v>
          </cell>
          <cell r="O227">
            <v>53</v>
          </cell>
          <cell r="P227">
            <v>52</v>
          </cell>
          <cell r="Q227">
            <v>26</v>
          </cell>
          <cell r="R227">
            <v>26</v>
          </cell>
          <cell r="S227">
            <v>105</v>
          </cell>
          <cell r="T227">
            <v>52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</v>
          </cell>
          <cell r="AI227">
            <v>10</v>
          </cell>
          <cell r="AJ227">
            <v>10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3</v>
          </cell>
          <cell r="AP227">
            <v>7</v>
          </cell>
          <cell r="AQ227">
            <v>10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</row>
        <row r="228">
          <cell r="D228">
            <v>2214709</v>
          </cell>
          <cell r="E228" t="str">
            <v>ЦЕНТЪР ЗА ПОДКРЕПА ЗА ЛИЧНОСТНО РАЗВИТИЕ - ЦЕНТЪР ЗА ИЗКУСТВА, КУЛТУРА И ОБРАЗОВАНИЕ "СОФИЯ"</v>
          </cell>
          <cell r="F228" t="str">
            <v>Общинско</v>
          </cell>
          <cell r="G228" t="str">
            <v>община</v>
          </cell>
          <cell r="H228" t="str">
            <v>център за подкрепа за личностно развитие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</row>
        <row r="229">
          <cell r="D229">
            <v>2214924</v>
          </cell>
          <cell r="E229" t="str">
            <v>ДЕТСКА ГРАДИНА № 24 "НАДЕЖДА"</v>
          </cell>
          <cell r="F229" t="str">
            <v>Общинско</v>
          </cell>
          <cell r="G229" t="str">
            <v>община</v>
          </cell>
          <cell r="H229" t="str">
            <v>детска градина</v>
          </cell>
          <cell r="I229">
            <v>2</v>
          </cell>
          <cell r="J229">
            <v>41</v>
          </cell>
          <cell r="K229">
            <v>8</v>
          </cell>
          <cell r="L229">
            <v>216</v>
          </cell>
          <cell r="M229">
            <v>0</v>
          </cell>
          <cell r="N229">
            <v>0</v>
          </cell>
          <cell r="O229">
            <v>52</v>
          </cell>
          <cell r="P229">
            <v>52</v>
          </cell>
          <cell r="Q229">
            <v>58</v>
          </cell>
          <cell r="R229">
            <v>54</v>
          </cell>
          <cell r="S229">
            <v>104</v>
          </cell>
          <cell r="T229">
            <v>112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</row>
        <row r="230">
          <cell r="D230">
            <v>2214925</v>
          </cell>
          <cell r="E230" t="str">
            <v>Детска градина № 83 Славейче</v>
          </cell>
          <cell r="F230" t="str">
            <v>Общинско</v>
          </cell>
          <cell r="G230" t="str">
            <v>община</v>
          </cell>
          <cell r="H230" t="str">
            <v>детска градина</v>
          </cell>
          <cell r="I230">
            <v>1</v>
          </cell>
          <cell r="J230">
            <v>22</v>
          </cell>
          <cell r="K230">
            <v>3</v>
          </cell>
          <cell r="L230">
            <v>67</v>
          </cell>
          <cell r="M230">
            <v>1</v>
          </cell>
          <cell r="N230">
            <v>0</v>
          </cell>
          <cell r="O230">
            <v>16</v>
          </cell>
          <cell r="P230">
            <v>22</v>
          </cell>
          <cell r="Q230">
            <v>20</v>
          </cell>
          <cell r="R230">
            <v>8</v>
          </cell>
          <cell r="S230">
            <v>39</v>
          </cell>
          <cell r="T230">
            <v>28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</row>
        <row r="231">
          <cell r="D231">
            <v>2214926</v>
          </cell>
          <cell r="E231" t="str">
            <v>ДЕТСКА ГРАДИНА №15"Чучулига"</v>
          </cell>
          <cell r="F231" t="str">
            <v>Общинско</v>
          </cell>
          <cell r="G231" t="str">
            <v>община</v>
          </cell>
          <cell r="H231" t="str">
            <v>детска градина</v>
          </cell>
          <cell r="I231">
            <v>2</v>
          </cell>
          <cell r="J231">
            <v>43</v>
          </cell>
          <cell r="K231">
            <v>7</v>
          </cell>
          <cell r="L231">
            <v>188</v>
          </cell>
          <cell r="M231">
            <v>0</v>
          </cell>
          <cell r="N231">
            <v>0</v>
          </cell>
          <cell r="O231">
            <v>27</v>
          </cell>
          <cell r="P231">
            <v>54</v>
          </cell>
          <cell r="Q231">
            <v>54</v>
          </cell>
          <cell r="R231">
            <v>53</v>
          </cell>
          <cell r="S231">
            <v>81</v>
          </cell>
          <cell r="T231">
            <v>107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</row>
        <row r="232">
          <cell r="D232">
            <v>2214928</v>
          </cell>
          <cell r="E232" t="str">
            <v>ДЕТСКА ГРАДИНА №27 "ДЕТСКА КИТКА"</v>
          </cell>
          <cell r="F232" t="str">
            <v>Общинско</v>
          </cell>
          <cell r="G232" t="str">
            <v>община</v>
          </cell>
          <cell r="H232" t="str">
            <v>детска градина</v>
          </cell>
          <cell r="I232">
            <v>2</v>
          </cell>
          <cell r="J232">
            <v>43</v>
          </cell>
          <cell r="K232">
            <v>6</v>
          </cell>
          <cell r="L232">
            <v>147</v>
          </cell>
          <cell r="M232">
            <v>0</v>
          </cell>
          <cell r="N232">
            <v>1</v>
          </cell>
          <cell r="O232">
            <v>44</v>
          </cell>
          <cell r="P232">
            <v>23</v>
          </cell>
          <cell r="Q232">
            <v>28</v>
          </cell>
          <cell r="R232">
            <v>51</v>
          </cell>
          <cell r="S232">
            <v>68</v>
          </cell>
          <cell r="T232">
            <v>79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</row>
        <row r="233">
          <cell r="D233">
            <v>2214929</v>
          </cell>
          <cell r="E233" t="str">
            <v>Детска градина № 38 "Дора Габе"</v>
          </cell>
          <cell r="F233" t="str">
            <v>Общинско</v>
          </cell>
          <cell r="G233" t="str">
            <v>община</v>
          </cell>
          <cell r="H233" t="str">
            <v>детска градина</v>
          </cell>
          <cell r="I233">
            <v>2</v>
          </cell>
          <cell r="J233">
            <v>43</v>
          </cell>
          <cell r="K233">
            <v>8</v>
          </cell>
          <cell r="L233">
            <v>213</v>
          </cell>
          <cell r="M233">
            <v>0</v>
          </cell>
          <cell r="N233">
            <v>1</v>
          </cell>
          <cell r="O233">
            <v>56</v>
          </cell>
          <cell r="P233">
            <v>50</v>
          </cell>
          <cell r="Q233">
            <v>58</v>
          </cell>
          <cell r="R233">
            <v>48</v>
          </cell>
          <cell r="S233">
            <v>107</v>
          </cell>
          <cell r="T233">
            <v>106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</row>
        <row r="234">
          <cell r="D234">
            <v>2214930</v>
          </cell>
          <cell r="E234" t="str">
            <v>ДЕТСКА ГРАДИНА № 90 "ВЕСА ПАСПАЛЕЕВА"</v>
          </cell>
          <cell r="F234" t="str">
            <v>Общинско</v>
          </cell>
          <cell r="G234" t="str">
            <v>община</v>
          </cell>
          <cell r="H234" t="str">
            <v>детска градина</v>
          </cell>
          <cell r="I234">
            <v>3</v>
          </cell>
          <cell r="J234">
            <v>64</v>
          </cell>
          <cell r="K234">
            <v>9</v>
          </cell>
          <cell r="L234">
            <v>238</v>
          </cell>
          <cell r="M234">
            <v>0</v>
          </cell>
          <cell r="N234">
            <v>0</v>
          </cell>
          <cell r="O234">
            <v>33</v>
          </cell>
          <cell r="P234">
            <v>74</v>
          </cell>
          <cell r="Q234">
            <v>81</v>
          </cell>
          <cell r="R234">
            <v>50</v>
          </cell>
          <cell r="S234">
            <v>107</v>
          </cell>
          <cell r="T234">
            <v>131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</row>
        <row r="235">
          <cell r="D235">
            <v>2214931</v>
          </cell>
          <cell r="E235" t="str">
            <v>Детска градина № 170 "Пчелица"</v>
          </cell>
          <cell r="F235" t="str">
            <v>Общинско</v>
          </cell>
          <cell r="G235" t="str">
            <v>община</v>
          </cell>
          <cell r="H235" t="str">
            <v>детска градина</v>
          </cell>
          <cell r="I235">
            <v>1</v>
          </cell>
          <cell r="J235">
            <v>21</v>
          </cell>
          <cell r="K235">
            <v>7</v>
          </cell>
          <cell r="L235">
            <v>172</v>
          </cell>
          <cell r="M235">
            <v>0</v>
          </cell>
          <cell r="N235">
            <v>22</v>
          </cell>
          <cell r="O235">
            <v>50</v>
          </cell>
          <cell r="P235">
            <v>50</v>
          </cell>
          <cell r="Q235">
            <v>28</v>
          </cell>
          <cell r="R235">
            <v>22</v>
          </cell>
          <cell r="S235">
            <v>122</v>
          </cell>
          <cell r="T235">
            <v>50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1</v>
          </cell>
          <cell r="AS235">
            <v>0</v>
          </cell>
          <cell r="AT235">
            <v>0</v>
          </cell>
          <cell r="AU235">
            <v>1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</row>
        <row r="236">
          <cell r="D236">
            <v>2214932</v>
          </cell>
          <cell r="E236" t="str">
            <v>Детска градина115 Осми март</v>
          </cell>
          <cell r="F236" t="str">
            <v>Общинско</v>
          </cell>
          <cell r="G236" t="str">
            <v>община</v>
          </cell>
          <cell r="H236" t="str">
            <v>детска градина</v>
          </cell>
          <cell r="I236">
            <v>4</v>
          </cell>
          <cell r="J236">
            <v>81</v>
          </cell>
          <cell r="K236">
            <v>8</v>
          </cell>
          <cell r="L236">
            <v>204</v>
          </cell>
          <cell r="M236">
            <v>0</v>
          </cell>
          <cell r="N236">
            <v>0</v>
          </cell>
          <cell r="O236">
            <v>49</v>
          </cell>
          <cell r="P236">
            <v>52</v>
          </cell>
          <cell r="Q236">
            <v>51</v>
          </cell>
          <cell r="R236">
            <v>52</v>
          </cell>
          <cell r="S236">
            <v>101</v>
          </cell>
          <cell r="T236">
            <v>103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</row>
        <row r="237">
          <cell r="D237">
            <v>2214933</v>
          </cell>
          <cell r="E237" t="str">
            <v>ДЕТСКА ГРАДИНА №171"СВОБОДА"</v>
          </cell>
          <cell r="F237" t="str">
            <v>Общинско</v>
          </cell>
          <cell r="G237" t="str">
            <v>община</v>
          </cell>
          <cell r="H237" t="str">
            <v>детска градина</v>
          </cell>
          <cell r="I237">
            <v>3</v>
          </cell>
          <cell r="J237">
            <v>64</v>
          </cell>
          <cell r="K237">
            <v>8</v>
          </cell>
          <cell r="L237">
            <v>216</v>
          </cell>
          <cell r="M237">
            <v>0</v>
          </cell>
          <cell r="N237">
            <v>1</v>
          </cell>
          <cell r="O237">
            <v>54</v>
          </cell>
          <cell r="P237">
            <v>53</v>
          </cell>
          <cell r="Q237">
            <v>55</v>
          </cell>
          <cell r="R237">
            <v>53</v>
          </cell>
          <cell r="S237">
            <v>108</v>
          </cell>
          <cell r="T237">
            <v>108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1</v>
          </cell>
          <cell r="AI237">
            <v>7</v>
          </cell>
          <cell r="AJ237">
            <v>7</v>
          </cell>
          <cell r="AK237">
            <v>0</v>
          </cell>
          <cell r="AL237">
            <v>0</v>
          </cell>
          <cell r="AM237">
            <v>1</v>
          </cell>
          <cell r="AN237">
            <v>1</v>
          </cell>
          <cell r="AO237">
            <v>1</v>
          </cell>
          <cell r="AP237">
            <v>4</v>
          </cell>
          <cell r="AQ237">
            <v>5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</row>
        <row r="238">
          <cell r="D238">
            <v>2214934</v>
          </cell>
          <cell r="E238" t="str">
            <v>ДГ 137 Калина Малина"</v>
          </cell>
          <cell r="F238" t="str">
            <v>Общинско</v>
          </cell>
          <cell r="G238" t="str">
            <v>община</v>
          </cell>
          <cell r="H238" t="str">
            <v>детска градина</v>
          </cell>
          <cell r="I238">
            <v>2</v>
          </cell>
          <cell r="J238">
            <v>41</v>
          </cell>
          <cell r="K238">
            <v>6</v>
          </cell>
          <cell r="L238">
            <v>153</v>
          </cell>
          <cell r="M238">
            <v>0</v>
          </cell>
          <cell r="N238">
            <v>1</v>
          </cell>
          <cell r="O238">
            <v>55</v>
          </cell>
          <cell r="P238">
            <v>45</v>
          </cell>
          <cell r="Q238">
            <v>26</v>
          </cell>
          <cell r="R238">
            <v>26</v>
          </cell>
          <cell r="S238">
            <v>101</v>
          </cell>
          <cell r="T238">
            <v>52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</row>
        <row r="239">
          <cell r="D239">
            <v>2214935</v>
          </cell>
          <cell r="E239" t="str">
            <v>ДЕТСКА ГРАДИНА № 6 " ВЪЛШЕБЕН СВЯТ"</v>
          </cell>
          <cell r="F239" t="str">
            <v>Общинско</v>
          </cell>
          <cell r="G239" t="str">
            <v>община</v>
          </cell>
          <cell r="H239" t="str">
            <v>детска градина</v>
          </cell>
          <cell r="I239">
            <v>0</v>
          </cell>
          <cell r="J239">
            <v>0</v>
          </cell>
          <cell r="K239">
            <v>9</v>
          </cell>
          <cell r="L239">
            <v>223</v>
          </cell>
          <cell r="M239">
            <v>9</v>
          </cell>
          <cell r="N239">
            <v>31</v>
          </cell>
          <cell r="O239">
            <v>52</v>
          </cell>
          <cell r="P239">
            <v>30</v>
          </cell>
          <cell r="Q239">
            <v>48</v>
          </cell>
          <cell r="R239">
            <v>53</v>
          </cell>
          <cell r="S239">
            <v>122</v>
          </cell>
          <cell r="T239">
            <v>101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</row>
        <row r="240">
          <cell r="D240">
            <v>2215160</v>
          </cell>
          <cell r="E240" t="str">
            <v>160 Основно училище  " Кирил и Методий"</v>
          </cell>
          <cell r="F240" t="str">
            <v>Общинско</v>
          </cell>
          <cell r="G240" t="str">
            <v>община</v>
          </cell>
          <cell r="H240" t="str">
            <v>основно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</v>
          </cell>
          <cell r="BA240">
            <v>53</v>
          </cell>
          <cell r="BB240">
            <v>16</v>
          </cell>
          <cell r="BC240">
            <v>3</v>
          </cell>
          <cell r="BD240">
            <v>39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7</v>
          </cell>
          <cell r="BJ240">
            <v>92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4</v>
          </cell>
          <cell r="BV240">
            <v>76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</row>
        <row r="241">
          <cell r="D241">
            <v>2215170</v>
          </cell>
          <cell r="E241" t="str">
            <v>170 Средно училище "Васил Левски"</v>
          </cell>
          <cell r="F241" t="str">
            <v>Общинско</v>
          </cell>
          <cell r="G241" t="str">
            <v>община</v>
          </cell>
          <cell r="H241" t="str">
            <v>средно</v>
          </cell>
          <cell r="I241">
            <v>0</v>
          </cell>
          <cell r="J241">
            <v>0</v>
          </cell>
          <cell r="K241">
            <v>1</v>
          </cell>
          <cell r="L241">
            <v>26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6</v>
          </cell>
          <cell r="R241">
            <v>20</v>
          </cell>
          <cell r="S241">
            <v>0</v>
          </cell>
          <cell r="T241">
            <v>26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14</v>
          </cell>
          <cell r="BA241">
            <v>290</v>
          </cell>
          <cell r="BB241">
            <v>83</v>
          </cell>
          <cell r="BC241">
            <v>9</v>
          </cell>
          <cell r="BD241">
            <v>223</v>
          </cell>
          <cell r="BE241">
            <v>1</v>
          </cell>
          <cell r="BF241">
            <v>25</v>
          </cell>
          <cell r="BG241">
            <v>2</v>
          </cell>
          <cell r="BH241">
            <v>49</v>
          </cell>
          <cell r="BI241">
            <v>26</v>
          </cell>
          <cell r="BJ241">
            <v>587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15</v>
          </cell>
          <cell r="BV241">
            <v>309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3</v>
          </cell>
          <cell r="CI241">
            <v>78</v>
          </cell>
          <cell r="CJ241">
            <v>0</v>
          </cell>
          <cell r="CK241">
            <v>4</v>
          </cell>
          <cell r="CL241">
            <v>100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2</v>
          </cell>
          <cell r="CR241">
            <v>54</v>
          </cell>
          <cell r="CS241">
            <v>0</v>
          </cell>
          <cell r="CT241">
            <v>0</v>
          </cell>
          <cell r="CU241">
            <v>0</v>
          </cell>
        </row>
        <row r="242">
          <cell r="D242">
            <v>2215171</v>
          </cell>
          <cell r="E242" t="str">
            <v>171 ОСНОВНО УЧИЛИЩЕ "СТОИЛ ПОПОВ"</v>
          </cell>
          <cell r="F242" t="str">
            <v>Общинско</v>
          </cell>
          <cell r="G242" t="str">
            <v>община</v>
          </cell>
          <cell r="H242" t="str">
            <v>основно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8</v>
          </cell>
          <cell r="BA242">
            <v>192</v>
          </cell>
          <cell r="BB242">
            <v>44</v>
          </cell>
          <cell r="BC242">
            <v>5</v>
          </cell>
          <cell r="BD242">
            <v>120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13</v>
          </cell>
          <cell r="BJ242">
            <v>312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8</v>
          </cell>
          <cell r="BV242">
            <v>192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</row>
        <row r="243">
          <cell r="D243">
            <v>2215172</v>
          </cell>
          <cell r="E243" t="str">
            <v>172 Обединено училище "Христо Ботев"</v>
          </cell>
          <cell r="F243" t="str">
            <v>Общинско</v>
          </cell>
          <cell r="G243" t="str">
            <v>община</v>
          </cell>
          <cell r="H243" t="str">
            <v>обединено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</v>
          </cell>
          <cell r="BA243">
            <v>28</v>
          </cell>
          <cell r="BB243">
            <v>7</v>
          </cell>
          <cell r="BC243">
            <v>3</v>
          </cell>
          <cell r="BD243">
            <v>33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7</v>
          </cell>
          <cell r="BJ243">
            <v>61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3</v>
          </cell>
          <cell r="BV243">
            <v>45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3</v>
          </cell>
          <cell r="CI243">
            <v>53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</row>
        <row r="244">
          <cell r="D244">
            <v>2215176</v>
          </cell>
          <cell r="E244" t="str">
            <v>176 Обединено училище "Св. Св. Кирил и Методий"</v>
          </cell>
          <cell r="F244" t="str">
            <v>Общинско</v>
          </cell>
          <cell r="G244" t="str">
            <v>община</v>
          </cell>
          <cell r="H244" t="str">
            <v>обединено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1</v>
          </cell>
          <cell r="W244">
            <v>1</v>
          </cell>
          <cell r="X244">
            <v>15</v>
          </cell>
          <cell r="Y244">
            <v>15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</v>
          </cell>
          <cell r="AE244">
            <v>11</v>
          </cell>
          <cell r="AF244">
            <v>0</v>
          </cell>
          <cell r="AG244">
            <v>15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5</v>
          </cell>
          <cell r="BA244">
            <v>107</v>
          </cell>
          <cell r="BB244">
            <v>33</v>
          </cell>
          <cell r="BC244">
            <v>3</v>
          </cell>
          <cell r="BD244">
            <v>62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8</v>
          </cell>
          <cell r="BJ244">
            <v>169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7</v>
          </cell>
          <cell r="BV244">
            <v>167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</row>
        <row r="245">
          <cell r="D245">
            <v>2215177</v>
          </cell>
          <cell r="E245" t="str">
            <v>177 Основно училище " Св.Св.Кирил и Методий"</v>
          </cell>
          <cell r="F245" t="str">
            <v>Общинско</v>
          </cell>
          <cell r="G245" t="str">
            <v>община</v>
          </cell>
          <cell r="H245" t="str">
            <v>основно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</v>
          </cell>
          <cell r="BA245">
            <v>42</v>
          </cell>
          <cell r="BB245">
            <v>11</v>
          </cell>
          <cell r="BC245">
            <v>3</v>
          </cell>
          <cell r="BD245">
            <v>24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7</v>
          </cell>
          <cell r="BJ245">
            <v>66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3</v>
          </cell>
          <cell r="BV245">
            <v>66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</row>
        <row r="246">
          <cell r="D246">
            <v>2215179</v>
          </cell>
          <cell r="E246" t="str">
            <v>179 Основно училище "Васил Левски"</v>
          </cell>
          <cell r="F246" t="str">
            <v>Общинско</v>
          </cell>
          <cell r="G246" t="str">
            <v>община</v>
          </cell>
          <cell r="H246" t="str">
            <v>основно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</v>
          </cell>
          <cell r="BA246">
            <v>35</v>
          </cell>
          <cell r="BB246">
            <v>7</v>
          </cell>
          <cell r="BC246">
            <v>3</v>
          </cell>
          <cell r="BD246">
            <v>33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7</v>
          </cell>
          <cell r="BJ246">
            <v>68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3</v>
          </cell>
          <cell r="BV246">
            <v>54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</row>
        <row r="247">
          <cell r="D247">
            <v>2215801</v>
          </cell>
          <cell r="E247" t="str">
            <v>Детска градина №135 "Мое детство"</v>
          </cell>
          <cell r="F247" t="str">
            <v>Общинско</v>
          </cell>
          <cell r="G247" t="str">
            <v>община</v>
          </cell>
          <cell r="H247" t="str">
            <v>детска градина</v>
          </cell>
          <cell r="I247">
            <v>1</v>
          </cell>
          <cell r="J247">
            <v>19</v>
          </cell>
          <cell r="K247">
            <v>5</v>
          </cell>
          <cell r="L247">
            <v>132</v>
          </cell>
          <cell r="M247">
            <v>0</v>
          </cell>
          <cell r="N247">
            <v>1</v>
          </cell>
          <cell r="O247">
            <v>23</v>
          </cell>
          <cell r="P247">
            <v>30</v>
          </cell>
          <cell r="Q247">
            <v>59</v>
          </cell>
          <cell r="R247">
            <v>19</v>
          </cell>
          <cell r="S247">
            <v>54</v>
          </cell>
          <cell r="T247">
            <v>78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2</v>
          </cell>
          <cell r="AS247">
            <v>0</v>
          </cell>
          <cell r="AT247">
            <v>0</v>
          </cell>
          <cell r="AU247">
            <v>1</v>
          </cell>
          <cell r="AV247">
            <v>1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</row>
        <row r="248">
          <cell r="D248">
            <v>2215802</v>
          </cell>
          <cell r="E248" t="str">
            <v>Детска Градина №102 "Кременица"</v>
          </cell>
          <cell r="F248" t="str">
            <v>Общинско</v>
          </cell>
          <cell r="G248" t="str">
            <v>община</v>
          </cell>
          <cell r="H248" t="str">
            <v>детска градина</v>
          </cell>
          <cell r="I248">
            <v>0</v>
          </cell>
          <cell r="J248">
            <v>0</v>
          </cell>
          <cell r="K248">
            <v>6</v>
          </cell>
          <cell r="L248">
            <v>143</v>
          </cell>
          <cell r="M248">
            <v>0</v>
          </cell>
          <cell r="N248">
            <v>26</v>
          </cell>
          <cell r="O248">
            <v>28</v>
          </cell>
          <cell r="P248">
            <v>47</v>
          </cell>
          <cell r="Q248">
            <v>25</v>
          </cell>
          <cell r="R248">
            <v>17</v>
          </cell>
          <cell r="S248">
            <v>101</v>
          </cell>
          <cell r="T248">
            <v>42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</row>
        <row r="249">
          <cell r="D249">
            <v>2215803</v>
          </cell>
          <cell r="E249" t="str">
            <v>Детска градина №114 "Светулка"</v>
          </cell>
          <cell r="F249" t="str">
            <v>Общинско</v>
          </cell>
          <cell r="G249" t="str">
            <v>община</v>
          </cell>
          <cell r="H249" t="str">
            <v>детска градина</v>
          </cell>
          <cell r="I249">
            <v>1</v>
          </cell>
          <cell r="J249">
            <v>22</v>
          </cell>
          <cell r="K249">
            <v>3</v>
          </cell>
          <cell r="L249">
            <v>96</v>
          </cell>
          <cell r="M249">
            <v>0</v>
          </cell>
          <cell r="N249">
            <v>0</v>
          </cell>
          <cell r="O249">
            <v>23</v>
          </cell>
          <cell r="P249">
            <v>25</v>
          </cell>
          <cell r="Q249">
            <v>23</v>
          </cell>
          <cell r="R249">
            <v>25</v>
          </cell>
          <cell r="S249">
            <v>48</v>
          </cell>
          <cell r="T249">
            <v>48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1</v>
          </cell>
          <cell r="AS249">
            <v>0</v>
          </cell>
          <cell r="AT249">
            <v>0</v>
          </cell>
          <cell r="AU249">
            <v>0</v>
          </cell>
          <cell r="AV249">
            <v>1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</row>
        <row r="250">
          <cell r="D250">
            <v>2215804</v>
          </cell>
          <cell r="E250" t="str">
            <v>ДЕТСКА ГРАДИНА № 132 "СВЕТЛИНА"</v>
          </cell>
          <cell r="F250" t="str">
            <v>Общинско</v>
          </cell>
          <cell r="G250" t="str">
            <v>община</v>
          </cell>
          <cell r="H250" t="str">
            <v>детска градина</v>
          </cell>
          <cell r="I250">
            <v>0</v>
          </cell>
          <cell r="J250">
            <v>0</v>
          </cell>
          <cell r="K250">
            <v>7</v>
          </cell>
          <cell r="L250">
            <v>176</v>
          </cell>
          <cell r="M250">
            <v>0</v>
          </cell>
          <cell r="N250">
            <v>33</v>
          </cell>
          <cell r="O250">
            <v>40</v>
          </cell>
          <cell r="P250">
            <v>35</v>
          </cell>
          <cell r="Q250">
            <v>42</v>
          </cell>
          <cell r="R250">
            <v>26</v>
          </cell>
          <cell r="S250">
            <v>108</v>
          </cell>
          <cell r="T250">
            <v>68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</row>
        <row r="251">
          <cell r="D251">
            <v>2215806</v>
          </cell>
          <cell r="E251" t="str">
            <v>Детска градина № 121</v>
          </cell>
          <cell r="F251" t="str">
            <v>Общинско</v>
          </cell>
          <cell r="G251" t="str">
            <v>община</v>
          </cell>
          <cell r="H251" t="str">
            <v>детска градина</v>
          </cell>
          <cell r="I251">
            <v>1</v>
          </cell>
          <cell r="J251">
            <v>21</v>
          </cell>
          <cell r="K251">
            <v>7</v>
          </cell>
          <cell r="L251">
            <v>165</v>
          </cell>
          <cell r="M251">
            <v>0</v>
          </cell>
          <cell r="N251">
            <v>21</v>
          </cell>
          <cell r="O251">
            <v>33</v>
          </cell>
          <cell r="P251">
            <v>42</v>
          </cell>
          <cell r="Q251">
            <v>38</v>
          </cell>
          <cell r="R251">
            <v>31</v>
          </cell>
          <cell r="S251">
            <v>96</v>
          </cell>
          <cell r="T251">
            <v>69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2</v>
          </cell>
          <cell r="AS251">
            <v>0</v>
          </cell>
          <cell r="AT251">
            <v>0</v>
          </cell>
          <cell r="AU251">
            <v>2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</row>
        <row r="252">
          <cell r="D252">
            <v>2215807</v>
          </cell>
          <cell r="E252" t="str">
            <v>Детска градина 157 " Детска стряха"</v>
          </cell>
          <cell r="F252" t="str">
            <v>Общинско</v>
          </cell>
          <cell r="G252" t="str">
            <v>община</v>
          </cell>
          <cell r="H252" t="str">
            <v>детска градина</v>
          </cell>
          <cell r="I252">
            <v>1</v>
          </cell>
          <cell r="J252">
            <v>20</v>
          </cell>
          <cell r="K252">
            <v>6</v>
          </cell>
          <cell r="L252">
            <v>146</v>
          </cell>
          <cell r="M252">
            <v>0</v>
          </cell>
          <cell r="N252">
            <v>24</v>
          </cell>
          <cell r="O252">
            <v>37</v>
          </cell>
          <cell r="P252">
            <v>33</v>
          </cell>
          <cell r="Q252">
            <v>30</v>
          </cell>
          <cell r="R252">
            <v>22</v>
          </cell>
          <cell r="S252">
            <v>94</v>
          </cell>
          <cell r="T252">
            <v>52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</row>
        <row r="253">
          <cell r="D253">
            <v>2216001</v>
          </cell>
          <cell r="E253" t="str">
            <v>1 Средно училище "Пенчо П. Славейков"</v>
          </cell>
          <cell r="F253" t="str">
            <v>Общинско</v>
          </cell>
          <cell r="G253" t="str">
            <v>община</v>
          </cell>
          <cell r="H253" t="str">
            <v>средно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12</v>
          </cell>
          <cell r="BA253">
            <v>268</v>
          </cell>
          <cell r="BB253">
            <v>64</v>
          </cell>
          <cell r="BC253">
            <v>9</v>
          </cell>
          <cell r="BD253">
            <v>225</v>
          </cell>
          <cell r="BE253">
            <v>13</v>
          </cell>
          <cell r="BF253">
            <v>345</v>
          </cell>
          <cell r="BG253">
            <v>8</v>
          </cell>
          <cell r="BH253">
            <v>220</v>
          </cell>
          <cell r="BI253">
            <v>42</v>
          </cell>
          <cell r="BJ253">
            <v>1058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12</v>
          </cell>
          <cell r="BV253">
            <v>250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</row>
        <row r="254">
          <cell r="D254">
            <v>2216112</v>
          </cell>
          <cell r="E254" t="str">
            <v>112 ОСНОВНО УЧИЛИЩЕ "СТОЯН ЗАИМОВ"</v>
          </cell>
          <cell r="F254" t="str">
            <v>Общинско</v>
          </cell>
          <cell r="G254" t="str">
            <v>община</v>
          </cell>
          <cell r="H254" t="str">
            <v>основно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2</v>
          </cell>
          <cell r="W254">
            <v>2</v>
          </cell>
          <cell r="X254">
            <v>45</v>
          </cell>
          <cell r="Y254">
            <v>45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4</v>
          </cell>
          <cell r="AE254">
            <v>41</v>
          </cell>
          <cell r="AF254">
            <v>0</v>
          </cell>
          <cell r="AG254">
            <v>45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22</v>
          </cell>
          <cell r="BA254">
            <v>567</v>
          </cell>
          <cell r="BB254">
            <v>143</v>
          </cell>
          <cell r="BC254">
            <v>15</v>
          </cell>
          <cell r="BD254">
            <v>413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37</v>
          </cell>
          <cell r="BJ254">
            <v>980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16</v>
          </cell>
          <cell r="BV254">
            <v>434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</row>
        <row r="255">
          <cell r="D255">
            <v>2216129</v>
          </cell>
          <cell r="E255" t="str">
            <v>129 Основно Училище  "Антим -І"</v>
          </cell>
          <cell r="F255" t="str">
            <v>Общинско</v>
          </cell>
          <cell r="G255" t="str">
            <v>община</v>
          </cell>
          <cell r="H255" t="str">
            <v>основно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13</v>
          </cell>
          <cell r="BA255">
            <v>315</v>
          </cell>
          <cell r="BB255">
            <v>72</v>
          </cell>
          <cell r="BC255">
            <v>9</v>
          </cell>
          <cell r="BD255">
            <v>222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22</v>
          </cell>
          <cell r="BJ255">
            <v>537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8</v>
          </cell>
          <cell r="BV255">
            <v>217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</row>
        <row r="256">
          <cell r="D256">
            <v>2216164</v>
          </cell>
          <cell r="E256" t="str">
            <v>164. гимназия с преподаване на испански език "Мигел де Сервантес"</v>
          </cell>
          <cell r="F256" t="str">
            <v>Общинско</v>
          </cell>
          <cell r="G256" t="str">
            <v>община</v>
          </cell>
          <cell r="H256" t="str">
            <v>профилирана гимназия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18</v>
          </cell>
          <cell r="BF256">
            <v>484</v>
          </cell>
          <cell r="BG256">
            <v>10</v>
          </cell>
          <cell r="BH256">
            <v>266</v>
          </cell>
          <cell r="BI256">
            <v>28</v>
          </cell>
          <cell r="BJ256">
            <v>750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</row>
        <row r="257">
          <cell r="D257">
            <v>2216301</v>
          </cell>
          <cell r="E257" t="str">
            <v>Първа английска езикова гимназия</v>
          </cell>
          <cell r="F257" t="str">
            <v>Общинско</v>
          </cell>
          <cell r="G257" t="str">
            <v>община</v>
          </cell>
          <cell r="H257" t="str">
            <v>профилирана гимназия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24</v>
          </cell>
          <cell r="BF257">
            <v>664</v>
          </cell>
          <cell r="BG257">
            <v>14</v>
          </cell>
          <cell r="BH257">
            <v>381</v>
          </cell>
          <cell r="BI257">
            <v>38</v>
          </cell>
          <cell r="BJ257">
            <v>1045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</row>
        <row r="258">
          <cell r="D258">
            <v>2216306</v>
          </cell>
          <cell r="E258" t="str">
            <v>Софийска математическа гимназия "Паисий Хилендарски"</v>
          </cell>
          <cell r="F258" t="str">
            <v>Общинско</v>
          </cell>
          <cell r="G258" t="str">
            <v>община</v>
          </cell>
          <cell r="H258" t="str">
            <v>профилирана гимназия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18</v>
          </cell>
          <cell r="BD258">
            <v>477</v>
          </cell>
          <cell r="BE258">
            <v>18</v>
          </cell>
          <cell r="BF258">
            <v>484</v>
          </cell>
          <cell r="BG258">
            <v>12</v>
          </cell>
          <cell r="BH258">
            <v>322</v>
          </cell>
          <cell r="BI258">
            <v>48</v>
          </cell>
          <cell r="BJ258">
            <v>1283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</row>
        <row r="259">
          <cell r="D259">
            <v>2216309</v>
          </cell>
          <cell r="E259" t="str">
            <v>IV Сменно-вечерна гимназия " Отец Паисий "</v>
          </cell>
          <cell r="F259" t="str">
            <v>Общинско</v>
          </cell>
          <cell r="G259" t="str">
            <v>община</v>
          </cell>
          <cell r="H259" t="str">
            <v>профилирана гимназия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11</v>
          </cell>
          <cell r="CU259">
            <v>300</v>
          </cell>
        </row>
        <row r="260">
          <cell r="D260">
            <v>2216872</v>
          </cell>
          <cell r="E260" t="str">
            <v>Детска градина № 191 "Приказка без край"</v>
          </cell>
          <cell r="F260" t="str">
            <v>Общинско</v>
          </cell>
          <cell r="G260" t="str">
            <v>община</v>
          </cell>
          <cell r="H260" t="str">
            <v>детска градина</v>
          </cell>
          <cell r="I260">
            <v>2</v>
          </cell>
          <cell r="J260">
            <v>41</v>
          </cell>
          <cell r="K260">
            <v>8</v>
          </cell>
          <cell r="L260">
            <v>205</v>
          </cell>
          <cell r="M260">
            <v>0</v>
          </cell>
          <cell r="N260">
            <v>0</v>
          </cell>
          <cell r="O260">
            <v>51</v>
          </cell>
          <cell r="P260">
            <v>49</v>
          </cell>
          <cell r="Q260">
            <v>53</v>
          </cell>
          <cell r="R260">
            <v>52</v>
          </cell>
          <cell r="S260">
            <v>100</v>
          </cell>
          <cell r="T260">
            <v>105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</row>
        <row r="261">
          <cell r="D261">
            <v>2216873</v>
          </cell>
          <cell r="E261" t="str">
            <v>ДЕТСКА ГРАДИНА № 100 "Акад. Пенчо Райков"</v>
          </cell>
          <cell r="F261" t="str">
            <v>Общинско</v>
          </cell>
          <cell r="G261" t="str">
            <v>община</v>
          </cell>
          <cell r="H261" t="str">
            <v>детска градина</v>
          </cell>
          <cell r="I261">
            <v>0</v>
          </cell>
          <cell r="J261">
            <v>0</v>
          </cell>
          <cell r="K261">
            <v>5</v>
          </cell>
          <cell r="L261">
            <v>127</v>
          </cell>
          <cell r="M261">
            <v>0</v>
          </cell>
          <cell r="N261">
            <v>0</v>
          </cell>
          <cell r="O261">
            <v>23</v>
          </cell>
          <cell r="P261">
            <v>28</v>
          </cell>
          <cell r="Q261">
            <v>53</v>
          </cell>
          <cell r="R261">
            <v>23</v>
          </cell>
          <cell r="S261">
            <v>51</v>
          </cell>
          <cell r="T261">
            <v>76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</row>
        <row r="262">
          <cell r="D262">
            <v>2216875</v>
          </cell>
          <cell r="E262" t="str">
            <v>ДГ №195 Братя Мормареви"</v>
          </cell>
          <cell r="F262" t="str">
            <v>Общинско</v>
          </cell>
          <cell r="G262" t="str">
            <v>община</v>
          </cell>
          <cell r="H262" t="str">
            <v>детска градина</v>
          </cell>
          <cell r="I262">
            <v>2</v>
          </cell>
          <cell r="J262">
            <v>43</v>
          </cell>
          <cell r="K262">
            <v>8</v>
          </cell>
          <cell r="L262">
            <v>207</v>
          </cell>
          <cell r="M262">
            <v>0</v>
          </cell>
          <cell r="N262">
            <v>0</v>
          </cell>
          <cell r="O262">
            <v>44</v>
          </cell>
          <cell r="P262">
            <v>53</v>
          </cell>
          <cell r="Q262">
            <v>56</v>
          </cell>
          <cell r="R262">
            <v>54</v>
          </cell>
          <cell r="S262">
            <v>97</v>
          </cell>
          <cell r="T262">
            <v>110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</v>
          </cell>
          <cell r="AS262">
            <v>0</v>
          </cell>
          <cell r="AT262">
            <v>0</v>
          </cell>
          <cell r="AU262">
            <v>2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</row>
        <row r="263">
          <cell r="D263">
            <v>2216877</v>
          </cell>
          <cell r="E263" t="str">
            <v>ДЕТСКА ГРАДИНА 151 "ЛЕДА МИЛЕВА"</v>
          </cell>
          <cell r="F263" t="str">
            <v>Общинско</v>
          </cell>
          <cell r="G263" t="str">
            <v>община</v>
          </cell>
          <cell r="H263" t="str">
            <v>детска градина</v>
          </cell>
          <cell r="I263">
            <v>0</v>
          </cell>
          <cell r="J263">
            <v>0</v>
          </cell>
          <cell r="K263">
            <v>8</v>
          </cell>
          <cell r="L263">
            <v>189</v>
          </cell>
          <cell r="M263">
            <v>21</v>
          </cell>
          <cell r="N263">
            <v>19</v>
          </cell>
          <cell r="O263">
            <v>25</v>
          </cell>
          <cell r="P263">
            <v>45</v>
          </cell>
          <cell r="Q263">
            <v>54</v>
          </cell>
          <cell r="R263">
            <v>25</v>
          </cell>
          <cell r="S263">
            <v>110</v>
          </cell>
          <cell r="T263">
            <v>79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1</v>
          </cell>
          <cell r="AY263">
            <v>1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</row>
        <row r="264">
          <cell r="D264">
            <v>2217053</v>
          </cell>
          <cell r="E264" t="str">
            <v>53 ОСНОВНО УЧИЛИЩЕ "НИКОЛАЙ ХРЕЛКОВ"</v>
          </cell>
          <cell r="F264" t="str">
            <v>Общинско</v>
          </cell>
          <cell r="G264" t="str">
            <v>община</v>
          </cell>
          <cell r="H264" t="str">
            <v>основно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8</v>
          </cell>
          <cell r="BA264">
            <v>184</v>
          </cell>
          <cell r="BB264">
            <v>47</v>
          </cell>
          <cell r="BC264">
            <v>5</v>
          </cell>
          <cell r="BD264">
            <v>111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13</v>
          </cell>
          <cell r="BJ264">
            <v>295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9</v>
          </cell>
          <cell r="BV264">
            <v>211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</row>
        <row r="265">
          <cell r="D265">
            <v>2217066</v>
          </cell>
          <cell r="E265" t="str">
            <v>66 Средно училище "Филип Станиславов"</v>
          </cell>
          <cell r="F265" t="str">
            <v>Общинско</v>
          </cell>
          <cell r="G265" t="str">
            <v>община</v>
          </cell>
          <cell r="H265" t="str">
            <v>средно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1</v>
          </cell>
          <cell r="W265">
            <v>1</v>
          </cell>
          <cell r="X265">
            <v>19</v>
          </cell>
          <cell r="Y265">
            <v>19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5</v>
          </cell>
          <cell r="AE265">
            <v>14</v>
          </cell>
          <cell r="AF265">
            <v>0</v>
          </cell>
          <cell r="AG265">
            <v>19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</v>
          </cell>
          <cell r="BA265">
            <v>83</v>
          </cell>
          <cell r="BB265">
            <v>20</v>
          </cell>
          <cell r="BC265">
            <v>3</v>
          </cell>
          <cell r="BD265">
            <v>62</v>
          </cell>
          <cell r="BE265">
            <v>3</v>
          </cell>
          <cell r="BF265">
            <v>62</v>
          </cell>
          <cell r="BG265">
            <v>2</v>
          </cell>
          <cell r="BH265">
            <v>30</v>
          </cell>
          <cell r="BI265">
            <v>12</v>
          </cell>
          <cell r="BJ265">
            <v>237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3</v>
          </cell>
          <cell r="BV265">
            <v>66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</row>
        <row r="266">
          <cell r="D266">
            <v>2217072</v>
          </cell>
          <cell r="E266" t="str">
            <v>72 Основно училище "Христо Ботев"</v>
          </cell>
          <cell r="F266" t="str">
            <v>Общинско</v>
          </cell>
          <cell r="G266" t="str">
            <v>община</v>
          </cell>
          <cell r="H266" t="str">
            <v>основно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</v>
          </cell>
          <cell r="BA266">
            <v>101</v>
          </cell>
          <cell r="BB266">
            <v>23</v>
          </cell>
          <cell r="BC266">
            <v>3</v>
          </cell>
          <cell r="BD266">
            <v>63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7</v>
          </cell>
          <cell r="BJ266">
            <v>164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5</v>
          </cell>
          <cell r="BV266">
            <v>123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</row>
        <row r="267">
          <cell r="D267">
            <v>2217088</v>
          </cell>
          <cell r="E267" t="str">
            <v>88. Средно училище "Димитър Попниколов"</v>
          </cell>
          <cell r="F267" t="str">
            <v>Общинско</v>
          </cell>
          <cell r="G267" t="str">
            <v>община</v>
          </cell>
          <cell r="H267" t="str">
            <v>средно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24</v>
          </cell>
          <cell r="BA267">
            <v>541</v>
          </cell>
          <cell r="BB267">
            <v>139</v>
          </cell>
          <cell r="BC267">
            <v>18</v>
          </cell>
          <cell r="BD267">
            <v>390</v>
          </cell>
          <cell r="BE267">
            <v>3</v>
          </cell>
          <cell r="BF267">
            <v>76</v>
          </cell>
          <cell r="BG267">
            <v>2</v>
          </cell>
          <cell r="BH267">
            <v>49</v>
          </cell>
          <cell r="BI267">
            <v>47</v>
          </cell>
          <cell r="BJ267">
            <v>1056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15</v>
          </cell>
          <cell r="BV267">
            <v>411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4</v>
          </cell>
          <cell r="CL267">
            <v>99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</row>
        <row r="268">
          <cell r="D268">
            <v>2217149</v>
          </cell>
          <cell r="E268" t="str">
            <v>149 Средно училище Иван Хаджийски"</v>
          </cell>
          <cell r="F268" t="str">
            <v>Общинско</v>
          </cell>
          <cell r="G268" t="str">
            <v>община</v>
          </cell>
          <cell r="H268" t="str">
            <v>средно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14</v>
          </cell>
          <cell r="BA268">
            <v>312</v>
          </cell>
          <cell r="BB268">
            <v>83</v>
          </cell>
          <cell r="BC268">
            <v>8</v>
          </cell>
          <cell r="BD268">
            <v>160</v>
          </cell>
          <cell r="BE268">
            <v>3</v>
          </cell>
          <cell r="BF268">
            <v>76</v>
          </cell>
          <cell r="BG268">
            <v>2</v>
          </cell>
          <cell r="BH268">
            <v>51</v>
          </cell>
          <cell r="BI268">
            <v>27</v>
          </cell>
          <cell r="BJ268">
            <v>599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14</v>
          </cell>
          <cell r="BV268">
            <v>311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1</v>
          </cell>
          <cell r="CI268">
            <v>23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</row>
        <row r="269">
          <cell r="D269">
            <v>2217426</v>
          </cell>
          <cell r="E269" t="str">
            <v>ПРОФЕСИОНАЛНА ГИМНАЗИЯ ПО СЕЛСКО СТОПАНСТВО "БУЗЕМА"</v>
          </cell>
          <cell r="F269" t="str">
            <v>Общинско</v>
          </cell>
          <cell r="G269" t="str">
            <v>община</v>
          </cell>
          <cell r="H269" t="str">
            <v>професионална гимназия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8</v>
          </cell>
          <cell r="CF269">
            <v>130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1</v>
          </cell>
          <cell r="CR269">
            <v>12</v>
          </cell>
          <cell r="CS269">
            <v>0</v>
          </cell>
          <cell r="CT269">
            <v>0</v>
          </cell>
          <cell r="CU269">
            <v>0</v>
          </cell>
        </row>
        <row r="270">
          <cell r="D270">
            <v>2217908</v>
          </cell>
          <cell r="E270" t="str">
            <v>ДЕТСКА ГРАДИНА № 84 " ДЕТЕЛИНА"</v>
          </cell>
          <cell r="F270" t="str">
            <v>Общинско</v>
          </cell>
          <cell r="G270" t="str">
            <v>община</v>
          </cell>
          <cell r="H270" t="str">
            <v>детска градина</v>
          </cell>
          <cell r="I270">
            <v>2</v>
          </cell>
          <cell r="J270">
            <v>43</v>
          </cell>
          <cell r="K270">
            <v>6</v>
          </cell>
          <cell r="L270">
            <v>166</v>
          </cell>
          <cell r="M270">
            <v>0</v>
          </cell>
          <cell r="N270">
            <v>0</v>
          </cell>
          <cell r="O270">
            <v>52</v>
          </cell>
          <cell r="P270">
            <v>28</v>
          </cell>
          <cell r="Q270">
            <v>57</v>
          </cell>
          <cell r="R270">
            <v>29</v>
          </cell>
          <cell r="S270">
            <v>80</v>
          </cell>
          <cell r="T270">
            <v>86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</row>
        <row r="271">
          <cell r="D271">
            <v>2217910</v>
          </cell>
          <cell r="E271" t="str">
            <v>ДЕТСКА ГРАДИНА № 125 "УСМИВКА"</v>
          </cell>
          <cell r="F271" t="str">
            <v>Общинско</v>
          </cell>
          <cell r="G271" t="str">
            <v>община</v>
          </cell>
          <cell r="H271" t="str">
            <v>детска градина</v>
          </cell>
          <cell r="I271">
            <v>2</v>
          </cell>
          <cell r="J271">
            <v>41</v>
          </cell>
          <cell r="K271">
            <v>9</v>
          </cell>
          <cell r="L271">
            <v>247</v>
          </cell>
          <cell r="M271">
            <v>1</v>
          </cell>
          <cell r="N271">
            <v>0</v>
          </cell>
          <cell r="O271">
            <v>50</v>
          </cell>
          <cell r="P271">
            <v>57</v>
          </cell>
          <cell r="Q271">
            <v>84</v>
          </cell>
          <cell r="R271">
            <v>55</v>
          </cell>
          <cell r="S271">
            <v>108</v>
          </cell>
          <cell r="T271">
            <v>139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</row>
        <row r="272">
          <cell r="D272">
            <v>2217911</v>
          </cell>
          <cell r="E272" t="str">
            <v>ДЕТСКA ГРАДИНА № 161" ЛАСКА ",</v>
          </cell>
          <cell r="F272" t="str">
            <v>Общинско</v>
          </cell>
          <cell r="G272" t="str">
            <v>община</v>
          </cell>
          <cell r="H272" t="str">
            <v>детска градина</v>
          </cell>
          <cell r="I272">
            <v>2</v>
          </cell>
          <cell r="J272">
            <v>43</v>
          </cell>
          <cell r="K272">
            <v>9</v>
          </cell>
          <cell r="L272">
            <v>257</v>
          </cell>
          <cell r="M272">
            <v>0</v>
          </cell>
          <cell r="N272">
            <v>0</v>
          </cell>
          <cell r="O272">
            <v>78</v>
          </cell>
          <cell r="P272">
            <v>60</v>
          </cell>
          <cell r="Q272">
            <v>59</v>
          </cell>
          <cell r="R272">
            <v>60</v>
          </cell>
          <cell r="S272">
            <v>138</v>
          </cell>
          <cell r="T272">
            <v>119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</row>
        <row r="273">
          <cell r="D273">
            <v>2217912</v>
          </cell>
          <cell r="E273" t="str">
            <v>ДЕТСКА ГРАДИНА № 9 "Пламъче"</v>
          </cell>
          <cell r="F273" t="str">
            <v>Общинско</v>
          </cell>
          <cell r="G273" t="str">
            <v>община</v>
          </cell>
          <cell r="H273" t="str">
            <v>детска градина</v>
          </cell>
          <cell r="I273">
            <v>0</v>
          </cell>
          <cell r="J273">
            <v>0</v>
          </cell>
          <cell r="K273">
            <v>4</v>
          </cell>
          <cell r="L273">
            <v>111</v>
          </cell>
          <cell r="M273">
            <v>0</v>
          </cell>
          <cell r="N273">
            <v>0</v>
          </cell>
          <cell r="O273">
            <v>0</v>
          </cell>
          <cell r="P273">
            <v>55</v>
          </cell>
          <cell r="Q273">
            <v>28</v>
          </cell>
          <cell r="R273">
            <v>28</v>
          </cell>
          <cell r="S273">
            <v>55</v>
          </cell>
          <cell r="T273">
            <v>56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1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</row>
        <row r="274">
          <cell r="D274">
            <v>2217913</v>
          </cell>
          <cell r="E274" t="str">
            <v>Детска градина № 164 "Зорница"</v>
          </cell>
          <cell r="F274" t="str">
            <v>Общинско</v>
          </cell>
          <cell r="G274" t="str">
            <v>община</v>
          </cell>
          <cell r="H274" t="str">
            <v>детска градина</v>
          </cell>
          <cell r="I274">
            <v>1</v>
          </cell>
          <cell r="J274">
            <v>21</v>
          </cell>
          <cell r="K274">
            <v>7</v>
          </cell>
          <cell r="L274">
            <v>192</v>
          </cell>
          <cell r="M274">
            <v>0</v>
          </cell>
          <cell r="N274">
            <v>0</v>
          </cell>
          <cell r="O274">
            <v>52</v>
          </cell>
          <cell r="P274">
            <v>30</v>
          </cell>
          <cell r="Q274">
            <v>55</v>
          </cell>
          <cell r="R274">
            <v>55</v>
          </cell>
          <cell r="S274">
            <v>82</v>
          </cell>
          <cell r="T274">
            <v>110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</row>
        <row r="275">
          <cell r="D275">
            <v>2217914</v>
          </cell>
          <cell r="E275" t="str">
            <v>ДЕТСКА ГРАДИНА № 33 "СРЕБЪРНИ ЗВЪНЧЕТА"</v>
          </cell>
          <cell r="F275" t="str">
            <v>Общинско</v>
          </cell>
          <cell r="G275" t="str">
            <v>община</v>
          </cell>
          <cell r="H275" t="str">
            <v>детска градина</v>
          </cell>
          <cell r="I275">
            <v>2</v>
          </cell>
          <cell r="J275">
            <v>42</v>
          </cell>
          <cell r="K275">
            <v>7</v>
          </cell>
          <cell r="L275">
            <v>192</v>
          </cell>
          <cell r="M275">
            <v>0</v>
          </cell>
          <cell r="N275">
            <v>0</v>
          </cell>
          <cell r="O275">
            <v>23</v>
          </cell>
          <cell r="P275">
            <v>58</v>
          </cell>
          <cell r="Q275">
            <v>55</v>
          </cell>
          <cell r="R275">
            <v>56</v>
          </cell>
          <cell r="S275">
            <v>81</v>
          </cell>
          <cell r="T275">
            <v>111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</row>
        <row r="276">
          <cell r="D276">
            <v>2217915</v>
          </cell>
          <cell r="E276" t="str">
            <v>ДЕТСКА ГРАДИНА № 39 " ПРОЛЕТ "</v>
          </cell>
          <cell r="F276" t="str">
            <v>Общинско</v>
          </cell>
          <cell r="G276" t="str">
            <v>община</v>
          </cell>
          <cell r="H276" t="str">
            <v>детска градина</v>
          </cell>
          <cell r="I276">
            <v>0</v>
          </cell>
          <cell r="J276">
            <v>0</v>
          </cell>
          <cell r="K276">
            <v>11</v>
          </cell>
          <cell r="L276">
            <v>287</v>
          </cell>
          <cell r="M276">
            <v>11</v>
          </cell>
          <cell r="N276">
            <v>32</v>
          </cell>
          <cell r="O276">
            <v>75</v>
          </cell>
          <cell r="P276">
            <v>54</v>
          </cell>
          <cell r="Q276">
            <v>56</v>
          </cell>
          <cell r="R276">
            <v>59</v>
          </cell>
          <cell r="S276">
            <v>172</v>
          </cell>
          <cell r="T276">
            <v>115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</row>
        <row r="277">
          <cell r="D277">
            <v>2218071</v>
          </cell>
          <cell r="E277" t="str">
            <v>71 Средно училище "Пейо Яворов"</v>
          </cell>
          <cell r="F277" t="str">
            <v>Общинско</v>
          </cell>
          <cell r="G277" t="str">
            <v>община</v>
          </cell>
          <cell r="H277" t="str">
            <v>средно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1</v>
          </cell>
          <cell r="W277">
            <v>1</v>
          </cell>
          <cell r="X277">
            <v>9</v>
          </cell>
          <cell r="Y277">
            <v>9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4</v>
          </cell>
          <cell r="AE277">
            <v>5</v>
          </cell>
          <cell r="AF277">
            <v>0</v>
          </cell>
          <cell r="AG277">
            <v>9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8</v>
          </cell>
          <cell r="BA277">
            <v>144</v>
          </cell>
          <cell r="BB277">
            <v>43</v>
          </cell>
          <cell r="BC277">
            <v>6</v>
          </cell>
          <cell r="BD277">
            <v>99</v>
          </cell>
          <cell r="BE277">
            <v>3</v>
          </cell>
          <cell r="BF277">
            <v>77</v>
          </cell>
          <cell r="BG277">
            <v>2</v>
          </cell>
          <cell r="BH277">
            <v>48</v>
          </cell>
          <cell r="BI277">
            <v>19</v>
          </cell>
          <cell r="BJ277">
            <v>368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10</v>
          </cell>
          <cell r="BV277">
            <v>187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</row>
        <row r="278">
          <cell r="D278">
            <v>2218083</v>
          </cell>
          <cell r="E278" t="str">
            <v>83. Основно училище "Елин Пелин"</v>
          </cell>
          <cell r="F278" t="str">
            <v>Общинско</v>
          </cell>
          <cell r="G278" t="str">
            <v>община</v>
          </cell>
          <cell r="H278" t="str">
            <v>основно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1</v>
          </cell>
          <cell r="W278">
            <v>1</v>
          </cell>
          <cell r="X278">
            <v>14</v>
          </cell>
          <cell r="Y278">
            <v>14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6</v>
          </cell>
          <cell r="AE278">
            <v>8</v>
          </cell>
          <cell r="AF278">
            <v>0</v>
          </cell>
          <cell r="AG278">
            <v>14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7</v>
          </cell>
          <cell r="BA278">
            <v>127</v>
          </cell>
          <cell r="BB278">
            <v>34</v>
          </cell>
          <cell r="BC278">
            <v>4</v>
          </cell>
          <cell r="BD278">
            <v>80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11</v>
          </cell>
          <cell r="BJ278">
            <v>207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5</v>
          </cell>
          <cell r="BV278">
            <v>116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</row>
        <row r="279">
          <cell r="D279">
            <v>2218084</v>
          </cell>
          <cell r="E279" t="str">
            <v>84 ОСНОВНО УЧИЛИЩЕ "ВАСИЛ ЛЕВСКИ"</v>
          </cell>
          <cell r="F279" t="str">
            <v>Общинско</v>
          </cell>
          <cell r="G279" t="str">
            <v>община</v>
          </cell>
          <cell r="H279" t="str">
            <v>основно</v>
          </cell>
          <cell r="I279">
            <v>0</v>
          </cell>
          <cell r="J279">
            <v>0</v>
          </cell>
          <cell r="K279">
            <v>1</v>
          </cell>
          <cell r="L279">
            <v>30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9</v>
          </cell>
          <cell r="R279">
            <v>21</v>
          </cell>
          <cell r="S279">
            <v>0</v>
          </cell>
          <cell r="T279">
            <v>30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8</v>
          </cell>
          <cell r="BA279">
            <v>180</v>
          </cell>
          <cell r="BB279">
            <v>39</v>
          </cell>
          <cell r="BC279">
            <v>3</v>
          </cell>
          <cell r="BD279">
            <v>79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11</v>
          </cell>
          <cell r="BJ279">
            <v>259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9</v>
          </cell>
          <cell r="BV279">
            <v>201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</row>
        <row r="280">
          <cell r="D280">
            <v>2218191</v>
          </cell>
          <cell r="E280" t="str">
            <v>191 ОСНОВНО УЧИЛИЩЕ "ОТЕЦ ПАИСИЙ"</v>
          </cell>
          <cell r="F280" t="str">
            <v>Общинско</v>
          </cell>
          <cell r="G280" t="str">
            <v>община</v>
          </cell>
          <cell r="H280" t="str">
            <v>основно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5</v>
          </cell>
          <cell r="BA280">
            <v>65</v>
          </cell>
          <cell r="BB280">
            <v>17</v>
          </cell>
          <cell r="BC280">
            <v>3</v>
          </cell>
          <cell r="BD280">
            <v>37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8</v>
          </cell>
          <cell r="BJ280">
            <v>102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3</v>
          </cell>
          <cell r="BV280">
            <v>64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</row>
        <row r="281">
          <cell r="D281">
            <v>2218192</v>
          </cell>
          <cell r="E281" t="str">
            <v>192. СРЕДНО УЧИЛИЩЕ "ХРИСТО БОТЕВ"</v>
          </cell>
          <cell r="F281" t="str">
            <v>Общинско</v>
          </cell>
          <cell r="G281" t="str">
            <v>община</v>
          </cell>
          <cell r="H281" t="str">
            <v>средно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6</v>
          </cell>
          <cell r="BA281">
            <v>110</v>
          </cell>
          <cell r="BB281">
            <v>30</v>
          </cell>
          <cell r="BC281">
            <v>3</v>
          </cell>
          <cell r="BD281">
            <v>63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9</v>
          </cell>
          <cell r="BJ281">
            <v>173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6</v>
          </cell>
          <cell r="BV281">
            <v>134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5</v>
          </cell>
          <cell r="CL281">
            <v>123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</row>
        <row r="282">
          <cell r="D282">
            <v>2218200</v>
          </cell>
          <cell r="E282" t="str">
            <v>200 Основно училище "Отец Паисий"</v>
          </cell>
          <cell r="F282" t="str">
            <v>Общинско</v>
          </cell>
          <cell r="G282" t="str">
            <v>община</v>
          </cell>
          <cell r="H282" t="str">
            <v>основно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1</v>
          </cell>
          <cell r="W282">
            <v>1</v>
          </cell>
          <cell r="X282">
            <v>7</v>
          </cell>
          <cell r="Y282">
            <v>7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7</v>
          </cell>
          <cell r="AF282">
            <v>0</v>
          </cell>
          <cell r="AG282">
            <v>7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</v>
          </cell>
          <cell r="BA282">
            <v>62</v>
          </cell>
          <cell r="BB282">
            <v>20</v>
          </cell>
          <cell r="BC282">
            <v>3</v>
          </cell>
          <cell r="BD282">
            <v>57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7</v>
          </cell>
          <cell r="BJ282">
            <v>119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3</v>
          </cell>
          <cell r="BV282">
            <v>80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</row>
        <row r="283">
          <cell r="D283">
            <v>2218201</v>
          </cell>
          <cell r="E283" t="str">
            <v>201 ОСНОВНО УЧИЛИЩЕ "СВ.СВ. КИРИЛ И МЕТОДИЙ"</v>
          </cell>
          <cell r="F283" t="str">
            <v>Общинско</v>
          </cell>
          <cell r="G283" t="str">
            <v>община</v>
          </cell>
          <cell r="H283" t="str">
            <v>основно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6</v>
          </cell>
          <cell r="BA283">
            <v>127</v>
          </cell>
          <cell r="BB283">
            <v>39</v>
          </cell>
          <cell r="BC283">
            <v>4</v>
          </cell>
          <cell r="BD283">
            <v>89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10</v>
          </cell>
          <cell r="BJ283">
            <v>216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6</v>
          </cell>
          <cell r="BV283">
            <v>125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</row>
        <row r="284">
          <cell r="D284">
            <v>2218202</v>
          </cell>
          <cell r="E284" t="str">
            <v>202 ОСНОВНО УЧИЛИЩЕ "ХРИСТО БОТЕВ"</v>
          </cell>
          <cell r="F284" t="str">
            <v>Общинско</v>
          </cell>
          <cell r="G284" t="str">
            <v>община</v>
          </cell>
          <cell r="H284" t="str">
            <v>основно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</v>
          </cell>
          <cell r="BA284">
            <v>32</v>
          </cell>
          <cell r="BB284">
            <v>8</v>
          </cell>
          <cell r="BC284">
            <v>3</v>
          </cell>
          <cell r="BD284">
            <v>15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7</v>
          </cell>
          <cell r="BJ284">
            <v>47</v>
          </cell>
          <cell r="BK284">
            <v>0</v>
          </cell>
          <cell r="BL284">
            <v>0</v>
          </cell>
          <cell r="BM284">
            <v>1</v>
          </cell>
          <cell r="BN284">
            <v>47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2</v>
          </cell>
          <cell r="BV284">
            <v>31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</row>
        <row r="285">
          <cell r="D285">
            <v>2218836</v>
          </cell>
          <cell r="E285" t="str">
            <v>ДЕТСКА ГРАДИНА №3 "ДЕТЕЛИНА" с.КАЗИЧЕНЕ</v>
          </cell>
          <cell r="F285" t="str">
            <v>Общинско</v>
          </cell>
          <cell r="G285" t="str">
            <v>община</v>
          </cell>
          <cell r="H285" t="str">
            <v>детска градина</v>
          </cell>
          <cell r="I285">
            <v>1</v>
          </cell>
          <cell r="J285">
            <v>21</v>
          </cell>
          <cell r="K285">
            <v>7</v>
          </cell>
          <cell r="L285">
            <v>172</v>
          </cell>
          <cell r="M285">
            <v>0</v>
          </cell>
          <cell r="N285">
            <v>16</v>
          </cell>
          <cell r="O285">
            <v>49</v>
          </cell>
          <cell r="P285">
            <v>50</v>
          </cell>
          <cell r="Q285">
            <v>27</v>
          </cell>
          <cell r="R285">
            <v>30</v>
          </cell>
          <cell r="S285">
            <v>115</v>
          </cell>
          <cell r="T285">
            <v>57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</row>
        <row r="286">
          <cell r="D286">
            <v>2218837</v>
          </cell>
          <cell r="E286" t="str">
            <v>Детска градина № 143 "Щурче"</v>
          </cell>
          <cell r="F286" t="str">
            <v>Общинско</v>
          </cell>
          <cell r="G286" t="str">
            <v>община</v>
          </cell>
          <cell r="H286" t="str">
            <v>детска градина</v>
          </cell>
          <cell r="I286">
            <v>0</v>
          </cell>
          <cell r="J286">
            <v>0</v>
          </cell>
          <cell r="K286">
            <v>9</v>
          </cell>
          <cell r="L286">
            <v>227</v>
          </cell>
          <cell r="M286">
            <v>0</v>
          </cell>
          <cell r="N286">
            <v>0</v>
          </cell>
          <cell r="O286">
            <v>77</v>
          </cell>
          <cell r="P286">
            <v>53</v>
          </cell>
          <cell r="Q286">
            <v>51</v>
          </cell>
          <cell r="R286">
            <v>46</v>
          </cell>
          <cell r="S286">
            <v>130</v>
          </cell>
          <cell r="T286">
            <v>97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</row>
        <row r="287">
          <cell r="D287">
            <v>2218838</v>
          </cell>
          <cell r="E287" t="str">
            <v>Детска градина №97 " Изгрев"</v>
          </cell>
          <cell r="F287" t="str">
            <v>Общинско</v>
          </cell>
          <cell r="G287" t="str">
            <v>община</v>
          </cell>
          <cell r="H287" t="str">
            <v>детска градина</v>
          </cell>
          <cell r="I287">
            <v>2</v>
          </cell>
          <cell r="J287">
            <v>33</v>
          </cell>
          <cell r="K287">
            <v>7</v>
          </cell>
          <cell r="L287">
            <v>167</v>
          </cell>
          <cell r="M287">
            <v>0</v>
          </cell>
          <cell r="N287">
            <v>0</v>
          </cell>
          <cell r="O287">
            <v>49</v>
          </cell>
          <cell r="P287">
            <v>28</v>
          </cell>
          <cell r="Q287">
            <v>39</v>
          </cell>
          <cell r="R287">
            <v>51</v>
          </cell>
          <cell r="S287">
            <v>77</v>
          </cell>
          <cell r="T287">
            <v>90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</row>
        <row r="288">
          <cell r="D288">
            <v>2218839</v>
          </cell>
          <cell r="E288" t="str">
            <v>Детска градина № 180 "Зайченцето бяло"</v>
          </cell>
          <cell r="F288" t="str">
            <v>Общинско</v>
          </cell>
          <cell r="G288" t="str">
            <v>община</v>
          </cell>
          <cell r="H288" t="str">
            <v>детска градина</v>
          </cell>
          <cell r="I288">
            <v>0</v>
          </cell>
          <cell r="J288">
            <v>0</v>
          </cell>
          <cell r="K288">
            <v>5</v>
          </cell>
          <cell r="L288">
            <v>126</v>
          </cell>
          <cell r="M288">
            <v>0</v>
          </cell>
          <cell r="N288">
            <v>21</v>
          </cell>
          <cell r="O288">
            <v>24</v>
          </cell>
          <cell r="P288">
            <v>27</v>
          </cell>
          <cell r="Q288">
            <v>28</v>
          </cell>
          <cell r="R288">
            <v>26</v>
          </cell>
          <cell r="S288">
            <v>72</v>
          </cell>
          <cell r="T288">
            <v>54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</row>
        <row r="289">
          <cell r="D289">
            <v>2218840</v>
          </cell>
          <cell r="E289" t="str">
            <v>Детска градина №181"Радост"</v>
          </cell>
          <cell r="F289" t="str">
            <v>Общинско</v>
          </cell>
          <cell r="G289" t="str">
            <v>община</v>
          </cell>
          <cell r="H289" t="str">
            <v>детска градина</v>
          </cell>
          <cell r="I289">
            <v>0</v>
          </cell>
          <cell r="J289">
            <v>0</v>
          </cell>
          <cell r="K289">
            <v>2</v>
          </cell>
          <cell r="L289">
            <v>47</v>
          </cell>
          <cell r="M289">
            <v>0</v>
          </cell>
          <cell r="N289">
            <v>3</v>
          </cell>
          <cell r="O289">
            <v>10</v>
          </cell>
          <cell r="P289">
            <v>10</v>
          </cell>
          <cell r="Q289">
            <v>9</v>
          </cell>
          <cell r="R289">
            <v>15</v>
          </cell>
          <cell r="S289">
            <v>23</v>
          </cell>
          <cell r="T289">
            <v>24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</row>
        <row r="290">
          <cell r="D290">
            <v>2218841</v>
          </cell>
          <cell r="E290" t="str">
            <v>ДЕТСКА ГРАДИНА №66 "ЕЛИЦА"</v>
          </cell>
          <cell r="F290" t="str">
            <v>Общинско</v>
          </cell>
          <cell r="G290" t="str">
            <v>община</v>
          </cell>
          <cell r="H290" t="str">
            <v>детска градина</v>
          </cell>
          <cell r="I290">
            <v>1</v>
          </cell>
          <cell r="J290">
            <v>21</v>
          </cell>
          <cell r="K290">
            <v>6</v>
          </cell>
          <cell r="L290">
            <v>163</v>
          </cell>
          <cell r="M290">
            <v>0</v>
          </cell>
          <cell r="N290">
            <v>0</v>
          </cell>
          <cell r="O290">
            <v>26</v>
          </cell>
          <cell r="P290">
            <v>31</v>
          </cell>
          <cell r="Q290">
            <v>58</v>
          </cell>
          <cell r="R290">
            <v>48</v>
          </cell>
          <cell r="S290">
            <v>57</v>
          </cell>
          <cell r="T290">
            <v>106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6</v>
          </cell>
          <cell r="AS290">
            <v>0</v>
          </cell>
          <cell r="AT290">
            <v>0</v>
          </cell>
          <cell r="AU290">
            <v>2</v>
          </cell>
          <cell r="AV290">
            <v>3</v>
          </cell>
          <cell r="AW290">
            <v>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</row>
        <row r="291">
          <cell r="D291">
            <v>2218996</v>
          </cell>
          <cell r="E291" t="str">
            <v>Детска градина №182 "Пчелица"</v>
          </cell>
          <cell r="F291" t="str">
            <v>Общинско</v>
          </cell>
          <cell r="G291" t="str">
            <v>община</v>
          </cell>
          <cell r="H291" t="str">
            <v>детска градина</v>
          </cell>
          <cell r="I291">
            <v>0</v>
          </cell>
          <cell r="J291">
            <v>0</v>
          </cell>
          <cell r="K291">
            <v>2</v>
          </cell>
          <cell r="L291">
            <v>51</v>
          </cell>
          <cell r="M291">
            <v>0</v>
          </cell>
          <cell r="N291">
            <v>7</v>
          </cell>
          <cell r="O291">
            <v>12</v>
          </cell>
          <cell r="P291">
            <v>8</v>
          </cell>
          <cell r="Q291">
            <v>9</v>
          </cell>
          <cell r="R291">
            <v>15</v>
          </cell>
          <cell r="S291">
            <v>27</v>
          </cell>
          <cell r="T291">
            <v>24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1</v>
          </cell>
          <cell r="BP291">
            <v>8</v>
          </cell>
          <cell r="BQ291">
            <v>24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</row>
        <row r="292">
          <cell r="D292">
            <v>2219024</v>
          </cell>
          <cell r="E292" t="str">
            <v>24 Средно училище "П.К.Яворов"</v>
          </cell>
          <cell r="F292" t="str">
            <v>Общинско</v>
          </cell>
          <cell r="G292" t="str">
            <v>община</v>
          </cell>
          <cell r="H292" t="str">
            <v>средно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</v>
          </cell>
          <cell r="BA292">
            <v>61</v>
          </cell>
          <cell r="BB292">
            <v>13</v>
          </cell>
          <cell r="BC292">
            <v>3</v>
          </cell>
          <cell r="BD292">
            <v>44</v>
          </cell>
          <cell r="BE292">
            <v>3</v>
          </cell>
          <cell r="BF292">
            <v>77</v>
          </cell>
          <cell r="BG292">
            <v>2</v>
          </cell>
          <cell r="BH292">
            <v>48</v>
          </cell>
          <cell r="BI292">
            <v>12</v>
          </cell>
          <cell r="BJ292">
            <v>230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1</v>
          </cell>
          <cell r="BV292">
            <v>28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</row>
        <row r="293">
          <cell r="D293">
            <v>2219042</v>
          </cell>
          <cell r="E293" t="str">
            <v>42. Основно училище " Хаджи Димитър"</v>
          </cell>
          <cell r="F293" t="str">
            <v>Общинско</v>
          </cell>
          <cell r="G293" t="str">
            <v>община</v>
          </cell>
          <cell r="H293" t="str">
            <v>основно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1</v>
          </cell>
          <cell r="W293">
            <v>1</v>
          </cell>
          <cell r="X293">
            <v>21</v>
          </cell>
          <cell r="Y293">
            <v>21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5</v>
          </cell>
          <cell r="AE293">
            <v>16</v>
          </cell>
          <cell r="AF293">
            <v>0</v>
          </cell>
          <cell r="AG293">
            <v>21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20</v>
          </cell>
          <cell r="BA293">
            <v>442</v>
          </cell>
          <cell r="BB293">
            <v>103</v>
          </cell>
          <cell r="BC293">
            <v>12</v>
          </cell>
          <cell r="BD293">
            <v>295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32</v>
          </cell>
          <cell r="BJ293">
            <v>737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19</v>
          </cell>
          <cell r="BV293">
            <v>393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</row>
        <row r="294">
          <cell r="D294">
            <v>2219044</v>
          </cell>
          <cell r="E294" t="str">
            <v>44. Средно училище "Неофит Бозвели"</v>
          </cell>
          <cell r="F294" t="str">
            <v>Общинско</v>
          </cell>
          <cell r="G294" t="str">
            <v>община</v>
          </cell>
          <cell r="H294" t="str">
            <v>средно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16</v>
          </cell>
          <cell r="BA294">
            <v>371</v>
          </cell>
          <cell r="BB294">
            <v>96</v>
          </cell>
          <cell r="BC294">
            <v>10</v>
          </cell>
          <cell r="BD294">
            <v>223</v>
          </cell>
          <cell r="BE294">
            <v>6</v>
          </cell>
          <cell r="BF294">
            <v>154</v>
          </cell>
          <cell r="BG294">
            <v>4</v>
          </cell>
          <cell r="BH294">
            <v>92</v>
          </cell>
          <cell r="BI294">
            <v>36</v>
          </cell>
          <cell r="BJ294">
            <v>840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16</v>
          </cell>
          <cell r="BV294">
            <v>371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</row>
        <row r="295">
          <cell r="D295">
            <v>2219049</v>
          </cell>
          <cell r="E295" t="str">
            <v>49-то Основно училище "Бенито Хуарес"</v>
          </cell>
          <cell r="F295" t="str">
            <v>Общинско</v>
          </cell>
          <cell r="G295" t="str">
            <v>община</v>
          </cell>
          <cell r="H295" t="str">
            <v>основно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23</v>
          </cell>
          <cell r="BA295">
            <v>552</v>
          </cell>
          <cell r="BB295">
            <v>143</v>
          </cell>
          <cell r="BC295">
            <v>14</v>
          </cell>
          <cell r="BD295">
            <v>362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37</v>
          </cell>
          <cell r="BJ295">
            <v>914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15</v>
          </cell>
          <cell r="BV295">
            <v>409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</row>
        <row r="296">
          <cell r="D296">
            <v>2219095</v>
          </cell>
          <cell r="E296" t="str">
            <v>95 СУ "Проф. Иван Шишманов"</v>
          </cell>
          <cell r="F296" t="str">
            <v>Общинско</v>
          </cell>
          <cell r="G296" t="str">
            <v>община</v>
          </cell>
          <cell r="H296" t="str">
            <v>средно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10</v>
          </cell>
          <cell r="BA296">
            <v>202</v>
          </cell>
          <cell r="BB296">
            <v>43</v>
          </cell>
          <cell r="BC296">
            <v>9</v>
          </cell>
          <cell r="BD296">
            <v>209</v>
          </cell>
          <cell r="BE296">
            <v>11</v>
          </cell>
          <cell r="BF296">
            <v>276</v>
          </cell>
          <cell r="BG296">
            <v>5</v>
          </cell>
          <cell r="BH296">
            <v>129</v>
          </cell>
          <cell r="BI296">
            <v>35</v>
          </cell>
          <cell r="BJ296">
            <v>816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12</v>
          </cell>
          <cell r="BV296">
            <v>231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</row>
        <row r="297">
          <cell r="D297">
            <v>2219106</v>
          </cell>
          <cell r="E297" t="str">
            <v>106 Основно училище " Григорий Цамблак "</v>
          </cell>
          <cell r="F297" t="str">
            <v>Общинско</v>
          </cell>
          <cell r="G297" t="str">
            <v>община</v>
          </cell>
          <cell r="H297" t="str">
            <v>основно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1</v>
          </cell>
          <cell r="W297">
            <v>1</v>
          </cell>
          <cell r="X297">
            <v>20</v>
          </cell>
          <cell r="Y297">
            <v>20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13</v>
          </cell>
          <cell r="AE297">
            <v>7</v>
          </cell>
          <cell r="AF297">
            <v>0</v>
          </cell>
          <cell r="AG297">
            <v>20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</v>
          </cell>
          <cell r="BA297">
            <v>51</v>
          </cell>
          <cell r="BB297">
            <v>11</v>
          </cell>
          <cell r="BC297">
            <v>3</v>
          </cell>
          <cell r="BD297">
            <v>42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7</v>
          </cell>
          <cell r="BJ297">
            <v>93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4</v>
          </cell>
          <cell r="BV297">
            <v>92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</row>
        <row r="298">
          <cell r="D298">
            <v>2219124</v>
          </cell>
          <cell r="E298" t="str">
            <v>124 ОСНОВНО УЧИЛИЩЕ "ВАСИЛ ЛЕВСКИ"</v>
          </cell>
          <cell r="F298" t="str">
            <v>Общинско</v>
          </cell>
          <cell r="G298" t="str">
            <v>община</v>
          </cell>
          <cell r="H298" t="str">
            <v>основно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</v>
          </cell>
          <cell r="BA298">
            <v>59</v>
          </cell>
          <cell r="BB298">
            <v>12</v>
          </cell>
          <cell r="BC298">
            <v>3</v>
          </cell>
          <cell r="BD298">
            <v>46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7</v>
          </cell>
          <cell r="BJ298">
            <v>105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1</v>
          </cell>
          <cell r="BV298">
            <v>24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</row>
        <row r="299">
          <cell r="D299">
            <v>2219130</v>
          </cell>
          <cell r="E299" t="str">
            <v>130. средно училище "Стефан Караджа"</v>
          </cell>
          <cell r="F299" t="str">
            <v>Общинско</v>
          </cell>
          <cell r="G299" t="str">
            <v>община</v>
          </cell>
          <cell r="H299" t="str">
            <v>средно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1</v>
          </cell>
          <cell r="W299">
            <v>1</v>
          </cell>
          <cell r="X299">
            <v>20</v>
          </cell>
          <cell r="Y299">
            <v>20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11</v>
          </cell>
          <cell r="AE299">
            <v>9</v>
          </cell>
          <cell r="AF299">
            <v>0</v>
          </cell>
          <cell r="AG299">
            <v>20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</v>
          </cell>
          <cell r="BA299">
            <v>47</v>
          </cell>
          <cell r="BB299">
            <v>12</v>
          </cell>
          <cell r="BC299">
            <v>3</v>
          </cell>
          <cell r="BD299">
            <v>52</v>
          </cell>
          <cell r="BE299">
            <v>3</v>
          </cell>
          <cell r="BF299">
            <v>73</v>
          </cell>
          <cell r="BG299">
            <v>0</v>
          </cell>
          <cell r="BH299">
            <v>0</v>
          </cell>
          <cell r="BI299">
            <v>10</v>
          </cell>
          <cell r="BJ299">
            <v>172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2</v>
          </cell>
          <cell r="BV299">
            <v>43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1</v>
          </cell>
          <cell r="CO299">
            <v>24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</row>
        <row r="300">
          <cell r="D300">
            <v>2219143</v>
          </cell>
          <cell r="E300" t="str">
            <v>143 основно училище "Георги Бенковски"</v>
          </cell>
          <cell r="F300" t="str">
            <v>Общинско</v>
          </cell>
          <cell r="G300" t="str">
            <v>община</v>
          </cell>
          <cell r="H300" t="str">
            <v>основно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16</v>
          </cell>
          <cell r="BA300">
            <v>384</v>
          </cell>
          <cell r="BB300">
            <v>96</v>
          </cell>
          <cell r="BC300">
            <v>14</v>
          </cell>
          <cell r="BD300">
            <v>351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30</v>
          </cell>
          <cell r="BJ300">
            <v>735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10</v>
          </cell>
          <cell r="BV300">
            <v>255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</row>
        <row r="301">
          <cell r="D301">
            <v>2219166</v>
          </cell>
          <cell r="E301" t="str">
            <v>166 Спортно училище "Васил Левски"</v>
          </cell>
          <cell r="F301" t="str">
            <v>Общинско</v>
          </cell>
          <cell r="G301" t="str">
            <v>община</v>
          </cell>
          <cell r="H301" t="str">
            <v>спортно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20</v>
          </cell>
          <cell r="BX301">
            <v>530</v>
          </cell>
          <cell r="BY301">
            <v>403</v>
          </cell>
          <cell r="BZ301">
            <v>5</v>
          </cell>
          <cell r="CA301">
            <v>53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</row>
        <row r="302">
          <cell r="D302">
            <v>2219199</v>
          </cell>
          <cell r="E302" t="str">
            <v>199 Основно Училище Свети Апостол Йоан Богослов</v>
          </cell>
          <cell r="F302" t="str">
            <v>Общинско</v>
          </cell>
          <cell r="G302" t="str">
            <v>община</v>
          </cell>
          <cell r="H302" t="str">
            <v>основно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1</v>
          </cell>
          <cell r="X302">
            <v>19</v>
          </cell>
          <cell r="Y302">
            <v>19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6</v>
          </cell>
          <cell r="AE302">
            <v>13</v>
          </cell>
          <cell r="AF302">
            <v>0</v>
          </cell>
          <cell r="AG302">
            <v>19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12</v>
          </cell>
          <cell r="BA302">
            <v>261</v>
          </cell>
          <cell r="BB302">
            <v>67</v>
          </cell>
          <cell r="BC302">
            <v>7</v>
          </cell>
          <cell r="BD302">
            <v>146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19</v>
          </cell>
          <cell r="BJ302">
            <v>407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11</v>
          </cell>
          <cell r="BV302">
            <v>248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</row>
        <row r="303">
          <cell r="D303">
            <v>2219886</v>
          </cell>
          <cell r="E303" t="str">
            <v>ДЕТСКА ГРАДИНА № 92 "МЕЧТА"</v>
          </cell>
          <cell r="F303" t="str">
            <v>Общинско</v>
          </cell>
          <cell r="G303" t="str">
            <v>община</v>
          </cell>
          <cell r="H303" t="str">
            <v>детска градина</v>
          </cell>
          <cell r="I303">
            <v>2</v>
          </cell>
          <cell r="J303">
            <v>44</v>
          </cell>
          <cell r="K303">
            <v>12</v>
          </cell>
          <cell r="L303">
            <v>316</v>
          </cell>
          <cell r="M303">
            <v>0</v>
          </cell>
          <cell r="N303">
            <v>0</v>
          </cell>
          <cell r="O303">
            <v>77</v>
          </cell>
          <cell r="P303">
            <v>81</v>
          </cell>
          <cell r="Q303">
            <v>81</v>
          </cell>
          <cell r="R303">
            <v>77</v>
          </cell>
          <cell r="S303">
            <v>158</v>
          </cell>
          <cell r="T303">
            <v>158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</row>
        <row r="304">
          <cell r="D304">
            <v>2219887</v>
          </cell>
          <cell r="E304" t="str">
            <v>ДЕТСКА ГРАДИНА №20 "Жасминов парк"</v>
          </cell>
          <cell r="F304" t="str">
            <v>Общинско</v>
          </cell>
          <cell r="G304" t="str">
            <v>община</v>
          </cell>
          <cell r="H304" t="str">
            <v>детска градина</v>
          </cell>
          <cell r="I304">
            <v>1</v>
          </cell>
          <cell r="J304">
            <v>21</v>
          </cell>
          <cell r="K304">
            <v>7</v>
          </cell>
          <cell r="L304">
            <v>186</v>
          </cell>
          <cell r="M304">
            <v>0</v>
          </cell>
          <cell r="N304">
            <v>0</v>
          </cell>
          <cell r="O304">
            <v>25</v>
          </cell>
          <cell r="P304">
            <v>54</v>
          </cell>
          <cell r="Q304">
            <v>55</v>
          </cell>
          <cell r="R304">
            <v>52</v>
          </cell>
          <cell r="S304">
            <v>79</v>
          </cell>
          <cell r="T304">
            <v>107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</row>
        <row r="305">
          <cell r="D305">
            <v>2219888</v>
          </cell>
          <cell r="E305" t="str">
            <v>ДЕТСКА ГРАДИНА№91 "СЛЪНЧЕВ КЪТ"</v>
          </cell>
          <cell r="F305" t="str">
            <v>Общинско</v>
          </cell>
          <cell r="G305" t="str">
            <v>община</v>
          </cell>
          <cell r="H305" t="str">
            <v>детска градина</v>
          </cell>
          <cell r="I305">
            <v>3</v>
          </cell>
          <cell r="J305">
            <v>59</v>
          </cell>
          <cell r="K305">
            <v>8</v>
          </cell>
          <cell r="L305">
            <v>215</v>
          </cell>
          <cell r="M305">
            <v>0</v>
          </cell>
          <cell r="N305">
            <v>0</v>
          </cell>
          <cell r="O305">
            <v>50</v>
          </cell>
          <cell r="P305">
            <v>54</v>
          </cell>
          <cell r="Q305">
            <v>57</v>
          </cell>
          <cell r="R305">
            <v>54</v>
          </cell>
          <cell r="S305">
            <v>104</v>
          </cell>
          <cell r="T305">
            <v>111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4</v>
          </cell>
          <cell r="AS305">
            <v>0</v>
          </cell>
          <cell r="AT305">
            <v>0</v>
          </cell>
          <cell r="AU305">
            <v>2</v>
          </cell>
          <cell r="AV305">
            <v>2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</row>
        <row r="306">
          <cell r="D306">
            <v>2219890</v>
          </cell>
          <cell r="E306" t="str">
            <v>Детска градина №110 "Слънчева мечта"</v>
          </cell>
          <cell r="F306" t="str">
            <v>Общинско</v>
          </cell>
          <cell r="G306" t="str">
            <v>община</v>
          </cell>
          <cell r="H306" t="str">
            <v>детска градина</v>
          </cell>
          <cell r="I306">
            <v>1</v>
          </cell>
          <cell r="J306">
            <v>21</v>
          </cell>
          <cell r="K306">
            <v>7</v>
          </cell>
          <cell r="L306">
            <v>183</v>
          </cell>
          <cell r="M306">
            <v>0</v>
          </cell>
          <cell r="N306">
            <v>1</v>
          </cell>
          <cell r="O306">
            <v>45</v>
          </cell>
          <cell r="P306">
            <v>55</v>
          </cell>
          <cell r="Q306">
            <v>54</v>
          </cell>
          <cell r="R306">
            <v>28</v>
          </cell>
          <cell r="S306">
            <v>101</v>
          </cell>
          <cell r="T306">
            <v>82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</row>
        <row r="307">
          <cell r="D307">
            <v>2219891</v>
          </cell>
          <cell r="E307" t="str">
            <v>Детска градина №148 "СЛЪНЦЕ "</v>
          </cell>
          <cell r="F307" t="str">
            <v>Общинско</v>
          </cell>
          <cell r="G307" t="str">
            <v>община</v>
          </cell>
          <cell r="H307" t="str">
            <v>детска градина</v>
          </cell>
          <cell r="I307">
            <v>0</v>
          </cell>
          <cell r="J307">
            <v>0</v>
          </cell>
          <cell r="K307">
            <v>4</v>
          </cell>
          <cell r="L307">
            <v>105</v>
          </cell>
          <cell r="M307">
            <v>0</v>
          </cell>
          <cell r="N307">
            <v>0</v>
          </cell>
          <cell r="O307">
            <v>25</v>
          </cell>
          <cell r="P307">
            <v>27</v>
          </cell>
          <cell r="Q307">
            <v>26</v>
          </cell>
          <cell r="R307">
            <v>27</v>
          </cell>
          <cell r="S307">
            <v>52</v>
          </cell>
          <cell r="T307">
            <v>53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</row>
        <row r="308">
          <cell r="D308">
            <v>2219893</v>
          </cell>
          <cell r="E308" t="str">
            <v>Детска Градина №173 "Звънче"</v>
          </cell>
          <cell r="F308" t="str">
            <v>Общинско</v>
          </cell>
          <cell r="G308" t="str">
            <v>община</v>
          </cell>
          <cell r="H308" t="str">
            <v>детска градина</v>
          </cell>
          <cell r="I308">
            <v>0</v>
          </cell>
          <cell r="J308">
            <v>0</v>
          </cell>
          <cell r="K308">
            <v>12</v>
          </cell>
          <cell r="L308">
            <v>311</v>
          </cell>
          <cell r="M308">
            <v>0</v>
          </cell>
          <cell r="N308">
            <v>21</v>
          </cell>
          <cell r="O308">
            <v>73</v>
          </cell>
          <cell r="P308">
            <v>81</v>
          </cell>
          <cell r="Q308">
            <v>84</v>
          </cell>
          <cell r="R308">
            <v>52</v>
          </cell>
          <cell r="S308">
            <v>175</v>
          </cell>
          <cell r="T308">
            <v>136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</row>
        <row r="309">
          <cell r="D309">
            <v>2219894</v>
          </cell>
          <cell r="E309" t="str">
            <v>Детска градина № 177 Лютиче</v>
          </cell>
          <cell r="F309" t="str">
            <v>Общинско</v>
          </cell>
          <cell r="G309" t="str">
            <v>община</v>
          </cell>
          <cell r="H309" t="str">
            <v>детска градина</v>
          </cell>
          <cell r="I309">
            <v>2</v>
          </cell>
          <cell r="J309">
            <v>42</v>
          </cell>
          <cell r="K309">
            <v>8</v>
          </cell>
          <cell r="L309">
            <v>213</v>
          </cell>
          <cell r="M309">
            <v>0</v>
          </cell>
          <cell r="N309">
            <v>0</v>
          </cell>
          <cell r="O309">
            <v>104</v>
          </cell>
          <cell r="P309">
            <v>30</v>
          </cell>
          <cell r="Q309">
            <v>28</v>
          </cell>
          <cell r="R309">
            <v>51</v>
          </cell>
          <cell r="S309">
            <v>134</v>
          </cell>
          <cell r="T309">
            <v>79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</row>
        <row r="310">
          <cell r="D310">
            <v>2219895</v>
          </cell>
          <cell r="E310" t="str">
            <v>Детска градина №103 "Патиланско царство"</v>
          </cell>
          <cell r="F310" t="str">
            <v>Общинско</v>
          </cell>
          <cell r="G310" t="str">
            <v>община</v>
          </cell>
          <cell r="H310" t="str">
            <v>детска градина</v>
          </cell>
          <cell r="I310">
            <v>1</v>
          </cell>
          <cell r="J310">
            <v>21</v>
          </cell>
          <cell r="K310">
            <v>8</v>
          </cell>
          <cell r="L310">
            <v>214</v>
          </cell>
          <cell r="M310">
            <v>0</v>
          </cell>
          <cell r="N310">
            <v>0</v>
          </cell>
          <cell r="O310">
            <v>50</v>
          </cell>
          <cell r="P310">
            <v>53</v>
          </cell>
          <cell r="Q310">
            <v>56</v>
          </cell>
          <cell r="R310">
            <v>55</v>
          </cell>
          <cell r="S310">
            <v>103</v>
          </cell>
          <cell r="T310">
            <v>111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</row>
        <row r="311">
          <cell r="D311">
            <v>2219896</v>
          </cell>
          <cell r="E311" t="str">
            <v>Детска градина №105 "Ракета"</v>
          </cell>
          <cell r="F311" t="str">
            <v>Общинско</v>
          </cell>
          <cell r="G311" t="str">
            <v>община</v>
          </cell>
          <cell r="H311" t="str">
            <v>детска градина</v>
          </cell>
          <cell r="I311">
            <v>2</v>
          </cell>
          <cell r="J311">
            <v>44</v>
          </cell>
          <cell r="K311">
            <v>7</v>
          </cell>
          <cell r="L311">
            <v>188</v>
          </cell>
          <cell r="M311">
            <v>0</v>
          </cell>
          <cell r="N311">
            <v>0</v>
          </cell>
          <cell r="O311">
            <v>49</v>
          </cell>
          <cell r="P311">
            <v>56</v>
          </cell>
          <cell r="Q311">
            <v>56</v>
          </cell>
          <cell r="R311">
            <v>27</v>
          </cell>
          <cell r="S311">
            <v>105</v>
          </cell>
          <cell r="T311">
            <v>83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</row>
        <row r="312">
          <cell r="D312">
            <v>2219897</v>
          </cell>
          <cell r="E312" t="str">
            <v>Детска градина №69 "Жар птица"</v>
          </cell>
          <cell r="F312" t="str">
            <v>Общинско</v>
          </cell>
          <cell r="G312" t="str">
            <v>община</v>
          </cell>
          <cell r="H312" t="str">
            <v>детска градина</v>
          </cell>
          <cell r="I312">
            <v>2</v>
          </cell>
          <cell r="J312">
            <v>43</v>
          </cell>
          <cell r="K312">
            <v>8</v>
          </cell>
          <cell r="L312">
            <v>190</v>
          </cell>
          <cell r="M312">
            <v>0</v>
          </cell>
          <cell r="N312">
            <v>0</v>
          </cell>
          <cell r="O312">
            <v>44</v>
          </cell>
          <cell r="P312">
            <v>49</v>
          </cell>
          <cell r="Q312">
            <v>54</v>
          </cell>
          <cell r="R312">
            <v>43</v>
          </cell>
          <cell r="S312">
            <v>93</v>
          </cell>
          <cell r="T312">
            <v>97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</row>
        <row r="313">
          <cell r="D313">
            <v>2219898</v>
          </cell>
          <cell r="E313" t="str">
            <v>ДЕТСКА ГРАДИНА № 74 "Д Ъ Г А"</v>
          </cell>
          <cell r="F313" t="str">
            <v>Общинско</v>
          </cell>
          <cell r="G313" t="str">
            <v>община</v>
          </cell>
          <cell r="H313" t="str">
            <v>детска градина</v>
          </cell>
          <cell r="I313">
            <v>0</v>
          </cell>
          <cell r="J313">
            <v>0</v>
          </cell>
          <cell r="K313">
            <v>10</v>
          </cell>
          <cell r="L313">
            <v>258</v>
          </cell>
          <cell r="M313">
            <v>21</v>
          </cell>
          <cell r="N313">
            <v>23</v>
          </cell>
          <cell r="O313">
            <v>48</v>
          </cell>
          <cell r="P313">
            <v>54</v>
          </cell>
          <cell r="Q313">
            <v>57</v>
          </cell>
          <cell r="R313">
            <v>55</v>
          </cell>
          <cell r="S313">
            <v>146</v>
          </cell>
          <cell r="T313">
            <v>112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</row>
        <row r="314">
          <cell r="D314">
            <v>2220014</v>
          </cell>
          <cell r="E314" t="str">
            <v>14. СРЕДНО УЧИЛИЩЕ "Проф. д-р Асен Златаров"</v>
          </cell>
          <cell r="F314" t="str">
            <v>Общинско</v>
          </cell>
          <cell r="G314" t="str">
            <v>община</v>
          </cell>
          <cell r="H314" t="str">
            <v>средно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24</v>
          </cell>
          <cell r="Y314">
            <v>24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5</v>
          </cell>
          <cell r="AE314">
            <v>19</v>
          </cell>
          <cell r="AF314">
            <v>0</v>
          </cell>
          <cell r="AG314">
            <v>24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7</v>
          </cell>
          <cell r="BA314">
            <v>163</v>
          </cell>
          <cell r="BB314">
            <v>48</v>
          </cell>
          <cell r="BC314">
            <v>5</v>
          </cell>
          <cell r="BD314">
            <v>105</v>
          </cell>
          <cell r="BE314">
            <v>4</v>
          </cell>
          <cell r="BF314">
            <v>101</v>
          </cell>
          <cell r="BG314">
            <v>2</v>
          </cell>
          <cell r="BH314">
            <v>42</v>
          </cell>
          <cell r="BI314">
            <v>18</v>
          </cell>
          <cell r="BJ314">
            <v>411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7</v>
          </cell>
          <cell r="BV314">
            <v>158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</row>
        <row r="315">
          <cell r="D315">
            <v>2220029</v>
          </cell>
          <cell r="E315" t="str">
            <v>29. Средно училище "Кузман Шапкарев"</v>
          </cell>
          <cell r="F315" t="str">
            <v>Общинско</v>
          </cell>
          <cell r="G315" t="str">
            <v>община</v>
          </cell>
          <cell r="H315" t="str">
            <v>средно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11</v>
          </cell>
          <cell r="Y315">
            <v>11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</v>
          </cell>
          <cell r="AE315">
            <v>7</v>
          </cell>
          <cell r="AF315">
            <v>0</v>
          </cell>
          <cell r="AG315">
            <v>11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</v>
          </cell>
          <cell r="BA315">
            <v>51</v>
          </cell>
          <cell r="BB315">
            <v>15</v>
          </cell>
          <cell r="BC315">
            <v>3</v>
          </cell>
          <cell r="BD315">
            <v>30</v>
          </cell>
          <cell r="BE315">
            <v>8</v>
          </cell>
          <cell r="BF315">
            <v>211</v>
          </cell>
          <cell r="BG315">
            <v>4</v>
          </cell>
          <cell r="BH315">
            <v>72</v>
          </cell>
          <cell r="BI315">
            <v>19</v>
          </cell>
          <cell r="BJ315">
            <v>364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3</v>
          </cell>
          <cell r="BV315">
            <v>64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</row>
        <row r="316">
          <cell r="D316">
            <v>2220048</v>
          </cell>
          <cell r="E316" t="str">
            <v>48 ОСНОВНО УЧИЛИЩЕ "ЙОСИФ КОВАЧЕВ"</v>
          </cell>
          <cell r="F316" t="str">
            <v>Общинско</v>
          </cell>
          <cell r="G316" t="str">
            <v>община</v>
          </cell>
          <cell r="H316" t="str">
            <v>основно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18</v>
          </cell>
          <cell r="Y316">
            <v>18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2</v>
          </cell>
          <cell r="AE316">
            <v>16</v>
          </cell>
          <cell r="AF316">
            <v>0</v>
          </cell>
          <cell r="AG316">
            <v>18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11</v>
          </cell>
          <cell r="BA316">
            <v>215</v>
          </cell>
          <cell r="BB316">
            <v>52</v>
          </cell>
          <cell r="BC316">
            <v>7</v>
          </cell>
          <cell r="BD316">
            <v>142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18</v>
          </cell>
          <cell r="BJ316">
            <v>357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8</v>
          </cell>
          <cell r="BV316">
            <v>199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</row>
        <row r="317">
          <cell r="D317">
            <v>2220058</v>
          </cell>
          <cell r="E317" t="str">
            <v>58 Основно училище "Сергей Румянцев"</v>
          </cell>
          <cell r="F317" t="str">
            <v>Общинско</v>
          </cell>
          <cell r="G317" t="str">
            <v>община</v>
          </cell>
          <cell r="H317" t="str">
            <v>основно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8</v>
          </cell>
          <cell r="BA317">
            <v>186</v>
          </cell>
          <cell r="BB317">
            <v>47</v>
          </cell>
          <cell r="BC317">
            <v>6</v>
          </cell>
          <cell r="BD317">
            <v>117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14</v>
          </cell>
          <cell r="BJ317">
            <v>303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8</v>
          </cell>
          <cell r="BV317">
            <v>174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</row>
        <row r="318">
          <cell r="D318">
            <v>2220059</v>
          </cell>
          <cell r="E318" t="str">
            <v>59 ОБЕДИНЕНО УЧИЛИЩЕ "ВАСИЛ ЛЕВСКИ"</v>
          </cell>
          <cell r="F318" t="str">
            <v>Общинско</v>
          </cell>
          <cell r="G318" t="str">
            <v>община</v>
          </cell>
          <cell r="H318" t="str">
            <v>обединено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2</v>
          </cell>
          <cell r="W318">
            <v>2</v>
          </cell>
          <cell r="X318">
            <v>40</v>
          </cell>
          <cell r="Y318">
            <v>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17</v>
          </cell>
          <cell r="AE318">
            <v>23</v>
          </cell>
          <cell r="AF318">
            <v>0</v>
          </cell>
          <cell r="AG318">
            <v>40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5</v>
          </cell>
          <cell r="BA318">
            <v>89</v>
          </cell>
          <cell r="BB318">
            <v>26</v>
          </cell>
          <cell r="BC318">
            <v>6</v>
          </cell>
          <cell r="BD318">
            <v>102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11</v>
          </cell>
          <cell r="BJ318">
            <v>191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5</v>
          </cell>
          <cell r="BV318">
            <v>93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3</v>
          </cell>
          <cell r="CL318">
            <v>58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</row>
        <row r="319">
          <cell r="D319">
            <v>2220060</v>
          </cell>
          <cell r="E319" t="str">
            <v>60 ОУ "Св.св.Кирил и Методий"</v>
          </cell>
          <cell r="F319" t="str">
            <v>Общинско</v>
          </cell>
          <cell r="G319" t="str">
            <v>община</v>
          </cell>
          <cell r="H319" t="str">
            <v>основно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8</v>
          </cell>
          <cell r="BA319">
            <v>198</v>
          </cell>
          <cell r="BB319">
            <v>49</v>
          </cell>
          <cell r="BC319">
            <v>6</v>
          </cell>
          <cell r="BD319">
            <v>132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14</v>
          </cell>
          <cell r="BJ319">
            <v>330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9</v>
          </cell>
          <cell r="BV319">
            <v>226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</row>
        <row r="320">
          <cell r="D320">
            <v>2220100</v>
          </cell>
          <cell r="E320" t="str">
            <v>100 ОСНОВНО УЧИЛИЩЕ "НАЙДЕН ГЕРОВ"</v>
          </cell>
          <cell r="F320" t="str">
            <v>Общинско</v>
          </cell>
          <cell r="G320" t="str">
            <v>община</v>
          </cell>
          <cell r="H320" t="str">
            <v>основно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1</v>
          </cell>
          <cell r="W320">
            <v>1</v>
          </cell>
          <cell r="X320">
            <v>8</v>
          </cell>
          <cell r="Y320">
            <v>8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</v>
          </cell>
          <cell r="AE320">
            <v>4</v>
          </cell>
          <cell r="AF320">
            <v>0</v>
          </cell>
          <cell r="AG320">
            <v>8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</v>
          </cell>
          <cell r="BA320">
            <v>46</v>
          </cell>
          <cell r="BB320">
            <v>12</v>
          </cell>
          <cell r="BC320">
            <v>3</v>
          </cell>
          <cell r="BD320">
            <v>25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7</v>
          </cell>
          <cell r="BJ320">
            <v>71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2</v>
          </cell>
          <cell r="BV320">
            <v>41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</row>
        <row r="321">
          <cell r="D321">
            <v>2220308</v>
          </cell>
          <cell r="E321" t="str">
            <v>Профилирана гимназия за изобразителни изкуства "Професор Николай Райнов"</v>
          </cell>
          <cell r="F321" t="str">
            <v>Общинско</v>
          </cell>
          <cell r="G321" t="str">
            <v>община</v>
          </cell>
          <cell r="H321" t="str">
            <v>профилирана гимназия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6</v>
          </cell>
          <cell r="CR321">
            <v>159</v>
          </cell>
          <cell r="CS321">
            <v>0</v>
          </cell>
          <cell r="CT321">
            <v>0</v>
          </cell>
          <cell r="CU321">
            <v>0</v>
          </cell>
        </row>
        <row r="322">
          <cell r="D322">
            <v>2220947</v>
          </cell>
          <cell r="E322" t="str">
            <v>ДЕТСКА ГРАДИНА № 45 "АЛИСА"</v>
          </cell>
          <cell r="F322" t="str">
            <v>Общинско</v>
          </cell>
          <cell r="G322" t="str">
            <v>община</v>
          </cell>
          <cell r="H322" t="str">
            <v>детска градина</v>
          </cell>
          <cell r="I322">
            <v>0</v>
          </cell>
          <cell r="J322">
            <v>0</v>
          </cell>
          <cell r="K322">
            <v>4</v>
          </cell>
          <cell r="L322">
            <v>102</v>
          </cell>
          <cell r="M322">
            <v>0</v>
          </cell>
          <cell r="N322">
            <v>0</v>
          </cell>
          <cell r="O322">
            <v>25</v>
          </cell>
          <cell r="P322">
            <v>27</v>
          </cell>
          <cell r="Q322">
            <v>28</v>
          </cell>
          <cell r="R322">
            <v>22</v>
          </cell>
          <cell r="S322">
            <v>52</v>
          </cell>
          <cell r="T322">
            <v>50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</row>
        <row r="323">
          <cell r="D323">
            <v>2220948</v>
          </cell>
          <cell r="E323" t="str">
            <v>ДЕТСКА ГРАДИНА № 199 "САРАГОСА"</v>
          </cell>
          <cell r="F323" t="str">
            <v>Общинско</v>
          </cell>
          <cell r="G323" t="str">
            <v>община</v>
          </cell>
          <cell r="H323" t="str">
            <v>детска градина</v>
          </cell>
          <cell r="I323">
            <v>1</v>
          </cell>
          <cell r="J323">
            <v>22</v>
          </cell>
          <cell r="K323">
            <v>5</v>
          </cell>
          <cell r="L323">
            <v>122</v>
          </cell>
          <cell r="M323">
            <v>0</v>
          </cell>
          <cell r="N323">
            <v>0</v>
          </cell>
          <cell r="O323">
            <v>26</v>
          </cell>
          <cell r="P323">
            <v>47</v>
          </cell>
          <cell r="Q323">
            <v>27</v>
          </cell>
          <cell r="R323">
            <v>22</v>
          </cell>
          <cell r="S323">
            <v>73</v>
          </cell>
          <cell r="T323">
            <v>49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</row>
        <row r="324">
          <cell r="D324">
            <v>2220949</v>
          </cell>
          <cell r="E324" t="str">
            <v>Детска градина № 106 "Княгиня Мария Луиза"</v>
          </cell>
          <cell r="F324" t="str">
            <v>Общинско</v>
          </cell>
          <cell r="G324" t="str">
            <v>община</v>
          </cell>
          <cell r="H324" t="str">
            <v>детска градина</v>
          </cell>
          <cell r="I324">
            <v>0</v>
          </cell>
          <cell r="J324">
            <v>0</v>
          </cell>
          <cell r="K324">
            <v>4</v>
          </cell>
          <cell r="L324">
            <v>106</v>
          </cell>
          <cell r="M324">
            <v>0</v>
          </cell>
          <cell r="N324">
            <v>0</v>
          </cell>
          <cell r="O324">
            <v>25</v>
          </cell>
          <cell r="P324">
            <v>26</v>
          </cell>
          <cell r="Q324">
            <v>30</v>
          </cell>
          <cell r="R324">
            <v>25</v>
          </cell>
          <cell r="S324">
            <v>51</v>
          </cell>
          <cell r="T324">
            <v>55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</row>
        <row r="325">
          <cell r="D325">
            <v>2220950</v>
          </cell>
          <cell r="E325" t="str">
            <v>ДЕТСКА ГРАДИНА №118 " УСМИВКА"</v>
          </cell>
          <cell r="F325" t="str">
            <v>Общинско</v>
          </cell>
          <cell r="G325" t="str">
            <v>община</v>
          </cell>
          <cell r="H325" t="str">
            <v>детска градина</v>
          </cell>
          <cell r="I325">
            <v>0</v>
          </cell>
          <cell r="J325">
            <v>0</v>
          </cell>
          <cell r="K325">
            <v>4</v>
          </cell>
          <cell r="L325">
            <v>107</v>
          </cell>
          <cell r="M325">
            <v>0</v>
          </cell>
          <cell r="N325">
            <v>0</v>
          </cell>
          <cell r="O325">
            <v>26</v>
          </cell>
          <cell r="P325">
            <v>26</v>
          </cell>
          <cell r="Q325">
            <v>28</v>
          </cell>
          <cell r="R325">
            <v>27</v>
          </cell>
          <cell r="S325">
            <v>52</v>
          </cell>
          <cell r="T325">
            <v>55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</row>
        <row r="326">
          <cell r="D326">
            <v>2220952</v>
          </cell>
          <cell r="E326" t="str">
            <v>Детска градина № 63 "Слънце"</v>
          </cell>
          <cell r="F326" t="str">
            <v>Общинско</v>
          </cell>
          <cell r="G326" t="str">
            <v>община</v>
          </cell>
          <cell r="H326" t="str">
            <v>детска градина</v>
          </cell>
          <cell r="I326">
            <v>2</v>
          </cell>
          <cell r="J326">
            <v>42</v>
          </cell>
          <cell r="K326">
            <v>6</v>
          </cell>
          <cell r="L326">
            <v>158</v>
          </cell>
          <cell r="M326">
            <v>1</v>
          </cell>
          <cell r="N326">
            <v>0</v>
          </cell>
          <cell r="O326">
            <v>33</v>
          </cell>
          <cell r="P326">
            <v>47</v>
          </cell>
          <cell r="Q326">
            <v>46</v>
          </cell>
          <cell r="R326">
            <v>31</v>
          </cell>
          <cell r="S326">
            <v>81</v>
          </cell>
          <cell r="T326">
            <v>77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</row>
        <row r="327">
          <cell r="D327">
            <v>2220953</v>
          </cell>
          <cell r="E327" t="str">
            <v>Детска градина № 48 "Братя Грим"</v>
          </cell>
          <cell r="F327" t="str">
            <v>Общинско</v>
          </cell>
          <cell r="G327" t="str">
            <v>община</v>
          </cell>
          <cell r="H327" t="str">
            <v>детска градина</v>
          </cell>
          <cell r="I327">
            <v>2</v>
          </cell>
          <cell r="J327">
            <v>40</v>
          </cell>
          <cell r="K327">
            <v>9</v>
          </cell>
          <cell r="L327">
            <v>242</v>
          </cell>
          <cell r="M327">
            <v>0</v>
          </cell>
          <cell r="N327">
            <v>26</v>
          </cell>
          <cell r="O327">
            <v>56</v>
          </cell>
          <cell r="P327">
            <v>51</v>
          </cell>
          <cell r="Q327">
            <v>55</v>
          </cell>
          <cell r="R327">
            <v>54</v>
          </cell>
          <cell r="S327">
            <v>133</v>
          </cell>
          <cell r="T327">
            <v>109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</row>
        <row r="328">
          <cell r="D328">
            <v>2220994</v>
          </cell>
          <cell r="E328" t="str">
            <v>Детска градина № 53 "Дядовата ръкавичка"</v>
          </cell>
          <cell r="F328" t="str">
            <v>Общинско</v>
          </cell>
          <cell r="G328" t="str">
            <v>община</v>
          </cell>
          <cell r="H328" t="str">
            <v>детска градина</v>
          </cell>
          <cell r="I328">
            <v>2</v>
          </cell>
          <cell r="J328">
            <v>43</v>
          </cell>
          <cell r="K328">
            <v>4</v>
          </cell>
          <cell r="L328">
            <v>105</v>
          </cell>
          <cell r="M328">
            <v>0</v>
          </cell>
          <cell r="N328">
            <v>0</v>
          </cell>
          <cell r="O328">
            <v>25</v>
          </cell>
          <cell r="P328">
            <v>24</v>
          </cell>
          <cell r="Q328">
            <v>28</v>
          </cell>
          <cell r="R328">
            <v>28</v>
          </cell>
          <cell r="S328">
            <v>49</v>
          </cell>
          <cell r="T328">
            <v>56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3</v>
          </cell>
          <cell r="AS328">
            <v>0</v>
          </cell>
          <cell r="AT328">
            <v>0</v>
          </cell>
          <cell r="AU328">
            <v>1</v>
          </cell>
          <cell r="AV328">
            <v>1</v>
          </cell>
          <cell r="AW328">
            <v>1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</row>
        <row r="329">
          <cell r="D329">
            <v>2221023</v>
          </cell>
          <cell r="E329" t="str">
            <v>23 Средно училище "Фредерик Жолио-Кюри"</v>
          </cell>
          <cell r="F329" t="str">
            <v>Общинско</v>
          </cell>
          <cell r="G329" t="str">
            <v>община</v>
          </cell>
          <cell r="H329" t="str">
            <v>средно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12</v>
          </cell>
          <cell r="BA329">
            <v>254</v>
          </cell>
          <cell r="BB329">
            <v>61</v>
          </cell>
          <cell r="BC329">
            <v>10</v>
          </cell>
          <cell r="BD329">
            <v>228</v>
          </cell>
          <cell r="BE329">
            <v>9</v>
          </cell>
          <cell r="BF329">
            <v>242</v>
          </cell>
          <cell r="BG329">
            <v>6</v>
          </cell>
          <cell r="BH329">
            <v>162</v>
          </cell>
          <cell r="BI329">
            <v>37</v>
          </cell>
          <cell r="BJ329">
            <v>886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12</v>
          </cell>
          <cell r="BV329">
            <v>246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</row>
        <row r="330">
          <cell r="D330">
            <v>2221031</v>
          </cell>
          <cell r="E330" t="str">
            <v>31 Средно училище за чужди езици и математика "Иван Вазов"</v>
          </cell>
          <cell r="F330" t="str">
            <v>Общинско</v>
          </cell>
          <cell r="G330" t="str">
            <v>община</v>
          </cell>
          <cell r="H330" t="str">
            <v>средно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16</v>
          </cell>
          <cell r="BA330">
            <v>385</v>
          </cell>
          <cell r="BB330">
            <v>96</v>
          </cell>
          <cell r="BC330">
            <v>12</v>
          </cell>
          <cell r="BD330">
            <v>337</v>
          </cell>
          <cell r="BE330">
            <v>15</v>
          </cell>
          <cell r="BF330">
            <v>394</v>
          </cell>
          <cell r="BG330">
            <v>10</v>
          </cell>
          <cell r="BH330">
            <v>263</v>
          </cell>
          <cell r="BI330">
            <v>53</v>
          </cell>
          <cell r="BJ330">
            <v>1379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10</v>
          </cell>
          <cell r="BV330">
            <v>247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</row>
        <row r="331">
          <cell r="D331">
            <v>2221093</v>
          </cell>
          <cell r="E331" t="str">
            <v>93-то Средно училище "Александър Теодоров - Балан"</v>
          </cell>
          <cell r="F331" t="str">
            <v>Общинско</v>
          </cell>
          <cell r="G331" t="str">
            <v>община</v>
          </cell>
          <cell r="H331" t="str">
            <v>средно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10</v>
          </cell>
          <cell r="BA331">
            <v>223</v>
          </cell>
          <cell r="BB331">
            <v>70</v>
          </cell>
          <cell r="BC331">
            <v>7</v>
          </cell>
          <cell r="BD331">
            <v>140</v>
          </cell>
          <cell r="BE331">
            <v>9</v>
          </cell>
          <cell r="BF331">
            <v>245</v>
          </cell>
          <cell r="BG331">
            <v>4</v>
          </cell>
          <cell r="BH331">
            <v>103</v>
          </cell>
          <cell r="BI331">
            <v>30</v>
          </cell>
          <cell r="BJ331">
            <v>711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9</v>
          </cell>
          <cell r="BV331">
            <v>214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</row>
        <row r="332">
          <cell r="D332">
            <v>2221094</v>
          </cell>
          <cell r="E332" t="str">
            <v>94 СРЕДНО УЧИЛИЩЕ "Димитър Страшимиров"</v>
          </cell>
          <cell r="F332" t="str">
            <v>Общинско</v>
          </cell>
          <cell r="G332" t="str">
            <v>община</v>
          </cell>
          <cell r="H332" t="str">
            <v>средно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4</v>
          </cell>
          <cell r="W332">
            <v>4</v>
          </cell>
          <cell r="X332">
            <v>76</v>
          </cell>
          <cell r="Y332">
            <v>76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38</v>
          </cell>
          <cell r="AE332">
            <v>38</v>
          </cell>
          <cell r="AF332">
            <v>0</v>
          </cell>
          <cell r="AG332">
            <v>76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13</v>
          </cell>
          <cell r="BA332">
            <v>261</v>
          </cell>
          <cell r="BB332">
            <v>64</v>
          </cell>
          <cell r="BC332">
            <v>9</v>
          </cell>
          <cell r="BD332">
            <v>205</v>
          </cell>
          <cell r="BE332">
            <v>3</v>
          </cell>
          <cell r="BF332">
            <v>64</v>
          </cell>
          <cell r="BG332">
            <v>2</v>
          </cell>
          <cell r="BH332">
            <v>24</v>
          </cell>
          <cell r="BI332">
            <v>27</v>
          </cell>
          <cell r="BJ332">
            <v>554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9</v>
          </cell>
          <cell r="BV332">
            <v>198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6</v>
          </cell>
          <cell r="CC332">
            <v>132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5</v>
          </cell>
          <cell r="CI332">
            <v>91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</row>
        <row r="333">
          <cell r="D333">
            <v>2221109</v>
          </cell>
          <cell r="E333" t="str">
            <v>109 Основно училище "Христо Смирненски"</v>
          </cell>
          <cell r="F333" t="str">
            <v>Общинско</v>
          </cell>
          <cell r="G333" t="str">
            <v>община</v>
          </cell>
          <cell r="H333" t="str">
            <v>основно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17</v>
          </cell>
          <cell r="BA333">
            <v>416</v>
          </cell>
          <cell r="BB333">
            <v>96</v>
          </cell>
          <cell r="BC333">
            <v>10</v>
          </cell>
          <cell r="BD333">
            <v>285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27</v>
          </cell>
          <cell r="BJ333">
            <v>701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17</v>
          </cell>
          <cell r="BV333">
            <v>399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</row>
        <row r="334">
          <cell r="D334">
            <v>2221138</v>
          </cell>
          <cell r="E334" t="str">
            <v>138. СРЕДНО УЧИЛИЩЕ ЗА ЗАПАДНИ И ИЗТОЧНИ ЕЗИЦИ "ПРОФ. ВАСИЛ ЗЛАТАРСКИ"</v>
          </cell>
          <cell r="F334" t="str">
            <v>Общинско</v>
          </cell>
          <cell r="G334" t="str">
            <v>община</v>
          </cell>
          <cell r="H334" t="str">
            <v>средно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16</v>
          </cell>
          <cell r="BA334">
            <v>384</v>
          </cell>
          <cell r="BB334">
            <v>93</v>
          </cell>
          <cell r="BC334">
            <v>15</v>
          </cell>
          <cell r="BD334">
            <v>347</v>
          </cell>
          <cell r="BE334">
            <v>11</v>
          </cell>
          <cell r="BF334">
            <v>292</v>
          </cell>
          <cell r="BG334">
            <v>7</v>
          </cell>
          <cell r="BH334">
            <v>180</v>
          </cell>
          <cell r="BI334">
            <v>49</v>
          </cell>
          <cell r="BJ334">
            <v>1203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16</v>
          </cell>
          <cell r="BV334">
            <v>384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2</v>
          </cell>
          <cell r="CL334">
            <v>51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</row>
        <row r="335">
          <cell r="D335">
            <v>2221148</v>
          </cell>
          <cell r="E335" t="str">
            <v>148 ОСНОВНО УЧИЛИЩЕ "ПРОФЕСОР Д-Р ЛЮБОМИР МИЛЕТИЧ"</v>
          </cell>
          <cell r="F335" t="str">
            <v>Общинско</v>
          </cell>
          <cell r="G335" t="str">
            <v>община</v>
          </cell>
          <cell r="H335" t="str">
            <v>основно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13</v>
          </cell>
          <cell r="BA335">
            <v>280</v>
          </cell>
          <cell r="BB335">
            <v>52</v>
          </cell>
          <cell r="BC335">
            <v>7</v>
          </cell>
          <cell r="BD335">
            <v>155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20</v>
          </cell>
          <cell r="BJ335">
            <v>435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13</v>
          </cell>
          <cell r="BV335">
            <v>280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</row>
        <row r="336">
          <cell r="D336">
            <v>2221157</v>
          </cell>
          <cell r="E336" t="str">
            <v>157 Гимназия с изучаване на чужд език "Сесар Вайехо"</v>
          </cell>
          <cell r="F336" t="str">
            <v>Общинско</v>
          </cell>
          <cell r="G336" t="str">
            <v>община</v>
          </cell>
          <cell r="H336" t="str">
            <v>профилирана гимназия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15</v>
          </cell>
          <cell r="BF336">
            <v>390</v>
          </cell>
          <cell r="BG336">
            <v>10</v>
          </cell>
          <cell r="BH336">
            <v>233</v>
          </cell>
          <cell r="BI336">
            <v>25</v>
          </cell>
          <cell r="BJ336">
            <v>623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</row>
        <row r="337">
          <cell r="D337">
            <v>2221878</v>
          </cell>
          <cell r="E337" t="str">
            <v>Детска градина №154 "Сбъдната мечта"</v>
          </cell>
          <cell r="F337" t="str">
            <v>Общинско</v>
          </cell>
          <cell r="G337" t="str">
            <v>община</v>
          </cell>
          <cell r="H337" t="str">
            <v>детска градина</v>
          </cell>
          <cell r="I337">
            <v>0</v>
          </cell>
          <cell r="J337">
            <v>0</v>
          </cell>
          <cell r="K337">
            <v>5</v>
          </cell>
          <cell r="L337">
            <v>131</v>
          </cell>
          <cell r="M337">
            <v>0</v>
          </cell>
          <cell r="N337">
            <v>0</v>
          </cell>
          <cell r="O337">
            <v>24</v>
          </cell>
          <cell r="P337">
            <v>37</v>
          </cell>
          <cell r="Q337">
            <v>35</v>
          </cell>
          <cell r="R337">
            <v>35</v>
          </cell>
          <cell r="S337">
            <v>61</v>
          </cell>
          <cell r="T337">
            <v>70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</row>
        <row r="338">
          <cell r="D338">
            <v>2221880</v>
          </cell>
          <cell r="E338" t="str">
            <v>ДЕТСКА ГРАДИНА № 62 "ЗОРНИЦА"</v>
          </cell>
          <cell r="F338" t="str">
            <v>Общинско</v>
          </cell>
          <cell r="G338" t="str">
            <v>община</v>
          </cell>
          <cell r="H338" t="str">
            <v>детска градина</v>
          </cell>
          <cell r="I338">
            <v>0</v>
          </cell>
          <cell r="J338">
            <v>0</v>
          </cell>
          <cell r="K338">
            <v>4</v>
          </cell>
          <cell r="L338">
            <v>126</v>
          </cell>
          <cell r="M338">
            <v>0</v>
          </cell>
          <cell r="N338">
            <v>0</v>
          </cell>
          <cell r="O338">
            <v>27</v>
          </cell>
          <cell r="P338">
            <v>33</v>
          </cell>
          <cell r="Q338">
            <v>31</v>
          </cell>
          <cell r="R338">
            <v>35</v>
          </cell>
          <cell r="S338">
            <v>60</v>
          </cell>
          <cell r="T338">
            <v>66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</row>
        <row r="339">
          <cell r="D339">
            <v>2221881</v>
          </cell>
          <cell r="E339" t="str">
            <v>Детска градина №168 " Слънчогледи "</v>
          </cell>
          <cell r="F339" t="str">
            <v>Общинско</v>
          </cell>
          <cell r="G339" t="str">
            <v>община</v>
          </cell>
          <cell r="H339" t="str">
            <v>детска градина</v>
          </cell>
          <cell r="I339">
            <v>0</v>
          </cell>
          <cell r="J339">
            <v>0</v>
          </cell>
          <cell r="K339">
            <v>9</v>
          </cell>
          <cell r="L339">
            <v>238</v>
          </cell>
          <cell r="M339">
            <v>0</v>
          </cell>
          <cell r="N339">
            <v>0</v>
          </cell>
          <cell r="O339">
            <v>51</v>
          </cell>
          <cell r="P339">
            <v>74</v>
          </cell>
          <cell r="Q339">
            <v>57</v>
          </cell>
          <cell r="R339">
            <v>56</v>
          </cell>
          <cell r="S339">
            <v>125</v>
          </cell>
          <cell r="T339">
            <v>113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1</v>
          </cell>
          <cell r="AY339">
            <v>1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</row>
        <row r="340">
          <cell r="D340">
            <v>2221882</v>
          </cell>
          <cell r="E340" t="str">
            <v>Детска градина №183 "Щастливо детство"</v>
          </cell>
          <cell r="F340" t="str">
            <v>Общинско</v>
          </cell>
          <cell r="G340" t="str">
            <v>община</v>
          </cell>
          <cell r="H340" t="str">
            <v>детска градина</v>
          </cell>
          <cell r="I340">
            <v>0</v>
          </cell>
          <cell r="J340">
            <v>0</v>
          </cell>
          <cell r="K340">
            <v>6</v>
          </cell>
          <cell r="L340">
            <v>147</v>
          </cell>
          <cell r="M340">
            <v>0</v>
          </cell>
          <cell r="N340">
            <v>0</v>
          </cell>
          <cell r="O340">
            <v>24</v>
          </cell>
          <cell r="P340">
            <v>27</v>
          </cell>
          <cell r="Q340">
            <v>55</v>
          </cell>
          <cell r="R340">
            <v>41</v>
          </cell>
          <cell r="S340">
            <v>51</v>
          </cell>
          <cell r="T340">
            <v>96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</row>
        <row r="341">
          <cell r="D341">
            <v>2221883</v>
          </cell>
          <cell r="E341" t="str">
            <v>Детска градина № 61 "Шарено петле"</v>
          </cell>
          <cell r="F341" t="str">
            <v>Общинско</v>
          </cell>
          <cell r="G341" t="str">
            <v>община</v>
          </cell>
          <cell r="H341" t="str">
            <v>детска градина</v>
          </cell>
          <cell r="I341">
            <v>1</v>
          </cell>
          <cell r="J341">
            <v>22</v>
          </cell>
          <cell r="K341">
            <v>13</v>
          </cell>
          <cell r="L341">
            <v>348</v>
          </cell>
          <cell r="M341">
            <v>0</v>
          </cell>
          <cell r="N341">
            <v>0</v>
          </cell>
          <cell r="O341">
            <v>75</v>
          </cell>
          <cell r="P341">
            <v>104</v>
          </cell>
          <cell r="Q341">
            <v>84</v>
          </cell>
          <cell r="R341">
            <v>85</v>
          </cell>
          <cell r="S341">
            <v>179</v>
          </cell>
          <cell r="T341">
            <v>169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</row>
        <row r="342">
          <cell r="D342">
            <v>2221884</v>
          </cell>
          <cell r="E342" t="str">
            <v>Детска градина № 65 "Слънчево детство"</v>
          </cell>
          <cell r="F342" t="str">
            <v>Общинско</v>
          </cell>
          <cell r="G342" t="str">
            <v>община</v>
          </cell>
          <cell r="H342" t="str">
            <v>детска градина</v>
          </cell>
          <cell r="I342">
            <v>2</v>
          </cell>
          <cell r="J342">
            <v>45</v>
          </cell>
          <cell r="K342">
            <v>13</v>
          </cell>
          <cell r="L342">
            <v>369</v>
          </cell>
          <cell r="M342">
            <v>0</v>
          </cell>
          <cell r="N342">
            <v>1</v>
          </cell>
          <cell r="O342">
            <v>76</v>
          </cell>
          <cell r="P342">
            <v>89</v>
          </cell>
          <cell r="Q342">
            <v>87</v>
          </cell>
          <cell r="R342">
            <v>116</v>
          </cell>
          <cell r="S342">
            <v>166</v>
          </cell>
          <cell r="T342">
            <v>203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4</v>
          </cell>
          <cell r="AS342">
            <v>0</v>
          </cell>
          <cell r="AT342">
            <v>0</v>
          </cell>
          <cell r="AU342">
            <v>4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</row>
        <row r="343">
          <cell r="D343">
            <v>2221885</v>
          </cell>
          <cell r="E343" t="str">
            <v>ДЕТСКА ГРАДИНА № 184 "МЕЧО ПУХ"</v>
          </cell>
          <cell r="F343" t="str">
            <v>Общинско</v>
          </cell>
          <cell r="G343" t="str">
            <v>община</v>
          </cell>
          <cell r="H343" t="str">
            <v>детска градина</v>
          </cell>
          <cell r="I343">
            <v>0</v>
          </cell>
          <cell r="J343">
            <v>0</v>
          </cell>
          <cell r="K343">
            <v>10</v>
          </cell>
          <cell r="L343">
            <v>263</v>
          </cell>
          <cell r="M343">
            <v>0</v>
          </cell>
          <cell r="N343">
            <v>10</v>
          </cell>
          <cell r="O343">
            <v>65</v>
          </cell>
          <cell r="P343">
            <v>83</v>
          </cell>
          <cell r="Q343">
            <v>55</v>
          </cell>
          <cell r="R343">
            <v>50</v>
          </cell>
          <cell r="S343">
            <v>158</v>
          </cell>
          <cell r="T343">
            <v>105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2</v>
          </cell>
          <cell r="AS343">
            <v>0</v>
          </cell>
          <cell r="AT343">
            <v>0</v>
          </cell>
          <cell r="AU343">
            <v>0</v>
          </cell>
          <cell r="AV343">
            <v>2</v>
          </cell>
          <cell r="AW343">
            <v>0</v>
          </cell>
          <cell r="AX343">
            <v>3</v>
          </cell>
          <cell r="AY343">
            <v>3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</row>
        <row r="344">
          <cell r="D344">
            <v>2221909</v>
          </cell>
          <cell r="E344" t="str">
            <v>ДЕТСКА ГРАДИНА № 155 "ВЕСЕЛИНА"</v>
          </cell>
          <cell r="F344" t="str">
            <v>Общинско</v>
          </cell>
          <cell r="G344" t="str">
            <v>община</v>
          </cell>
          <cell r="H344" t="str">
            <v>детска градина</v>
          </cell>
          <cell r="I344">
            <v>0</v>
          </cell>
          <cell r="J344">
            <v>0</v>
          </cell>
          <cell r="K344">
            <v>10</v>
          </cell>
          <cell r="L344">
            <v>267</v>
          </cell>
          <cell r="M344">
            <v>0</v>
          </cell>
          <cell r="N344">
            <v>0</v>
          </cell>
          <cell r="O344">
            <v>76</v>
          </cell>
          <cell r="P344">
            <v>54</v>
          </cell>
          <cell r="Q344">
            <v>56</v>
          </cell>
          <cell r="R344">
            <v>81</v>
          </cell>
          <cell r="S344">
            <v>130</v>
          </cell>
          <cell r="T344">
            <v>137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</row>
        <row r="345">
          <cell r="D345">
            <v>2222006</v>
          </cell>
          <cell r="E345" t="str">
            <v>6 ОУ "Граф Игнатиев"</v>
          </cell>
          <cell r="F345" t="str">
            <v>Общинско</v>
          </cell>
          <cell r="G345" t="str">
            <v>община</v>
          </cell>
          <cell r="H345" t="str">
            <v>основно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14</v>
          </cell>
          <cell r="BA345">
            <v>336</v>
          </cell>
          <cell r="BB345">
            <v>74</v>
          </cell>
          <cell r="BC345">
            <v>10</v>
          </cell>
          <cell r="BD345">
            <v>269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24</v>
          </cell>
          <cell r="BJ345">
            <v>605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8</v>
          </cell>
          <cell r="BV345">
            <v>173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</row>
        <row r="346">
          <cell r="D346">
            <v>2222007</v>
          </cell>
          <cell r="E346" t="str">
            <v>7. СРЕДНО УЧИЛИЩЕ "СВ. СЕДМОЧИСЛЕНИЦИ"</v>
          </cell>
          <cell r="F346" t="str">
            <v>Общинско</v>
          </cell>
          <cell r="G346" t="str">
            <v>община</v>
          </cell>
          <cell r="H346" t="str">
            <v>средно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2</v>
          </cell>
          <cell r="W346">
            <v>2</v>
          </cell>
          <cell r="X346">
            <v>46</v>
          </cell>
          <cell r="Y346">
            <v>46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46</v>
          </cell>
          <cell r="AF346">
            <v>0</v>
          </cell>
          <cell r="AG346">
            <v>46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15</v>
          </cell>
          <cell r="BA346">
            <v>336</v>
          </cell>
          <cell r="BB346">
            <v>88</v>
          </cell>
          <cell r="BC346">
            <v>12</v>
          </cell>
          <cell r="BD346">
            <v>302</v>
          </cell>
          <cell r="BE346">
            <v>16</v>
          </cell>
          <cell r="BF346">
            <v>423</v>
          </cell>
          <cell r="BG346">
            <v>10</v>
          </cell>
          <cell r="BH346">
            <v>258</v>
          </cell>
          <cell r="BI346">
            <v>53</v>
          </cell>
          <cell r="BJ346">
            <v>1319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14</v>
          </cell>
          <cell r="BV346">
            <v>314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</row>
        <row r="347">
          <cell r="D347">
            <v>2222009</v>
          </cell>
          <cell r="E347" t="str">
            <v>9 Френска езикова гимназия "Алфонс дьо Ламартин"</v>
          </cell>
          <cell r="F347" t="str">
            <v>Общинско</v>
          </cell>
          <cell r="G347" t="str">
            <v>община</v>
          </cell>
          <cell r="H347" t="str">
            <v>профилирана гимназия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22</v>
          </cell>
          <cell r="BF347">
            <v>603</v>
          </cell>
          <cell r="BG347">
            <v>14</v>
          </cell>
          <cell r="BH347">
            <v>374</v>
          </cell>
          <cell r="BI347">
            <v>36</v>
          </cell>
          <cell r="BJ347">
            <v>977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</row>
        <row r="348">
          <cell r="D348">
            <v>2222012</v>
          </cell>
          <cell r="E348" t="str">
            <v>12 Средно училище " Цар Иван Асен II"</v>
          </cell>
          <cell r="F348" t="str">
            <v>Общинско</v>
          </cell>
          <cell r="G348" t="str">
            <v>община</v>
          </cell>
          <cell r="H348" t="str">
            <v>средно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12</v>
          </cell>
          <cell r="BA348">
            <v>265</v>
          </cell>
          <cell r="BB348">
            <v>62</v>
          </cell>
          <cell r="BC348">
            <v>9</v>
          </cell>
          <cell r="BD348">
            <v>215</v>
          </cell>
          <cell r="BE348">
            <v>10</v>
          </cell>
          <cell r="BF348">
            <v>262</v>
          </cell>
          <cell r="BG348">
            <v>6</v>
          </cell>
          <cell r="BH348">
            <v>149</v>
          </cell>
          <cell r="BI348">
            <v>37</v>
          </cell>
          <cell r="BJ348">
            <v>891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12</v>
          </cell>
          <cell r="BV348">
            <v>264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</row>
        <row r="349">
          <cell r="D349">
            <v>2222038</v>
          </cell>
          <cell r="E349" t="str">
            <v>38 основно училище"Васил Априлов"</v>
          </cell>
          <cell r="F349" t="str">
            <v>Общинско</v>
          </cell>
          <cell r="G349" t="str">
            <v>община</v>
          </cell>
          <cell r="H349" t="str">
            <v>основно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16</v>
          </cell>
          <cell r="BA349">
            <v>383</v>
          </cell>
          <cell r="BB349">
            <v>94</v>
          </cell>
          <cell r="BC349">
            <v>12</v>
          </cell>
          <cell r="BD349">
            <v>303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28</v>
          </cell>
          <cell r="BJ349">
            <v>686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12</v>
          </cell>
          <cell r="BV349">
            <v>292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</row>
        <row r="350">
          <cell r="D350">
            <v>2222127</v>
          </cell>
          <cell r="E350" t="str">
            <v>127. Средно училище "Иван Николаевич Денкоглу"</v>
          </cell>
          <cell r="F350" t="str">
            <v>Общинско</v>
          </cell>
          <cell r="G350" t="str">
            <v>община</v>
          </cell>
          <cell r="H350" t="str">
            <v>средно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3</v>
          </cell>
          <cell r="BA350">
            <v>69</v>
          </cell>
          <cell r="BB350">
            <v>25</v>
          </cell>
          <cell r="BC350">
            <v>3</v>
          </cell>
          <cell r="BD350">
            <v>81</v>
          </cell>
          <cell r="BE350">
            <v>20</v>
          </cell>
          <cell r="BF350">
            <v>536</v>
          </cell>
          <cell r="BG350">
            <v>12</v>
          </cell>
          <cell r="BH350">
            <v>307</v>
          </cell>
          <cell r="BI350">
            <v>38</v>
          </cell>
          <cell r="BJ350">
            <v>993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3</v>
          </cell>
          <cell r="BV350">
            <v>65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</row>
        <row r="351">
          <cell r="D351">
            <v>2222133</v>
          </cell>
          <cell r="E351" t="str">
            <v>133 Средно училище „Александър Сергеевич Пушкин”</v>
          </cell>
          <cell r="F351" t="str">
            <v>Общинско</v>
          </cell>
          <cell r="G351" t="str">
            <v>община</v>
          </cell>
          <cell r="H351" t="str">
            <v>средно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16</v>
          </cell>
          <cell r="BA351">
            <v>386</v>
          </cell>
          <cell r="BB351">
            <v>95</v>
          </cell>
          <cell r="BC351">
            <v>12</v>
          </cell>
          <cell r="BD351">
            <v>307</v>
          </cell>
          <cell r="BE351">
            <v>12</v>
          </cell>
          <cell r="BF351">
            <v>322</v>
          </cell>
          <cell r="BG351">
            <v>8</v>
          </cell>
          <cell r="BH351">
            <v>207</v>
          </cell>
          <cell r="BI351">
            <v>48</v>
          </cell>
          <cell r="BJ351">
            <v>1222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11</v>
          </cell>
          <cell r="BV351">
            <v>328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</row>
        <row r="352">
          <cell r="D352">
            <v>2222943</v>
          </cell>
          <cell r="E352" t="str">
            <v>Детска Градина № 159" Олимпийче "</v>
          </cell>
          <cell r="F352" t="str">
            <v>Общинско</v>
          </cell>
          <cell r="G352" t="str">
            <v>община</v>
          </cell>
          <cell r="H352" t="str">
            <v>детска градина</v>
          </cell>
          <cell r="I352">
            <v>0</v>
          </cell>
          <cell r="J352">
            <v>0</v>
          </cell>
          <cell r="K352">
            <v>4</v>
          </cell>
          <cell r="L352">
            <v>104</v>
          </cell>
          <cell r="M352">
            <v>0</v>
          </cell>
          <cell r="N352">
            <v>0</v>
          </cell>
          <cell r="O352">
            <v>24</v>
          </cell>
          <cell r="P352">
            <v>26</v>
          </cell>
          <cell r="Q352">
            <v>28</v>
          </cell>
          <cell r="R352">
            <v>26</v>
          </cell>
          <cell r="S352">
            <v>50</v>
          </cell>
          <cell r="T352">
            <v>54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1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1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</row>
        <row r="353">
          <cell r="D353">
            <v>2222944</v>
          </cell>
          <cell r="E353" t="str">
            <v>ДЕТСКА ГРАДИНА № 77 "МАГНОЛИЯ"</v>
          </cell>
          <cell r="F353" t="str">
            <v>Общинско</v>
          </cell>
          <cell r="G353" t="str">
            <v>община</v>
          </cell>
          <cell r="H353" t="str">
            <v>детска градина</v>
          </cell>
          <cell r="I353">
            <v>0</v>
          </cell>
          <cell r="J353">
            <v>0</v>
          </cell>
          <cell r="K353">
            <v>4</v>
          </cell>
          <cell r="L353">
            <v>106</v>
          </cell>
          <cell r="M353">
            <v>0</v>
          </cell>
          <cell r="N353">
            <v>0</v>
          </cell>
          <cell r="O353">
            <v>24</v>
          </cell>
          <cell r="P353">
            <v>25</v>
          </cell>
          <cell r="Q353">
            <v>28</v>
          </cell>
          <cell r="R353">
            <v>29</v>
          </cell>
          <cell r="S353">
            <v>49</v>
          </cell>
          <cell r="T353">
            <v>57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</row>
        <row r="354">
          <cell r="D354">
            <v>2222945</v>
          </cell>
          <cell r="E354" t="str">
            <v>ДЕТСКА ГРАДИНА №18 ДЕТСКИ СВЯТ</v>
          </cell>
          <cell r="F354" t="str">
            <v>Общинско</v>
          </cell>
          <cell r="G354" t="str">
            <v>община</v>
          </cell>
          <cell r="H354" t="str">
            <v>детска градина</v>
          </cell>
          <cell r="I354">
            <v>2</v>
          </cell>
          <cell r="J354">
            <v>41</v>
          </cell>
          <cell r="K354">
            <v>9</v>
          </cell>
          <cell r="L354">
            <v>237</v>
          </cell>
          <cell r="M354">
            <v>0</v>
          </cell>
          <cell r="N354">
            <v>0</v>
          </cell>
          <cell r="O354">
            <v>49</v>
          </cell>
          <cell r="P354">
            <v>29</v>
          </cell>
          <cell r="Q354">
            <v>82</v>
          </cell>
          <cell r="R354">
            <v>77</v>
          </cell>
          <cell r="S354">
            <v>78</v>
          </cell>
          <cell r="T354">
            <v>159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1</v>
          </cell>
          <cell r="AY354">
            <v>1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</row>
        <row r="355">
          <cell r="D355">
            <v>2222946</v>
          </cell>
          <cell r="E355" t="str">
            <v>Детска градина № 113 "Преспа"</v>
          </cell>
          <cell r="F355" t="str">
            <v>Общинско</v>
          </cell>
          <cell r="G355" t="str">
            <v>община</v>
          </cell>
          <cell r="H355" t="str">
            <v>детска градина</v>
          </cell>
          <cell r="I355">
            <v>0</v>
          </cell>
          <cell r="J355">
            <v>0</v>
          </cell>
          <cell r="K355">
            <v>7</v>
          </cell>
          <cell r="L355">
            <v>187</v>
          </cell>
          <cell r="M355">
            <v>0</v>
          </cell>
          <cell r="N355">
            <v>0</v>
          </cell>
          <cell r="O355">
            <v>26</v>
          </cell>
          <cell r="P355">
            <v>55</v>
          </cell>
          <cell r="Q355">
            <v>56</v>
          </cell>
          <cell r="R355">
            <v>50</v>
          </cell>
          <cell r="S355">
            <v>81</v>
          </cell>
          <cell r="T355">
            <v>106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3</v>
          </cell>
          <cell r="AY355">
            <v>3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</row>
        <row r="356">
          <cell r="D356">
            <v>2223008</v>
          </cell>
          <cell r="E356" t="str">
            <v>8. Средно училище "Васил Левски"</v>
          </cell>
          <cell r="F356" t="str">
            <v>Общинско</v>
          </cell>
          <cell r="G356" t="str">
            <v>община</v>
          </cell>
          <cell r="H356" t="str">
            <v>средно</v>
          </cell>
          <cell r="I356">
            <v>0</v>
          </cell>
          <cell r="J356">
            <v>0</v>
          </cell>
          <cell r="K356">
            <v>1</v>
          </cell>
          <cell r="L356">
            <v>22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22</v>
          </cell>
          <cell r="S356">
            <v>0</v>
          </cell>
          <cell r="T356">
            <v>22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19</v>
          </cell>
          <cell r="BA356">
            <v>464</v>
          </cell>
          <cell r="BB356">
            <v>131</v>
          </cell>
          <cell r="BC356">
            <v>11</v>
          </cell>
          <cell r="BD356">
            <v>268</v>
          </cell>
          <cell r="BE356">
            <v>1</v>
          </cell>
          <cell r="BF356">
            <v>26</v>
          </cell>
          <cell r="BG356">
            <v>0</v>
          </cell>
          <cell r="BH356">
            <v>0</v>
          </cell>
          <cell r="BI356">
            <v>31</v>
          </cell>
          <cell r="BJ356">
            <v>758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22</v>
          </cell>
          <cell r="BV356">
            <v>544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</row>
        <row r="357">
          <cell r="D357">
            <v>2223055</v>
          </cell>
          <cell r="E357" t="str">
            <v>55 СРЕДНО УЧИЛИЩЕ "ПЕТКО КАРАВЕЛОВ"</v>
          </cell>
          <cell r="F357" t="str">
            <v>Общинско</v>
          </cell>
          <cell r="G357" t="str">
            <v>община</v>
          </cell>
          <cell r="H357" t="str">
            <v>средно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3</v>
          </cell>
          <cell r="W357">
            <v>3</v>
          </cell>
          <cell r="X357">
            <v>64</v>
          </cell>
          <cell r="Y357">
            <v>64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64</v>
          </cell>
          <cell r="AF357">
            <v>0</v>
          </cell>
          <cell r="AG357">
            <v>64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29</v>
          </cell>
          <cell r="BA357">
            <v>775</v>
          </cell>
          <cell r="BB357">
            <v>212</v>
          </cell>
          <cell r="BC357">
            <v>21</v>
          </cell>
          <cell r="BD357">
            <v>545</v>
          </cell>
          <cell r="BE357">
            <v>6</v>
          </cell>
          <cell r="BF357">
            <v>157</v>
          </cell>
          <cell r="BG357">
            <v>4</v>
          </cell>
          <cell r="BH357">
            <v>96</v>
          </cell>
          <cell r="BI357">
            <v>60</v>
          </cell>
          <cell r="BJ357">
            <v>1573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29</v>
          </cell>
          <cell r="BV357">
            <v>774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</row>
        <row r="358">
          <cell r="D358">
            <v>2223657</v>
          </cell>
          <cell r="E358" t="str">
            <v>ДЕТСКА ГРАДИНА №72 ПРИКАЗКА БЕЗ КРАЙ</v>
          </cell>
          <cell r="F358" t="str">
            <v>Общинско</v>
          </cell>
          <cell r="G358" t="str">
            <v>община</v>
          </cell>
          <cell r="H358" t="str">
            <v>детска градина</v>
          </cell>
          <cell r="I358">
            <v>1</v>
          </cell>
          <cell r="J358">
            <v>21</v>
          </cell>
          <cell r="K358">
            <v>8</v>
          </cell>
          <cell r="L358">
            <v>214</v>
          </cell>
          <cell r="M358">
            <v>0</v>
          </cell>
          <cell r="N358">
            <v>0</v>
          </cell>
          <cell r="O358">
            <v>52</v>
          </cell>
          <cell r="P358">
            <v>55</v>
          </cell>
          <cell r="Q358">
            <v>58</v>
          </cell>
          <cell r="R358">
            <v>49</v>
          </cell>
          <cell r="S358">
            <v>107</v>
          </cell>
          <cell r="T358">
            <v>107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</row>
        <row r="359">
          <cell r="D359">
            <v>2223808</v>
          </cell>
          <cell r="E359" t="str">
            <v>Детска градина №12 "Лилия"</v>
          </cell>
          <cell r="F359" t="str">
            <v>Общинско</v>
          </cell>
          <cell r="G359" t="str">
            <v>община</v>
          </cell>
          <cell r="H359" t="str">
            <v>детска градина</v>
          </cell>
          <cell r="I359">
            <v>2</v>
          </cell>
          <cell r="J359">
            <v>43</v>
          </cell>
          <cell r="K359">
            <v>11</v>
          </cell>
          <cell r="L359">
            <v>293</v>
          </cell>
          <cell r="M359">
            <v>0</v>
          </cell>
          <cell r="N359">
            <v>0</v>
          </cell>
          <cell r="O359">
            <v>83</v>
          </cell>
          <cell r="P359">
            <v>104</v>
          </cell>
          <cell r="Q359">
            <v>58</v>
          </cell>
          <cell r="R359">
            <v>48</v>
          </cell>
          <cell r="S359">
            <v>187</v>
          </cell>
          <cell r="T359">
            <v>106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</row>
        <row r="360">
          <cell r="D360">
            <v>2223809</v>
          </cell>
          <cell r="E360" t="str">
            <v>ДЕТСКА ГРАДИНА №16 " ПРИКАЗЕН СВЯТ"</v>
          </cell>
          <cell r="F360" t="str">
            <v>Общинско</v>
          </cell>
          <cell r="G360" t="str">
            <v>община</v>
          </cell>
          <cell r="H360" t="str">
            <v>детска градина</v>
          </cell>
          <cell r="I360">
            <v>0</v>
          </cell>
          <cell r="J360">
            <v>0</v>
          </cell>
          <cell r="K360">
            <v>14</v>
          </cell>
          <cell r="L360">
            <v>347</v>
          </cell>
          <cell r="M360">
            <v>9</v>
          </cell>
          <cell r="N360">
            <v>33</v>
          </cell>
          <cell r="O360">
            <v>46</v>
          </cell>
          <cell r="P360">
            <v>78</v>
          </cell>
          <cell r="Q360">
            <v>109</v>
          </cell>
          <cell r="R360">
            <v>72</v>
          </cell>
          <cell r="S360">
            <v>166</v>
          </cell>
          <cell r="T360">
            <v>181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</row>
        <row r="361">
          <cell r="D361">
            <v>2223810</v>
          </cell>
          <cell r="E361" t="str">
            <v>ДЕТСКА ГРАДИНА №10 "ЧЕБУРАШКА"</v>
          </cell>
          <cell r="F361" t="str">
            <v>Общинско</v>
          </cell>
          <cell r="G361" t="str">
            <v>община</v>
          </cell>
          <cell r="H361" t="str">
            <v>детска градина</v>
          </cell>
          <cell r="I361">
            <v>2</v>
          </cell>
          <cell r="J361">
            <v>40</v>
          </cell>
          <cell r="K361">
            <v>8</v>
          </cell>
          <cell r="L361">
            <v>221</v>
          </cell>
          <cell r="M361">
            <v>0</v>
          </cell>
          <cell r="N361">
            <v>0</v>
          </cell>
          <cell r="O361">
            <v>51</v>
          </cell>
          <cell r="P361">
            <v>52</v>
          </cell>
          <cell r="Q361">
            <v>61</v>
          </cell>
          <cell r="R361">
            <v>57</v>
          </cell>
          <cell r="S361">
            <v>103</v>
          </cell>
          <cell r="T361">
            <v>118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</row>
        <row r="362">
          <cell r="D362">
            <v>2223811</v>
          </cell>
          <cell r="E362" t="str">
            <v>Детска градина № 78 "Детски свят"</v>
          </cell>
          <cell r="F362" t="str">
            <v>Общинско</v>
          </cell>
          <cell r="G362" t="str">
            <v>община</v>
          </cell>
          <cell r="H362" t="str">
            <v>детска градина</v>
          </cell>
          <cell r="I362">
            <v>2</v>
          </cell>
          <cell r="J362">
            <v>42</v>
          </cell>
          <cell r="K362">
            <v>6</v>
          </cell>
          <cell r="L362">
            <v>154</v>
          </cell>
          <cell r="M362">
            <v>0</v>
          </cell>
          <cell r="N362">
            <v>0</v>
          </cell>
          <cell r="O362">
            <v>28</v>
          </cell>
          <cell r="P362">
            <v>50</v>
          </cell>
          <cell r="Q362">
            <v>34</v>
          </cell>
          <cell r="R362">
            <v>42</v>
          </cell>
          <cell r="S362">
            <v>78</v>
          </cell>
          <cell r="T362">
            <v>76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</row>
        <row r="363">
          <cell r="D363">
            <v>2223812</v>
          </cell>
          <cell r="E363" t="str">
            <v>Детска градина №79 "Слънчице"</v>
          </cell>
          <cell r="F363" t="str">
            <v>Общинско</v>
          </cell>
          <cell r="G363" t="str">
            <v>община</v>
          </cell>
          <cell r="H363" t="str">
            <v>детска градина</v>
          </cell>
          <cell r="I363">
            <v>0</v>
          </cell>
          <cell r="J363">
            <v>0</v>
          </cell>
          <cell r="K363">
            <v>13</v>
          </cell>
          <cell r="L363">
            <v>343</v>
          </cell>
          <cell r="M363">
            <v>9</v>
          </cell>
          <cell r="N363">
            <v>37</v>
          </cell>
          <cell r="O363">
            <v>77</v>
          </cell>
          <cell r="P363">
            <v>108</v>
          </cell>
          <cell r="Q363">
            <v>58</v>
          </cell>
          <cell r="R363">
            <v>54</v>
          </cell>
          <cell r="S363">
            <v>231</v>
          </cell>
          <cell r="T363">
            <v>112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</row>
        <row r="364">
          <cell r="D364">
            <v>2224020</v>
          </cell>
          <cell r="E364" t="str">
            <v>20.ОУ "Тодор Минков" с ранно чуждоезиково обучение по френски и немски език</v>
          </cell>
          <cell r="F364" t="str">
            <v>Общинско</v>
          </cell>
          <cell r="G364" t="str">
            <v>община</v>
          </cell>
          <cell r="H364" t="str">
            <v>основно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16</v>
          </cell>
          <cell r="BA364">
            <v>412</v>
          </cell>
          <cell r="BB364">
            <v>97</v>
          </cell>
          <cell r="BC364">
            <v>12</v>
          </cell>
          <cell r="BD364">
            <v>278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28</v>
          </cell>
          <cell r="BJ364">
            <v>690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14</v>
          </cell>
          <cell r="BV364">
            <v>358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</row>
        <row r="365">
          <cell r="D365">
            <v>2224022</v>
          </cell>
          <cell r="E365" t="str">
            <v>22 Средно езиково училище "Георги Стойков Раковски"</v>
          </cell>
          <cell r="F365" t="str">
            <v>Общинско</v>
          </cell>
          <cell r="G365" t="str">
            <v>община</v>
          </cell>
          <cell r="H365" t="str">
            <v>средно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18</v>
          </cell>
          <cell r="BA365">
            <v>429</v>
          </cell>
          <cell r="BB365">
            <v>96</v>
          </cell>
          <cell r="BC365">
            <v>14</v>
          </cell>
          <cell r="BD365">
            <v>376</v>
          </cell>
          <cell r="BE365">
            <v>17</v>
          </cell>
          <cell r="BF365">
            <v>455</v>
          </cell>
          <cell r="BG365">
            <v>11</v>
          </cell>
          <cell r="BH365">
            <v>300</v>
          </cell>
          <cell r="BI365">
            <v>60</v>
          </cell>
          <cell r="BJ365">
            <v>1560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17</v>
          </cell>
          <cell r="BV365">
            <v>409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</row>
        <row r="366">
          <cell r="D366">
            <v>2224041</v>
          </cell>
          <cell r="E366" t="str">
            <v>41 основно училище "Св. Патриарх Евтимий"</v>
          </cell>
          <cell r="F366" t="str">
            <v>Общинско</v>
          </cell>
          <cell r="G366" t="str">
            <v>община</v>
          </cell>
          <cell r="H366" t="str">
            <v>основно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2</v>
          </cell>
          <cell r="W366">
            <v>2</v>
          </cell>
          <cell r="X366">
            <v>34</v>
          </cell>
          <cell r="Y366">
            <v>34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34</v>
          </cell>
          <cell r="AF366">
            <v>0</v>
          </cell>
          <cell r="AG366">
            <v>34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15</v>
          </cell>
          <cell r="BA366">
            <v>285</v>
          </cell>
          <cell r="BB366">
            <v>70</v>
          </cell>
          <cell r="BC366">
            <v>10</v>
          </cell>
          <cell r="BD366">
            <v>233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25</v>
          </cell>
          <cell r="BJ366">
            <v>518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</row>
        <row r="367">
          <cell r="D367">
            <v>2224047</v>
          </cell>
          <cell r="E367" t="str">
            <v>47 Средно училище "Христо Груев Данов"</v>
          </cell>
          <cell r="F367" t="str">
            <v>Общинско</v>
          </cell>
          <cell r="G367" t="str">
            <v>община</v>
          </cell>
          <cell r="H367" t="str">
            <v>средно</v>
          </cell>
          <cell r="I367">
            <v>0</v>
          </cell>
          <cell r="J367">
            <v>0</v>
          </cell>
          <cell r="K367">
            <v>2</v>
          </cell>
          <cell r="L367">
            <v>43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6</v>
          </cell>
          <cell r="R367">
            <v>37</v>
          </cell>
          <cell r="S367">
            <v>0</v>
          </cell>
          <cell r="T367">
            <v>43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8</v>
          </cell>
          <cell r="BA367">
            <v>155</v>
          </cell>
          <cell r="BB367">
            <v>37</v>
          </cell>
          <cell r="BC367">
            <v>6</v>
          </cell>
          <cell r="BD367">
            <v>122</v>
          </cell>
          <cell r="BE367">
            <v>7</v>
          </cell>
          <cell r="BF367">
            <v>181</v>
          </cell>
          <cell r="BG367">
            <v>2</v>
          </cell>
          <cell r="BH367">
            <v>52</v>
          </cell>
          <cell r="BI367">
            <v>23</v>
          </cell>
          <cell r="BJ367">
            <v>510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9</v>
          </cell>
          <cell r="BV367">
            <v>180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</row>
        <row r="368">
          <cell r="D368">
            <v>2224073</v>
          </cell>
          <cell r="E368" t="str">
            <v>73.СУ с преподаване на чужди езици "Владислав Граматик"</v>
          </cell>
          <cell r="F368" t="str">
            <v>Общинско</v>
          </cell>
          <cell r="G368" t="str">
            <v>община</v>
          </cell>
          <cell r="H368" t="str">
            <v>средно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15</v>
          </cell>
          <cell r="BA368">
            <v>409</v>
          </cell>
          <cell r="BB368">
            <v>110</v>
          </cell>
          <cell r="BC368">
            <v>13</v>
          </cell>
          <cell r="BD368">
            <v>352</v>
          </cell>
          <cell r="BE368">
            <v>12</v>
          </cell>
          <cell r="BF368">
            <v>328</v>
          </cell>
          <cell r="BG368">
            <v>8</v>
          </cell>
          <cell r="BH368">
            <v>209</v>
          </cell>
          <cell r="BI368">
            <v>48</v>
          </cell>
          <cell r="BJ368">
            <v>1298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15</v>
          </cell>
          <cell r="BV368">
            <v>367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</row>
        <row r="369">
          <cell r="D369">
            <v>2224104</v>
          </cell>
          <cell r="E369" t="str">
            <v>104 основно училище "Захари Стоянов"</v>
          </cell>
          <cell r="F369" t="str">
            <v>Общинско</v>
          </cell>
          <cell r="G369" t="str">
            <v>община</v>
          </cell>
          <cell r="H369" t="str">
            <v>основно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16</v>
          </cell>
          <cell r="BA369">
            <v>447</v>
          </cell>
          <cell r="BB369">
            <v>113</v>
          </cell>
          <cell r="BC369">
            <v>12</v>
          </cell>
          <cell r="BD369">
            <v>330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28</v>
          </cell>
          <cell r="BJ369">
            <v>777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11</v>
          </cell>
          <cell r="BV369">
            <v>316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</row>
        <row r="370">
          <cell r="D370">
            <v>2224121</v>
          </cell>
          <cell r="E370" t="str">
            <v>121 СРЕДНО УЧИЛИЩЕ "ГЕОРГИ ИЗМИРЛИЕВ"</v>
          </cell>
          <cell r="F370" t="str">
            <v>Общинско</v>
          </cell>
          <cell r="G370" t="str">
            <v>община</v>
          </cell>
          <cell r="H370" t="str">
            <v>средно</v>
          </cell>
          <cell r="I370">
            <v>0</v>
          </cell>
          <cell r="J370">
            <v>0</v>
          </cell>
          <cell r="K370">
            <v>2</v>
          </cell>
          <cell r="L370">
            <v>50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50</v>
          </cell>
          <cell r="S370">
            <v>0</v>
          </cell>
          <cell r="T370">
            <v>50</v>
          </cell>
          <cell r="U370">
            <v>0</v>
          </cell>
          <cell r="V370">
            <v>1</v>
          </cell>
          <cell r="W370">
            <v>1</v>
          </cell>
          <cell r="X370">
            <v>22</v>
          </cell>
          <cell r="Y370">
            <v>22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</v>
          </cell>
          <cell r="AE370">
            <v>21</v>
          </cell>
          <cell r="AF370">
            <v>0</v>
          </cell>
          <cell r="AG370">
            <v>22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19</v>
          </cell>
          <cell r="BA370">
            <v>453</v>
          </cell>
          <cell r="BB370">
            <v>120</v>
          </cell>
          <cell r="BC370">
            <v>8</v>
          </cell>
          <cell r="BD370">
            <v>189</v>
          </cell>
          <cell r="BE370">
            <v>11</v>
          </cell>
          <cell r="BF370">
            <v>280</v>
          </cell>
          <cell r="BG370">
            <v>5</v>
          </cell>
          <cell r="BH370">
            <v>121</v>
          </cell>
          <cell r="BI370">
            <v>43</v>
          </cell>
          <cell r="BJ370">
            <v>1043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23</v>
          </cell>
          <cell r="BV370">
            <v>592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</row>
        <row r="371">
          <cell r="D371">
            <v>2224126</v>
          </cell>
          <cell r="E371" t="str">
            <v>126 ОСНОВНО УЧИЛИЩЕ "Петко Юрданов Тодоров"</v>
          </cell>
          <cell r="F371" t="str">
            <v>Общинско</v>
          </cell>
          <cell r="G371" t="str">
            <v>община</v>
          </cell>
          <cell r="H371" t="str">
            <v>основно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1</v>
          </cell>
          <cell r="W371">
            <v>1</v>
          </cell>
          <cell r="X371">
            <v>23</v>
          </cell>
          <cell r="Y371">
            <v>23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  <cell r="AE371">
            <v>22</v>
          </cell>
          <cell r="AF371">
            <v>0</v>
          </cell>
          <cell r="AG371">
            <v>23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16</v>
          </cell>
          <cell r="BA371">
            <v>380</v>
          </cell>
          <cell r="BB371">
            <v>91</v>
          </cell>
          <cell r="BC371">
            <v>12</v>
          </cell>
          <cell r="BD371">
            <v>279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28</v>
          </cell>
          <cell r="BJ371">
            <v>659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16</v>
          </cell>
          <cell r="BV371">
            <v>367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</row>
        <row r="372">
          <cell r="D372">
            <v>2224707</v>
          </cell>
          <cell r="E372" t="str">
            <v>Център за подкрепа за личностно развитие - Спортна Школа "София"</v>
          </cell>
          <cell r="F372" t="str">
            <v>Общинско</v>
          </cell>
          <cell r="G372" t="str">
            <v>община</v>
          </cell>
          <cell r="H372" t="str">
            <v>център за подкрепа за личностно развитие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</row>
        <row r="373">
          <cell r="D373">
            <v>2224916</v>
          </cell>
          <cell r="E373" t="str">
            <v>ДЕТСКА ГРАДИНА №2 "ЗВЪНЧЕ"</v>
          </cell>
          <cell r="F373" t="str">
            <v>Общинско</v>
          </cell>
          <cell r="G373" t="str">
            <v>община</v>
          </cell>
          <cell r="H373" t="str">
            <v>детска градина</v>
          </cell>
          <cell r="I373">
            <v>1</v>
          </cell>
          <cell r="J373">
            <v>21</v>
          </cell>
          <cell r="K373">
            <v>10</v>
          </cell>
          <cell r="L373">
            <v>267</v>
          </cell>
          <cell r="M373">
            <v>0</v>
          </cell>
          <cell r="N373">
            <v>0</v>
          </cell>
          <cell r="O373">
            <v>52</v>
          </cell>
          <cell r="P373">
            <v>82</v>
          </cell>
          <cell r="Q373">
            <v>56</v>
          </cell>
          <cell r="R373">
            <v>77</v>
          </cell>
          <cell r="S373">
            <v>134</v>
          </cell>
          <cell r="T373">
            <v>133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1</v>
          </cell>
          <cell r="AY373">
            <v>1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</row>
        <row r="374">
          <cell r="D374">
            <v>2224917</v>
          </cell>
          <cell r="E374" t="str">
            <v>Детска градина №129 "Приказен свят"</v>
          </cell>
          <cell r="F374" t="str">
            <v>Общинско</v>
          </cell>
          <cell r="G374" t="str">
            <v>община</v>
          </cell>
          <cell r="H374" t="str">
            <v>детска градина</v>
          </cell>
          <cell r="I374">
            <v>0</v>
          </cell>
          <cell r="J374">
            <v>0</v>
          </cell>
          <cell r="K374">
            <v>6</v>
          </cell>
          <cell r="L374">
            <v>155</v>
          </cell>
          <cell r="M374">
            <v>0</v>
          </cell>
          <cell r="N374">
            <v>0</v>
          </cell>
          <cell r="O374">
            <v>49</v>
          </cell>
          <cell r="P374">
            <v>26</v>
          </cell>
          <cell r="Q374">
            <v>30</v>
          </cell>
          <cell r="R374">
            <v>50</v>
          </cell>
          <cell r="S374">
            <v>75</v>
          </cell>
          <cell r="T374">
            <v>80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8</v>
          </cell>
          <cell r="AS374">
            <v>0</v>
          </cell>
          <cell r="AT374">
            <v>0</v>
          </cell>
          <cell r="AU374">
            <v>4</v>
          </cell>
          <cell r="AV374">
            <v>3</v>
          </cell>
          <cell r="AW374">
            <v>1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</row>
        <row r="375">
          <cell r="D375">
            <v>2224918</v>
          </cell>
          <cell r="E375" t="str">
            <v>ДЕТСКА ГРАДИНА № 43 " ТАЛАНТ"</v>
          </cell>
          <cell r="F375" t="str">
            <v>Общинско</v>
          </cell>
          <cell r="G375" t="str">
            <v>община</v>
          </cell>
          <cell r="H375" t="str">
            <v>детска градина</v>
          </cell>
          <cell r="I375">
            <v>1</v>
          </cell>
          <cell r="J375">
            <v>25</v>
          </cell>
          <cell r="K375">
            <v>8</v>
          </cell>
          <cell r="L375">
            <v>214</v>
          </cell>
          <cell r="M375">
            <v>0</v>
          </cell>
          <cell r="N375">
            <v>0</v>
          </cell>
          <cell r="O375">
            <v>48</v>
          </cell>
          <cell r="P375">
            <v>55</v>
          </cell>
          <cell r="Q375">
            <v>60</v>
          </cell>
          <cell r="R375">
            <v>51</v>
          </cell>
          <cell r="S375">
            <v>103</v>
          </cell>
          <cell r="T375">
            <v>111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</row>
        <row r="376">
          <cell r="D376">
            <v>2224919</v>
          </cell>
          <cell r="E376" t="str">
            <v>ДЕТСКА ГРАДИНА № 127 "Слънце"</v>
          </cell>
          <cell r="F376" t="str">
            <v>Общинско</v>
          </cell>
          <cell r="G376" t="str">
            <v>община</v>
          </cell>
          <cell r="H376" t="str">
            <v>детска градина</v>
          </cell>
          <cell r="I376">
            <v>1</v>
          </cell>
          <cell r="J376">
            <v>24</v>
          </cell>
          <cell r="K376">
            <v>11</v>
          </cell>
          <cell r="L376">
            <v>268</v>
          </cell>
          <cell r="M376">
            <v>0</v>
          </cell>
          <cell r="N376">
            <v>0</v>
          </cell>
          <cell r="O376">
            <v>74</v>
          </cell>
          <cell r="P376">
            <v>69</v>
          </cell>
          <cell r="Q376">
            <v>76</v>
          </cell>
          <cell r="R376">
            <v>49</v>
          </cell>
          <cell r="S376">
            <v>143</v>
          </cell>
          <cell r="T376">
            <v>125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</row>
        <row r="377">
          <cell r="D377">
            <v>2224920</v>
          </cell>
          <cell r="E377" t="str">
            <v>ДЕТСКА ГРАДИНА №167"МАЛКИЯТ ПРИНЦ"</v>
          </cell>
          <cell r="F377" t="str">
            <v>Общинско</v>
          </cell>
          <cell r="G377" t="str">
            <v>община</v>
          </cell>
          <cell r="H377" t="str">
            <v>детска градина</v>
          </cell>
          <cell r="I377">
            <v>0</v>
          </cell>
          <cell r="J377">
            <v>0</v>
          </cell>
          <cell r="K377">
            <v>9</v>
          </cell>
          <cell r="L377">
            <v>226</v>
          </cell>
          <cell r="M377">
            <v>0</v>
          </cell>
          <cell r="N377">
            <v>0</v>
          </cell>
          <cell r="O377">
            <v>50</v>
          </cell>
          <cell r="P377">
            <v>56</v>
          </cell>
          <cell r="Q377">
            <v>53</v>
          </cell>
          <cell r="R377">
            <v>67</v>
          </cell>
          <cell r="S377">
            <v>106</v>
          </cell>
          <cell r="T377">
            <v>120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9</v>
          </cell>
          <cell r="AS377">
            <v>0</v>
          </cell>
          <cell r="AT377">
            <v>0</v>
          </cell>
          <cell r="AU377">
            <v>4</v>
          </cell>
          <cell r="AV377">
            <v>4</v>
          </cell>
          <cell r="AW377">
            <v>1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</row>
        <row r="378">
          <cell r="D378">
            <v>2224921</v>
          </cell>
          <cell r="E378" t="str">
            <v>ДЕТСКА ГРАДИНА № 7 "ДЕТЕЛИНА"</v>
          </cell>
          <cell r="F378" t="str">
            <v>Общинско</v>
          </cell>
          <cell r="G378" t="str">
            <v>община</v>
          </cell>
          <cell r="H378" t="str">
            <v>детска градина</v>
          </cell>
          <cell r="I378">
            <v>1</v>
          </cell>
          <cell r="J378">
            <v>21</v>
          </cell>
          <cell r="K378">
            <v>13</v>
          </cell>
          <cell r="L378">
            <v>346</v>
          </cell>
          <cell r="M378">
            <v>0</v>
          </cell>
          <cell r="N378">
            <v>25</v>
          </cell>
          <cell r="O378">
            <v>76</v>
          </cell>
          <cell r="P378">
            <v>82</v>
          </cell>
          <cell r="Q378">
            <v>86</v>
          </cell>
          <cell r="R378">
            <v>77</v>
          </cell>
          <cell r="S378">
            <v>183</v>
          </cell>
          <cell r="T378">
            <v>163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</row>
        <row r="379">
          <cell r="D379">
            <v>2224922</v>
          </cell>
          <cell r="E379" t="str">
            <v>Детска градина №40 "Професор Георги Ангушев"</v>
          </cell>
          <cell r="F379" t="str">
            <v>Общинско</v>
          </cell>
          <cell r="G379" t="str">
            <v>община</v>
          </cell>
          <cell r="H379" t="str">
            <v>детска градина</v>
          </cell>
          <cell r="I379">
            <v>2</v>
          </cell>
          <cell r="J379">
            <v>44</v>
          </cell>
          <cell r="K379">
            <v>4</v>
          </cell>
          <cell r="L379">
            <v>105</v>
          </cell>
          <cell r="M379">
            <v>0</v>
          </cell>
          <cell r="N379">
            <v>0</v>
          </cell>
          <cell r="O379">
            <v>24</v>
          </cell>
          <cell r="P379">
            <v>25</v>
          </cell>
          <cell r="Q379">
            <v>31</v>
          </cell>
          <cell r="R379">
            <v>25</v>
          </cell>
          <cell r="S379">
            <v>49</v>
          </cell>
          <cell r="T379">
            <v>56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5</v>
          </cell>
          <cell r="AS379">
            <v>0</v>
          </cell>
          <cell r="AT379">
            <v>0</v>
          </cell>
          <cell r="AU379">
            <v>2</v>
          </cell>
          <cell r="AV379">
            <v>2</v>
          </cell>
          <cell r="AW379">
            <v>1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</row>
        <row r="380">
          <cell r="D380">
            <v>2224923</v>
          </cell>
          <cell r="E380" t="str">
            <v>Детска Градина № 87 "БУКАТА"</v>
          </cell>
          <cell r="F380" t="str">
            <v>Общинско</v>
          </cell>
          <cell r="G380" t="str">
            <v>община</v>
          </cell>
          <cell r="H380" t="str">
            <v>детска градина</v>
          </cell>
          <cell r="I380">
            <v>0</v>
          </cell>
          <cell r="J380">
            <v>0</v>
          </cell>
          <cell r="K380">
            <v>7</v>
          </cell>
          <cell r="L380">
            <v>180</v>
          </cell>
          <cell r="M380">
            <v>0</v>
          </cell>
          <cell r="N380">
            <v>0</v>
          </cell>
          <cell r="O380">
            <v>48</v>
          </cell>
          <cell r="P380">
            <v>54</v>
          </cell>
          <cell r="Q380">
            <v>55</v>
          </cell>
          <cell r="R380">
            <v>23</v>
          </cell>
          <cell r="S380">
            <v>102</v>
          </cell>
          <cell r="T380">
            <v>78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7</v>
          </cell>
          <cell r="AS380">
            <v>0</v>
          </cell>
          <cell r="AT380">
            <v>0</v>
          </cell>
          <cell r="AU380">
            <v>1</v>
          </cell>
          <cell r="AV380">
            <v>3</v>
          </cell>
          <cell r="AW380">
            <v>3</v>
          </cell>
          <cell r="AX380">
            <v>3</v>
          </cell>
          <cell r="AY380">
            <v>3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7">
          <cell r="F7">
            <v>2201078</v>
          </cell>
          <cell r="G7" t="str">
            <v>78. Средно училище "Христо Смирненски"</v>
          </cell>
          <cell r="H7">
            <v>1</v>
          </cell>
          <cell r="I7">
            <v>0</v>
          </cell>
          <cell r="J7">
            <v>3</v>
          </cell>
          <cell r="K7">
            <v>0</v>
          </cell>
          <cell r="L7">
            <v>0</v>
          </cell>
          <cell r="M7">
            <v>56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33</v>
          </cell>
          <cell r="T7">
            <v>755</v>
          </cell>
          <cell r="U7">
            <v>0</v>
          </cell>
          <cell r="V7">
            <v>0</v>
          </cell>
          <cell r="X7">
            <v>0</v>
          </cell>
          <cell r="Y7">
            <v>0</v>
          </cell>
          <cell r="AA7">
            <v>4</v>
          </cell>
          <cell r="AB7">
            <v>0</v>
          </cell>
          <cell r="AC7">
            <v>0</v>
          </cell>
          <cell r="AD7">
            <v>94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8">
          <cell r="F8">
            <v>2201995</v>
          </cell>
          <cell r="G8" t="str">
            <v>ДЕТСКА ГРАДИНА № 25 "ИЗВОРЧЕ"</v>
          </cell>
          <cell r="H8">
            <v>1</v>
          </cell>
          <cell r="I8">
            <v>1</v>
          </cell>
          <cell r="J8">
            <v>17</v>
          </cell>
          <cell r="K8">
            <v>88</v>
          </cell>
          <cell r="L8">
            <v>74</v>
          </cell>
          <cell r="M8">
            <v>257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X8">
            <v>0</v>
          </cell>
          <cell r="Y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F9">
            <v>2218192</v>
          </cell>
          <cell r="G9" t="str">
            <v>192. СРЕДНО УЧИЛИЩЕ "ХРИСТО БОТЕВ"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9</v>
          </cell>
          <cell r="T9">
            <v>177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5</v>
          </cell>
          <cell r="AB9">
            <v>0</v>
          </cell>
          <cell r="AC9">
            <v>0</v>
          </cell>
          <cell r="AD9">
            <v>0</v>
          </cell>
          <cell r="AE9">
            <v>119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</row>
        <row r="10">
          <cell r="F10">
            <v>2218837</v>
          </cell>
          <cell r="G10" t="str">
            <v>Детска градина № 143 "Щурче"</v>
          </cell>
          <cell r="H10">
            <v>1</v>
          </cell>
          <cell r="I10">
            <v>1</v>
          </cell>
          <cell r="J10">
            <v>9</v>
          </cell>
          <cell r="K10">
            <v>0</v>
          </cell>
          <cell r="L10">
            <v>78</v>
          </cell>
          <cell r="M10">
            <v>148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X10">
            <v>0</v>
          </cell>
          <cell r="Y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</row>
        <row r="11">
          <cell r="F11">
            <v>2200001</v>
          </cell>
          <cell r="G11" t="str">
            <v>Детска градина №21 "Ежко Бежко" с. Бусманци</v>
          </cell>
          <cell r="H11">
            <v>1</v>
          </cell>
          <cell r="I11">
            <v>1</v>
          </cell>
          <cell r="J11">
            <v>18</v>
          </cell>
          <cell r="K11">
            <v>67</v>
          </cell>
          <cell r="L11">
            <v>122</v>
          </cell>
          <cell r="M11">
            <v>268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X11">
            <v>0</v>
          </cell>
          <cell r="Y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F12">
            <v>2207065</v>
          </cell>
          <cell r="G12" t="str">
            <v>65 основно училище "Св. Св. Кирил и Методий"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7</v>
          </cell>
          <cell r="T12">
            <v>84</v>
          </cell>
          <cell r="U12">
            <v>0</v>
          </cell>
          <cell r="V12">
            <v>0</v>
          </cell>
          <cell r="X12">
            <v>0</v>
          </cell>
          <cell r="Y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</row>
        <row r="13">
          <cell r="F13">
            <v>2210117</v>
          </cell>
          <cell r="G13" t="str">
            <v>117. Средно училище "Свети свети Кирил и Методий"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</v>
          </cell>
          <cell r="S13">
            <v>18</v>
          </cell>
          <cell r="T13">
            <v>318</v>
          </cell>
          <cell r="U13">
            <v>0</v>
          </cell>
          <cell r="V13">
            <v>0</v>
          </cell>
          <cell r="X13">
            <v>0</v>
          </cell>
          <cell r="Y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F14">
            <v>2210905</v>
          </cell>
          <cell r="G14" t="str">
            <v>Детска градина №94 "Детски свят"</v>
          </cell>
          <cell r="H14">
            <v>1</v>
          </cell>
          <cell r="I14">
            <v>1</v>
          </cell>
          <cell r="J14">
            <v>5</v>
          </cell>
          <cell r="K14">
            <v>22</v>
          </cell>
          <cell r="L14">
            <v>23</v>
          </cell>
          <cell r="M14">
            <v>59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X14">
            <v>0</v>
          </cell>
          <cell r="Y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F15">
            <v>2202086</v>
          </cell>
          <cell r="G15" t="str">
            <v>86 Основно училище "Св. Климент Охридски"</v>
          </cell>
          <cell r="H15">
            <v>1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20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7</v>
          </cell>
          <cell r="T15">
            <v>111</v>
          </cell>
          <cell r="U15">
            <v>0</v>
          </cell>
          <cell r="V15">
            <v>0</v>
          </cell>
          <cell r="X15">
            <v>0</v>
          </cell>
          <cell r="Y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</row>
        <row r="16">
          <cell r="F16">
            <v>2202829</v>
          </cell>
          <cell r="G16" t="str">
            <v>ДЕТСКА ГРАДИНА № 4 "СЛЪНЧО"</v>
          </cell>
          <cell r="H16">
            <v>1</v>
          </cell>
          <cell r="I16">
            <v>1</v>
          </cell>
          <cell r="J16">
            <v>6</v>
          </cell>
          <cell r="K16">
            <v>21</v>
          </cell>
          <cell r="L16">
            <v>25</v>
          </cell>
          <cell r="M16">
            <v>106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X16">
            <v>0</v>
          </cell>
          <cell r="Y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F17">
            <v>2203146</v>
          </cell>
          <cell r="G17" t="str">
            <v>146 Основно училище "Патриарх Евтимий"</v>
          </cell>
          <cell r="H17">
            <v>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</v>
          </cell>
          <cell r="O17">
            <v>24</v>
          </cell>
          <cell r="P17">
            <v>0</v>
          </cell>
          <cell r="Q17">
            <v>0</v>
          </cell>
          <cell r="R17">
            <v>1</v>
          </cell>
          <cell r="S17">
            <v>7</v>
          </cell>
          <cell r="T17">
            <v>143</v>
          </cell>
          <cell r="U17">
            <v>0</v>
          </cell>
          <cell r="V17">
            <v>0</v>
          </cell>
          <cell r="X17">
            <v>0</v>
          </cell>
          <cell r="Y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F18">
            <v>2218084</v>
          </cell>
          <cell r="G18" t="str">
            <v>84 ОСНОВНО УЧИЛИЩЕ "ВАСИЛ ЛЕВСКИ"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30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</v>
          </cell>
          <cell r="S18">
            <v>11</v>
          </cell>
          <cell r="T18">
            <v>256</v>
          </cell>
          <cell r="U18">
            <v>0</v>
          </cell>
          <cell r="V18">
            <v>0</v>
          </cell>
          <cell r="X18">
            <v>0</v>
          </cell>
          <cell r="Y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F19">
            <v>2218839</v>
          </cell>
          <cell r="G19" t="str">
            <v>Детска градина № 180 "Зайченцето бяло"</v>
          </cell>
          <cell r="H19">
            <v>1</v>
          </cell>
          <cell r="I19">
            <v>1</v>
          </cell>
          <cell r="J19">
            <v>5</v>
          </cell>
          <cell r="K19">
            <v>0</v>
          </cell>
          <cell r="L19">
            <v>46</v>
          </cell>
          <cell r="M19">
            <v>81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X19">
            <v>0</v>
          </cell>
          <cell r="Y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F20">
            <v>2210115</v>
          </cell>
          <cell r="G20" t="str">
            <v>115. ОУ "Св. св. Кирил и Методий"</v>
          </cell>
          <cell r="H20">
            <v>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</v>
          </cell>
          <cell r="S20">
            <v>7</v>
          </cell>
          <cell r="T20">
            <v>119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F21">
            <v>2210907</v>
          </cell>
          <cell r="G21" t="str">
            <v>Детска градина № 147 "Славейче"</v>
          </cell>
          <cell r="H21">
            <v>1</v>
          </cell>
          <cell r="I21">
            <v>1</v>
          </cell>
          <cell r="J21">
            <v>4</v>
          </cell>
          <cell r="K21">
            <v>0</v>
          </cell>
          <cell r="L21">
            <v>40</v>
          </cell>
          <cell r="M21">
            <v>67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F22">
            <v>2215179</v>
          </cell>
          <cell r="G22" t="str">
            <v>179 Основно училище "Васил Левски"</v>
          </cell>
          <cell r="H22">
            <v>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</v>
          </cell>
          <cell r="S22">
            <v>7</v>
          </cell>
          <cell r="T22">
            <v>72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F23">
            <v>2210673</v>
          </cell>
          <cell r="G23" t="str">
            <v>Детска градина №140 "Зорница"</v>
          </cell>
          <cell r="H23">
            <v>1</v>
          </cell>
          <cell r="I23">
            <v>1</v>
          </cell>
          <cell r="J23">
            <v>4</v>
          </cell>
          <cell r="K23">
            <v>21</v>
          </cell>
          <cell r="L23">
            <v>23</v>
          </cell>
          <cell r="M23">
            <v>63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X23">
            <v>0</v>
          </cell>
          <cell r="Y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F24">
            <v>2218202</v>
          </cell>
          <cell r="G24" t="str">
            <v>202 ОСНОВНО УЧИЛИЩЕ "ХРИСТО БОТЕВ"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</v>
          </cell>
          <cell r="S24">
            <v>7</v>
          </cell>
          <cell r="T24">
            <v>47</v>
          </cell>
          <cell r="U24">
            <v>0</v>
          </cell>
          <cell r="V24">
            <v>0</v>
          </cell>
          <cell r="X24">
            <v>0</v>
          </cell>
          <cell r="Y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F25">
            <v>2218996</v>
          </cell>
          <cell r="G25" t="str">
            <v>Детска градина №182 "Пчелица"</v>
          </cell>
          <cell r="H25">
            <v>1</v>
          </cell>
          <cell r="I25">
            <v>1</v>
          </cell>
          <cell r="J25">
            <v>2</v>
          </cell>
          <cell r="K25">
            <v>0</v>
          </cell>
          <cell r="L25">
            <v>19</v>
          </cell>
          <cell r="M25">
            <v>33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X25">
            <v>0</v>
          </cell>
          <cell r="Y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F26">
            <v>2218191</v>
          </cell>
          <cell r="G26" t="str">
            <v>191 ОСНОВНО УЧИЛИЩЕ "ОТЕЦ ПАИСИЙ"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</v>
          </cell>
          <cell r="S26">
            <v>8</v>
          </cell>
          <cell r="T26">
            <v>102</v>
          </cell>
          <cell r="U26">
            <v>0</v>
          </cell>
          <cell r="V26">
            <v>0</v>
          </cell>
          <cell r="X26">
            <v>0</v>
          </cell>
          <cell r="Y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F27">
            <v>2218840</v>
          </cell>
          <cell r="G27" t="str">
            <v>Детска градина №181"Радост"</v>
          </cell>
          <cell r="H27">
            <v>1</v>
          </cell>
          <cell r="I27">
            <v>1</v>
          </cell>
          <cell r="J27">
            <v>2</v>
          </cell>
          <cell r="K27">
            <v>0</v>
          </cell>
          <cell r="L27">
            <v>16</v>
          </cell>
          <cell r="M27">
            <v>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F28">
            <v>2218071</v>
          </cell>
          <cell r="G28" t="str">
            <v>71 Средно училище "Пейо Яворов"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11</v>
          </cell>
          <cell r="P28">
            <v>0</v>
          </cell>
          <cell r="Q28">
            <v>0</v>
          </cell>
          <cell r="R28">
            <v>1</v>
          </cell>
          <cell r="S28">
            <v>19</v>
          </cell>
          <cell r="T28">
            <v>366</v>
          </cell>
          <cell r="U28">
            <v>0</v>
          </cell>
          <cell r="V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F29">
            <v>2218836</v>
          </cell>
          <cell r="G29" t="str">
            <v>ДЕТСКА ГРАДИНА №3 "ДЕТЕЛИНА" с.КАЗИЧЕНЕ</v>
          </cell>
          <cell r="H29">
            <v>1</v>
          </cell>
          <cell r="I29">
            <v>1</v>
          </cell>
          <cell r="J29">
            <v>8</v>
          </cell>
          <cell r="K29">
            <v>21</v>
          </cell>
          <cell r="L29">
            <v>72</v>
          </cell>
          <cell r="M29">
            <v>109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F30">
            <v>2218200</v>
          </cell>
          <cell r="G30" t="str">
            <v>200 Основно училище "Отец Паисий"</v>
          </cell>
          <cell r="H30">
            <v>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10</v>
          </cell>
          <cell r="P30">
            <v>0</v>
          </cell>
          <cell r="Q30">
            <v>0</v>
          </cell>
          <cell r="R30">
            <v>1</v>
          </cell>
          <cell r="S30">
            <v>7</v>
          </cell>
          <cell r="T30">
            <v>120</v>
          </cell>
          <cell r="U30">
            <v>0</v>
          </cell>
          <cell r="V30">
            <v>0</v>
          </cell>
          <cell r="X30">
            <v>0</v>
          </cell>
          <cell r="Y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F31">
            <v>2218201</v>
          </cell>
          <cell r="G31" t="str">
            <v>201 ОСНОВНО УЧИЛИЩЕ "СВ.СВ. КИРИЛ И МЕТОДИЙ"</v>
          </cell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</v>
          </cell>
          <cell r="S31">
            <v>10</v>
          </cell>
          <cell r="T31">
            <v>216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F32">
            <v>2218838</v>
          </cell>
          <cell r="G32" t="str">
            <v>Детска градина №97 " Изгрев"</v>
          </cell>
          <cell r="H32">
            <v>1</v>
          </cell>
          <cell r="I32">
            <v>1</v>
          </cell>
          <cell r="J32">
            <v>9</v>
          </cell>
          <cell r="K32">
            <v>34</v>
          </cell>
          <cell r="L32">
            <v>50</v>
          </cell>
          <cell r="M32">
            <v>119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F33">
            <v>2203175</v>
          </cell>
          <cell r="G33" t="str">
            <v>175 основно училище "Васил Левски"</v>
          </cell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7</v>
          </cell>
          <cell r="T33">
            <v>150</v>
          </cell>
          <cell r="U33">
            <v>0</v>
          </cell>
          <cell r="V33">
            <v>0</v>
          </cell>
          <cell r="X33">
            <v>0</v>
          </cell>
          <cell r="Y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F34">
            <v>2203963</v>
          </cell>
          <cell r="G34" t="str">
            <v>Детска градина №176 "Зорница"</v>
          </cell>
          <cell r="H34">
            <v>1</v>
          </cell>
          <cell r="I34">
            <v>1</v>
          </cell>
          <cell r="J34">
            <v>9</v>
          </cell>
          <cell r="K34">
            <v>56</v>
          </cell>
          <cell r="L34">
            <v>51</v>
          </cell>
          <cell r="M34">
            <v>122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X34">
            <v>0</v>
          </cell>
          <cell r="Y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F35">
            <v>2202152</v>
          </cell>
          <cell r="G35" t="str">
            <v>152 ОСНОВНО УЧИЛИЩЕ "СВ.СВ. КИРИЛ И МЕТОДИЙ"</v>
          </cell>
          <cell r="H35">
            <v>1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9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</v>
          </cell>
          <cell r="S35">
            <v>7</v>
          </cell>
          <cell r="T35">
            <v>55</v>
          </cell>
          <cell r="U35">
            <v>0</v>
          </cell>
          <cell r="V35">
            <v>0</v>
          </cell>
          <cell r="X35">
            <v>0</v>
          </cell>
          <cell r="Y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F36">
            <v>2202786</v>
          </cell>
          <cell r="G36" t="str">
            <v>ДЕТСКА ГРАДИНА № 41 "Приятели"</v>
          </cell>
          <cell r="H36">
            <v>1</v>
          </cell>
          <cell r="I36">
            <v>1</v>
          </cell>
          <cell r="J36">
            <v>2</v>
          </cell>
          <cell r="K36">
            <v>0</v>
          </cell>
          <cell r="L36">
            <v>9</v>
          </cell>
          <cell r="M36">
            <v>35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F37">
            <v>2215176</v>
          </cell>
          <cell r="G37" t="str">
            <v>176 Обединено училище "Св. Св. Кирил и Методий"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</v>
          </cell>
          <cell r="O37">
            <v>15</v>
          </cell>
          <cell r="P37">
            <v>0</v>
          </cell>
          <cell r="Q37">
            <v>0</v>
          </cell>
          <cell r="R37">
            <v>1</v>
          </cell>
          <cell r="S37">
            <v>8</v>
          </cell>
          <cell r="T37">
            <v>169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F38">
            <v>2215170</v>
          </cell>
          <cell r="G38" t="str">
            <v>170 Средно училище "Васил Левски"</v>
          </cell>
          <cell r="H38">
            <v>1</v>
          </cell>
          <cell r="I38">
            <v>0</v>
          </cell>
          <cell r="J38">
            <v>1</v>
          </cell>
          <cell r="K38">
            <v>0</v>
          </cell>
          <cell r="L38">
            <v>0</v>
          </cell>
          <cell r="M38">
            <v>26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S38">
            <v>26</v>
          </cell>
          <cell r="T38">
            <v>593</v>
          </cell>
          <cell r="U38">
            <v>0</v>
          </cell>
          <cell r="V38">
            <v>0</v>
          </cell>
          <cell r="X38">
            <v>0</v>
          </cell>
          <cell r="Y38">
            <v>0</v>
          </cell>
          <cell r="AA38">
            <v>9</v>
          </cell>
          <cell r="AB38">
            <v>0</v>
          </cell>
          <cell r="AC38">
            <v>0</v>
          </cell>
          <cell r="AD38">
            <v>77</v>
          </cell>
          <cell r="AE38">
            <v>100</v>
          </cell>
          <cell r="AF38">
            <v>0</v>
          </cell>
          <cell r="AG38">
            <v>55</v>
          </cell>
          <cell r="AH38">
            <v>0</v>
          </cell>
          <cell r="AI38">
            <v>0</v>
          </cell>
        </row>
        <row r="39">
          <cell r="F39">
            <v>2215171</v>
          </cell>
          <cell r="G39" t="str">
            <v>171 ОСНОВНО УЧИЛИЩЕ "СТОИЛ ПОПОВ"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13</v>
          </cell>
          <cell r="T39">
            <v>312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F40">
            <v>2215172</v>
          </cell>
          <cell r="G40" t="str">
            <v>172 Обединено училище "Христо Ботев"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7</v>
          </cell>
          <cell r="T40">
            <v>61</v>
          </cell>
          <cell r="U40">
            <v>0</v>
          </cell>
          <cell r="V40">
            <v>0</v>
          </cell>
          <cell r="X40">
            <v>0</v>
          </cell>
          <cell r="Y40">
            <v>0</v>
          </cell>
          <cell r="AA40">
            <v>3</v>
          </cell>
          <cell r="AB40">
            <v>0</v>
          </cell>
          <cell r="AC40">
            <v>0</v>
          </cell>
          <cell r="AD40">
            <v>57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F41">
            <v>2215801</v>
          </cell>
          <cell r="G41" t="str">
            <v>Детска градина №135 "Мое детство"</v>
          </cell>
          <cell r="H41">
            <v>1</v>
          </cell>
          <cell r="I41">
            <v>1</v>
          </cell>
          <cell r="J41">
            <v>6</v>
          </cell>
          <cell r="K41">
            <v>20</v>
          </cell>
          <cell r="L41">
            <v>27</v>
          </cell>
          <cell r="M41">
            <v>107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F42">
            <v>2215802</v>
          </cell>
          <cell r="G42" t="str">
            <v>Детска Градина №102 "Кременица"</v>
          </cell>
          <cell r="H42">
            <v>1</v>
          </cell>
          <cell r="I42">
            <v>1</v>
          </cell>
          <cell r="J42">
            <v>6</v>
          </cell>
          <cell r="K42">
            <v>0</v>
          </cell>
          <cell r="L42">
            <v>59</v>
          </cell>
          <cell r="M42">
            <v>93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F43">
            <v>2215806</v>
          </cell>
          <cell r="G43" t="str">
            <v>Детска градина № 121</v>
          </cell>
          <cell r="H43">
            <v>1</v>
          </cell>
          <cell r="I43">
            <v>1</v>
          </cell>
          <cell r="J43">
            <v>8</v>
          </cell>
          <cell r="K43">
            <v>21</v>
          </cell>
          <cell r="L43">
            <v>58</v>
          </cell>
          <cell r="M43">
            <v>112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X43">
            <v>0</v>
          </cell>
          <cell r="Y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</row>
        <row r="44">
          <cell r="F44">
            <v>2215807</v>
          </cell>
          <cell r="G44" t="str">
            <v>Детска градина 157 " Детска стряха"</v>
          </cell>
          <cell r="H44">
            <v>1</v>
          </cell>
          <cell r="I44">
            <v>1</v>
          </cell>
          <cell r="J44">
            <v>7</v>
          </cell>
          <cell r="K44">
            <v>23</v>
          </cell>
          <cell r="L44">
            <v>63</v>
          </cell>
          <cell r="M44">
            <v>85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X44">
            <v>0</v>
          </cell>
          <cell r="Y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F45">
            <v>2218841</v>
          </cell>
          <cell r="G45" t="str">
            <v>ДЕТСКА ГРАДИНА №66 "ЕЛИЦА"</v>
          </cell>
          <cell r="H45">
            <v>1</v>
          </cell>
          <cell r="I45">
            <v>1</v>
          </cell>
          <cell r="J45">
            <v>7</v>
          </cell>
          <cell r="K45">
            <v>21</v>
          </cell>
          <cell r="L45">
            <v>28</v>
          </cell>
          <cell r="M45">
            <v>140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X45">
            <v>0</v>
          </cell>
          <cell r="Y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</row>
        <row r="46">
          <cell r="F46">
            <v>2215177</v>
          </cell>
          <cell r="G46" t="str">
            <v>177 Основно училище " Св.Св.Кирил и Методий"</v>
          </cell>
          <cell r="H46">
            <v>1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>
            <v>7</v>
          </cell>
          <cell r="T46">
            <v>67</v>
          </cell>
          <cell r="U46">
            <v>0</v>
          </cell>
          <cell r="V46">
            <v>0</v>
          </cell>
          <cell r="X46">
            <v>0</v>
          </cell>
          <cell r="Y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</row>
        <row r="47">
          <cell r="F47">
            <v>2215803</v>
          </cell>
          <cell r="G47" t="str">
            <v>Детска градина №114 "Светулка"</v>
          </cell>
          <cell r="H47">
            <v>1</v>
          </cell>
          <cell r="I47">
            <v>1</v>
          </cell>
          <cell r="J47">
            <v>4</v>
          </cell>
          <cell r="K47">
            <v>22</v>
          </cell>
          <cell r="L47">
            <v>24</v>
          </cell>
          <cell r="M47">
            <v>73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X47">
            <v>0</v>
          </cell>
          <cell r="Y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F48">
            <v>2200000</v>
          </cell>
          <cell r="G48" t="str">
            <v>Детска градина № 131</v>
          </cell>
          <cell r="H48">
            <v>1</v>
          </cell>
          <cell r="I48">
            <v>1</v>
          </cell>
          <cell r="J48">
            <v>8</v>
          </cell>
          <cell r="K48">
            <v>44</v>
          </cell>
          <cell r="L48">
            <v>24</v>
          </cell>
          <cell r="M48">
            <v>134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</row>
        <row r="49">
          <cell r="F49">
            <v>2200002</v>
          </cell>
          <cell r="G49" t="str">
            <v>Детска градина № 104"Моят свят"</v>
          </cell>
          <cell r="H49">
            <v>1</v>
          </cell>
          <cell r="I49">
            <v>1</v>
          </cell>
          <cell r="J49">
            <v>11</v>
          </cell>
          <cell r="K49">
            <v>0</v>
          </cell>
          <cell r="L49">
            <v>75</v>
          </cell>
          <cell r="M49">
            <v>208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X49">
            <v>0</v>
          </cell>
          <cell r="Y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</row>
        <row r="50">
          <cell r="F50">
            <v>2200004</v>
          </cell>
          <cell r="G50" t="str">
            <v>Детска градина №149 "Зорница"</v>
          </cell>
          <cell r="H50">
            <v>1</v>
          </cell>
          <cell r="I50">
            <v>1</v>
          </cell>
          <cell r="J50">
            <v>11</v>
          </cell>
          <cell r="K50">
            <v>0</v>
          </cell>
          <cell r="L50">
            <v>70</v>
          </cell>
          <cell r="M50">
            <v>200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</row>
        <row r="51">
          <cell r="F51">
            <v>2200047</v>
          </cell>
          <cell r="G51" t="str">
            <v>Детска градина № 122</v>
          </cell>
          <cell r="H51">
            <v>1</v>
          </cell>
          <cell r="I51">
            <v>1</v>
          </cell>
          <cell r="J51">
            <v>10</v>
          </cell>
          <cell r="K51">
            <v>45</v>
          </cell>
          <cell r="L51">
            <v>127</v>
          </cell>
          <cell r="M51">
            <v>67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F52">
            <v>2200051</v>
          </cell>
          <cell r="G52" t="str">
            <v>Детска градина № 150</v>
          </cell>
          <cell r="H52">
            <v>1</v>
          </cell>
          <cell r="I52">
            <v>1</v>
          </cell>
          <cell r="J52">
            <v>4</v>
          </cell>
          <cell r="K52">
            <v>39</v>
          </cell>
          <cell r="L52">
            <v>39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F53">
            <v>2202002</v>
          </cell>
          <cell r="G53" t="str">
            <v>2. Средно училище "Акад. Емилиян Станев"</v>
          </cell>
          <cell r="H53">
            <v>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</v>
          </cell>
          <cell r="S53">
            <v>55</v>
          </cell>
          <cell r="T53">
            <v>1490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F54">
            <v>2202005</v>
          </cell>
          <cell r="G54" t="str">
            <v>5 Основно училище "Иван Вазов"</v>
          </cell>
          <cell r="H54">
            <v>1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25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</v>
          </cell>
          <cell r="S54">
            <v>28</v>
          </cell>
          <cell r="T54">
            <v>707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F55">
            <v>2202026</v>
          </cell>
          <cell r="G55" t="str">
            <v>26 Средно училище "Йордан Йовков"</v>
          </cell>
          <cell r="H55">
            <v>1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25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</v>
          </cell>
          <cell r="S55">
            <v>24</v>
          </cell>
          <cell r="T55">
            <v>546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F56">
            <v>2202050</v>
          </cell>
          <cell r="G56" t="str">
            <v>50. ОСНОВНО УЧИЛИЩЕ "ВАСИЛ ЛЕВСКИ"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</v>
          </cell>
          <cell r="S56">
            <v>20</v>
          </cell>
          <cell r="T56">
            <v>465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F57">
            <v>2202052</v>
          </cell>
          <cell r="G57" t="str">
            <v>52. основно училище "Цанко Церковски"</v>
          </cell>
          <cell r="H57">
            <v>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</v>
          </cell>
          <cell r="S57">
            <v>20</v>
          </cell>
          <cell r="T57">
            <v>497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F58">
            <v>2202064</v>
          </cell>
          <cell r="G58" t="str">
            <v>64 основно училище " Цар Симеон Велики "</v>
          </cell>
          <cell r="H58">
            <v>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</v>
          </cell>
          <cell r="O58">
            <v>17</v>
          </cell>
          <cell r="P58">
            <v>0</v>
          </cell>
          <cell r="Q58">
            <v>0</v>
          </cell>
          <cell r="R58">
            <v>1</v>
          </cell>
          <cell r="S58">
            <v>16</v>
          </cell>
          <cell r="T58">
            <v>376</v>
          </cell>
          <cell r="U58">
            <v>0</v>
          </cell>
          <cell r="V58">
            <v>0</v>
          </cell>
          <cell r="X58">
            <v>0</v>
          </cell>
          <cell r="Y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</row>
        <row r="59">
          <cell r="F59">
            <v>2202828</v>
          </cell>
          <cell r="G59" t="str">
            <v>Детска градина № 60 "Бор"</v>
          </cell>
          <cell r="H59">
            <v>1</v>
          </cell>
          <cell r="I59">
            <v>1</v>
          </cell>
          <cell r="J59">
            <v>6</v>
          </cell>
          <cell r="K59">
            <v>22</v>
          </cell>
          <cell r="L59">
            <v>50</v>
          </cell>
          <cell r="M59">
            <v>86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</row>
        <row r="60">
          <cell r="F60">
            <v>2202830</v>
          </cell>
          <cell r="G60" t="str">
            <v>Детска градина №116"Мусала"</v>
          </cell>
          <cell r="H60">
            <v>1</v>
          </cell>
          <cell r="I60">
            <v>1</v>
          </cell>
          <cell r="J60">
            <v>12</v>
          </cell>
          <cell r="K60">
            <v>43</v>
          </cell>
          <cell r="L60">
            <v>50</v>
          </cell>
          <cell r="M60">
            <v>209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X60">
            <v>0</v>
          </cell>
          <cell r="Y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F61">
            <v>2202831</v>
          </cell>
          <cell r="G61" t="str">
            <v>ДЕТСКА ГРАДИНА № 112 "Детски свят"</v>
          </cell>
          <cell r="H61">
            <v>1</v>
          </cell>
          <cell r="I61">
            <v>1</v>
          </cell>
          <cell r="J61">
            <v>7</v>
          </cell>
          <cell r="K61">
            <v>0</v>
          </cell>
          <cell r="L61">
            <v>25</v>
          </cell>
          <cell r="M61">
            <v>159</v>
          </cell>
          <cell r="N61">
            <v>0</v>
          </cell>
          <cell r="O61">
            <v>0</v>
          </cell>
          <cell r="P61">
            <v>1</v>
          </cell>
          <cell r="Q61">
            <v>10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F62">
            <v>2202832</v>
          </cell>
          <cell r="G62" t="str">
            <v>Детска градина № 160 "Драгалевци"</v>
          </cell>
          <cell r="H62">
            <v>1</v>
          </cell>
          <cell r="I62">
            <v>1</v>
          </cell>
          <cell r="J62">
            <v>10</v>
          </cell>
          <cell r="K62">
            <v>22</v>
          </cell>
          <cell r="L62">
            <v>50</v>
          </cell>
          <cell r="M62">
            <v>187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X62">
            <v>0</v>
          </cell>
          <cell r="Y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F63">
            <v>2202833</v>
          </cell>
          <cell r="G63" t="str">
            <v>ДЕТСКА ГРАДИНА № 37 "ВЪЛШЕБСТВО"</v>
          </cell>
          <cell r="H63">
            <v>1</v>
          </cell>
          <cell r="I63">
            <v>1</v>
          </cell>
          <cell r="J63">
            <v>11</v>
          </cell>
          <cell r="K63">
            <v>22</v>
          </cell>
          <cell r="L63">
            <v>54</v>
          </cell>
          <cell r="M63">
            <v>220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X63">
            <v>0</v>
          </cell>
          <cell r="Y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</row>
        <row r="64">
          <cell r="F64">
            <v>2202834</v>
          </cell>
          <cell r="G64" t="str">
            <v>Детска градина № 46 "Жива вода"</v>
          </cell>
          <cell r="H64">
            <v>1</v>
          </cell>
          <cell r="I64">
            <v>1</v>
          </cell>
          <cell r="J64">
            <v>8</v>
          </cell>
          <cell r="K64">
            <v>22</v>
          </cell>
          <cell r="L64">
            <v>25</v>
          </cell>
          <cell r="M64">
            <v>165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X64">
            <v>0</v>
          </cell>
          <cell r="Y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F65">
            <v>2203061</v>
          </cell>
          <cell r="G65" t="str">
            <v>61-во основно училище "Свети Свети Кирил и Методий"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</v>
          </cell>
          <cell r="S65">
            <v>23</v>
          </cell>
          <cell r="T65">
            <v>610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F66">
            <v>2203062</v>
          </cell>
          <cell r="G66" t="str">
            <v>62. Основно училище "Христо Ботев"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11</v>
          </cell>
          <cell r="T66">
            <v>250</v>
          </cell>
          <cell r="U66">
            <v>0</v>
          </cell>
          <cell r="V66">
            <v>0</v>
          </cell>
          <cell r="X66">
            <v>0</v>
          </cell>
          <cell r="Y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F67">
            <v>2203070</v>
          </cell>
          <cell r="G67" t="str">
            <v>70-о основно училище "Свети Климент Охридски"</v>
          </cell>
          <cell r="H67">
            <v>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</v>
          </cell>
          <cell r="O67">
            <v>28</v>
          </cell>
          <cell r="P67">
            <v>0</v>
          </cell>
          <cell r="Q67">
            <v>0</v>
          </cell>
          <cell r="R67">
            <v>1</v>
          </cell>
          <cell r="S67">
            <v>7</v>
          </cell>
          <cell r="T67">
            <v>150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F68">
            <v>2203074</v>
          </cell>
          <cell r="G68" t="str">
            <v>74 СУ "ГОЦЕ ДЕЛЧЕВ"</v>
          </cell>
          <cell r="H68">
            <v>1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1</v>
          </cell>
          <cell r="S68">
            <v>31</v>
          </cell>
          <cell r="T68">
            <v>647</v>
          </cell>
          <cell r="U68">
            <v>0</v>
          </cell>
          <cell r="V68">
            <v>0</v>
          </cell>
          <cell r="X68">
            <v>0</v>
          </cell>
          <cell r="Y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F69">
            <v>2203140</v>
          </cell>
          <cell r="G69" t="str">
            <v>140. СРЕДНО УЧИЛИЩЕ "ИВАН БОГОРОВ"</v>
          </cell>
          <cell r="H69">
            <v>1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14</v>
          </cell>
          <cell r="N69">
            <v>2</v>
          </cell>
          <cell r="O69">
            <v>42</v>
          </cell>
          <cell r="P69">
            <v>0</v>
          </cell>
          <cell r="Q69">
            <v>0</v>
          </cell>
          <cell r="R69">
            <v>1</v>
          </cell>
          <cell r="S69">
            <v>24</v>
          </cell>
          <cell r="T69">
            <v>519</v>
          </cell>
          <cell r="U69">
            <v>1</v>
          </cell>
          <cell r="V69">
            <v>17</v>
          </cell>
          <cell r="X69">
            <v>0</v>
          </cell>
          <cell r="Y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269</v>
          </cell>
          <cell r="AH69">
            <v>0</v>
          </cell>
          <cell r="AI69">
            <v>0</v>
          </cell>
        </row>
        <row r="70">
          <cell r="F70">
            <v>2203355</v>
          </cell>
          <cell r="G70" t="str">
            <v>Детска градина №198 " Косе Босе"</v>
          </cell>
          <cell r="H70">
            <v>1</v>
          </cell>
          <cell r="I70">
            <v>1</v>
          </cell>
          <cell r="J70">
            <v>6</v>
          </cell>
          <cell r="K70">
            <v>44</v>
          </cell>
          <cell r="L70">
            <v>27</v>
          </cell>
          <cell r="M70">
            <v>81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X70">
            <v>0</v>
          </cell>
          <cell r="Y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</row>
        <row r="71">
          <cell r="F71">
            <v>2203962</v>
          </cell>
          <cell r="G71" t="str">
            <v>ДЕТСКА ГРАДИНА № 82 " ДЖАНИ РОДАРИ "</v>
          </cell>
          <cell r="H71">
            <v>1</v>
          </cell>
          <cell r="I71">
            <v>1</v>
          </cell>
          <cell r="J71">
            <v>10</v>
          </cell>
          <cell r="K71">
            <v>21</v>
          </cell>
          <cell r="L71">
            <v>80</v>
          </cell>
          <cell r="M71">
            <v>149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F72">
            <v>2203964</v>
          </cell>
          <cell r="G72" t="str">
            <v>Детска градина №138 "Приятели"</v>
          </cell>
          <cell r="H72">
            <v>1</v>
          </cell>
          <cell r="I72">
            <v>1</v>
          </cell>
          <cell r="J72">
            <v>9</v>
          </cell>
          <cell r="K72">
            <v>24</v>
          </cell>
          <cell r="L72">
            <v>49</v>
          </cell>
          <cell r="M72">
            <v>147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F73">
            <v>2203966</v>
          </cell>
          <cell r="G73" t="str">
            <v>ДЕТСКА ГРАДИНА № 42 "ЧАЙКА"</v>
          </cell>
          <cell r="H73">
            <v>1</v>
          </cell>
          <cell r="I73">
            <v>1</v>
          </cell>
          <cell r="J73">
            <v>10</v>
          </cell>
          <cell r="K73">
            <v>23</v>
          </cell>
          <cell r="L73">
            <v>48</v>
          </cell>
          <cell r="M73">
            <v>174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F74">
            <v>2203967</v>
          </cell>
          <cell r="G74" t="str">
            <v>Детска градина N 5" Надежда"</v>
          </cell>
          <cell r="H74">
            <v>1</v>
          </cell>
          <cell r="I74">
            <v>1</v>
          </cell>
          <cell r="J74">
            <v>10</v>
          </cell>
          <cell r="K74">
            <v>0</v>
          </cell>
          <cell r="L74">
            <v>73</v>
          </cell>
          <cell r="M74">
            <v>135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X74">
            <v>0</v>
          </cell>
          <cell r="Y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F75">
            <v>2204018</v>
          </cell>
          <cell r="G75" t="str">
            <v>18 Средно училище "Уилям Гладстон"</v>
          </cell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1</v>
          </cell>
          <cell r="S75">
            <v>87</v>
          </cell>
          <cell r="T75">
            <v>2313</v>
          </cell>
          <cell r="U75">
            <v>0</v>
          </cell>
          <cell r="V75">
            <v>0</v>
          </cell>
          <cell r="X75">
            <v>0</v>
          </cell>
          <cell r="Y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F76">
            <v>2204030</v>
          </cell>
          <cell r="G76" t="str">
            <v>30 СРЕДНО УЧИЛИЩЕ "БРАТЯ МИЛАДИНОВИ"</v>
          </cell>
          <cell r="H76">
            <v>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</v>
          </cell>
          <cell r="S76">
            <v>42</v>
          </cell>
          <cell r="T76">
            <v>1026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F77">
            <v>2204032</v>
          </cell>
          <cell r="G77" t="str">
            <v>32. СРЕДНО УЧИЛИЩЕ С ИЗУЧАВАНЕ НА ЧУЖДИ ЕЗИЦИ "СВЕТИ КЛИМЕНТ ОХРИДСКИ"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</v>
          </cell>
          <cell r="S77">
            <v>72</v>
          </cell>
          <cell r="T77">
            <v>1904</v>
          </cell>
          <cell r="U77">
            <v>0</v>
          </cell>
          <cell r="V77">
            <v>0</v>
          </cell>
          <cell r="X77">
            <v>0</v>
          </cell>
          <cell r="Y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F78">
            <v>2204046</v>
          </cell>
          <cell r="G78" t="str">
            <v>46 Основно училище "Константин Фотинов" с разширено изучаване на хореография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7</v>
          </cell>
          <cell r="T78">
            <v>126</v>
          </cell>
          <cell r="U78">
            <v>0</v>
          </cell>
          <cell r="V78">
            <v>0</v>
          </cell>
          <cell r="X78">
            <v>0</v>
          </cell>
          <cell r="Y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F79">
            <v>2204067</v>
          </cell>
          <cell r="G79" t="str">
            <v>67 ОСНОВНО УЧИЛИЩЕ "ВАСИЛ ДРУМЕВ"</v>
          </cell>
          <cell r="H79">
            <v>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3</v>
          </cell>
          <cell r="O79">
            <v>60</v>
          </cell>
          <cell r="P79">
            <v>0</v>
          </cell>
          <cell r="Q79">
            <v>0</v>
          </cell>
          <cell r="R79">
            <v>1</v>
          </cell>
          <cell r="S79">
            <v>14</v>
          </cell>
          <cell r="T79">
            <v>311</v>
          </cell>
          <cell r="U79">
            <v>0</v>
          </cell>
          <cell r="V79">
            <v>0</v>
          </cell>
          <cell r="X79">
            <v>0</v>
          </cell>
          <cell r="Y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F80">
            <v>2204076</v>
          </cell>
          <cell r="G80" t="str">
            <v>76. Основно училище "Уилям Сароян"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7</v>
          </cell>
          <cell r="T80">
            <v>113</v>
          </cell>
          <cell r="U80">
            <v>0</v>
          </cell>
          <cell r="V80">
            <v>0</v>
          </cell>
          <cell r="X80">
            <v>0</v>
          </cell>
          <cell r="Y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F81">
            <v>2204091</v>
          </cell>
          <cell r="G81" t="str">
            <v>91.НЕМСКА ЕЗИКОВА ГИМНАЗИЯ "Професор Константин Гълъбов"</v>
          </cell>
          <cell r="H81">
            <v>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35</v>
          </cell>
          <cell r="T81">
            <v>933</v>
          </cell>
          <cell r="U81">
            <v>0</v>
          </cell>
          <cell r="V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F82">
            <v>2204136</v>
          </cell>
          <cell r="G82" t="str">
            <v>136 ОСНОВНО УЧИЛИЩЕ "ЛЮБЕН КАРАВЕЛОВ"</v>
          </cell>
          <cell r="H82">
            <v>1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</v>
          </cell>
          <cell r="O82">
            <v>71</v>
          </cell>
          <cell r="P82">
            <v>0</v>
          </cell>
          <cell r="Q82">
            <v>0</v>
          </cell>
          <cell r="R82">
            <v>1</v>
          </cell>
          <cell r="S82">
            <v>14</v>
          </cell>
          <cell r="T82">
            <v>279</v>
          </cell>
          <cell r="U82">
            <v>0</v>
          </cell>
          <cell r="V82">
            <v>0</v>
          </cell>
          <cell r="X82">
            <v>0</v>
          </cell>
          <cell r="Y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F83">
            <v>2204310</v>
          </cell>
          <cell r="G83" t="str">
            <v>5. Вечерно средно училище "Пеньо Пенев"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X83">
            <v>0</v>
          </cell>
          <cell r="Y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171</v>
          </cell>
          <cell r="AI83">
            <v>0</v>
          </cell>
        </row>
        <row r="84">
          <cell r="F84">
            <v>2204936</v>
          </cell>
          <cell r="G84" t="str">
            <v>Детска градина №1</v>
          </cell>
          <cell r="H84">
            <v>1</v>
          </cell>
          <cell r="I84">
            <v>1</v>
          </cell>
          <cell r="J84">
            <v>6</v>
          </cell>
          <cell r="K84">
            <v>20</v>
          </cell>
          <cell r="L84">
            <v>50</v>
          </cell>
          <cell r="M84">
            <v>80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X84">
            <v>0</v>
          </cell>
          <cell r="Y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F85">
            <v>2204938</v>
          </cell>
          <cell r="G85" t="str">
            <v>Детска градина №194"Милувка"</v>
          </cell>
          <cell r="H85">
            <v>1</v>
          </cell>
          <cell r="I85">
            <v>1</v>
          </cell>
          <cell r="J85">
            <v>6</v>
          </cell>
          <cell r="K85">
            <v>0</v>
          </cell>
          <cell r="L85">
            <v>44</v>
          </cell>
          <cell r="M85">
            <v>107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F86">
            <v>2204939</v>
          </cell>
          <cell r="G86" t="str">
            <v>Детска градина №81 "Лилия"</v>
          </cell>
          <cell r="H86">
            <v>1</v>
          </cell>
          <cell r="I86">
            <v>1</v>
          </cell>
          <cell r="J86">
            <v>10</v>
          </cell>
          <cell r="K86">
            <v>43</v>
          </cell>
          <cell r="L86">
            <v>54</v>
          </cell>
          <cell r="M86">
            <v>156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F87">
            <v>2204940</v>
          </cell>
          <cell r="G87" t="str">
            <v>Детска градина № 120 "Детство под липите"</v>
          </cell>
          <cell r="H87">
            <v>1</v>
          </cell>
          <cell r="I87">
            <v>1</v>
          </cell>
          <cell r="J87">
            <v>8</v>
          </cell>
          <cell r="K87">
            <v>46</v>
          </cell>
          <cell r="L87">
            <v>54</v>
          </cell>
          <cell r="M87">
            <v>80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F88">
            <v>2204941</v>
          </cell>
          <cell r="G88" t="str">
            <v>ДЕТСКА ГРАДИНА №50 "ЗАЙЧЕТО КУИКИ"</v>
          </cell>
          <cell r="H88">
            <v>1</v>
          </cell>
          <cell r="I88">
            <v>1</v>
          </cell>
          <cell r="J88">
            <v>11</v>
          </cell>
          <cell r="K88">
            <v>19</v>
          </cell>
          <cell r="L88">
            <v>96</v>
          </cell>
          <cell r="M88">
            <v>149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X88">
            <v>0</v>
          </cell>
          <cell r="Y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F89">
            <v>2204942</v>
          </cell>
          <cell r="G89" t="str">
            <v>Детска градина №119 "Детска планета"</v>
          </cell>
          <cell r="H89">
            <v>1</v>
          </cell>
          <cell r="I89">
            <v>1</v>
          </cell>
          <cell r="J89">
            <v>15</v>
          </cell>
          <cell r="K89">
            <v>22</v>
          </cell>
          <cell r="L89">
            <v>153</v>
          </cell>
          <cell r="M89">
            <v>214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X89">
            <v>0</v>
          </cell>
          <cell r="Y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  <row r="90">
          <cell r="F90">
            <v>2205011</v>
          </cell>
          <cell r="G90" t="str">
            <v>11 Основно училище Свети Пимен Зографски</v>
          </cell>
          <cell r="H90">
            <v>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20</v>
          </cell>
          <cell r="T90">
            <v>495</v>
          </cell>
          <cell r="U90">
            <v>0</v>
          </cell>
          <cell r="V90">
            <v>0</v>
          </cell>
          <cell r="X90">
            <v>0</v>
          </cell>
          <cell r="Y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F91">
            <v>2205105</v>
          </cell>
          <cell r="G91" t="str">
            <v>105. СРЕДНО УЧИЛИЩЕ "АТАНАС ДАЛЧЕВ"</v>
          </cell>
          <cell r="H91">
            <v>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1</v>
          </cell>
          <cell r="S91">
            <v>50</v>
          </cell>
          <cell r="T91">
            <v>1291</v>
          </cell>
          <cell r="U91">
            <v>0</v>
          </cell>
          <cell r="V91">
            <v>0</v>
          </cell>
          <cell r="X91">
            <v>0</v>
          </cell>
          <cell r="Y91">
            <v>0</v>
          </cell>
          <cell r="AA91">
            <v>4</v>
          </cell>
          <cell r="AB91">
            <v>0</v>
          </cell>
          <cell r="AC91">
            <v>0</v>
          </cell>
          <cell r="AD91">
            <v>0</v>
          </cell>
          <cell r="AE91">
            <v>106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F92">
            <v>2205119</v>
          </cell>
          <cell r="G92" t="str">
            <v>119. Средно училище "Академик Михаил Арнаудов"</v>
          </cell>
          <cell r="H92">
            <v>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S92">
            <v>56</v>
          </cell>
          <cell r="T92">
            <v>1454</v>
          </cell>
          <cell r="U92">
            <v>0</v>
          </cell>
          <cell r="V92">
            <v>0</v>
          </cell>
          <cell r="X92">
            <v>0</v>
          </cell>
          <cell r="Y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</row>
        <row r="93">
          <cell r="F93">
            <v>2205955</v>
          </cell>
          <cell r="G93" t="str">
            <v>ДЕТСКА ГРАДИНА №165"ЛАТИНКА"</v>
          </cell>
          <cell r="H93">
            <v>1</v>
          </cell>
          <cell r="I93">
            <v>1</v>
          </cell>
          <cell r="J93">
            <v>6</v>
          </cell>
          <cell r="K93">
            <v>0</v>
          </cell>
          <cell r="L93">
            <v>28</v>
          </cell>
          <cell r="M93">
            <v>133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X93">
            <v>0</v>
          </cell>
          <cell r="Y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F94">
            <v>2205956</v>
          </cell>
          <cell r="G94" t="str">
            <v>ДЕТСКА ГРАДИНА № 30 "РАДЕЦКИ"</v>
          </cell>
          <cell r="H94">
            <v>1</v>
          </cell>
          <cell r="I94">
            <v>1</v>
          </cell>
          <cell r="J94">
            <v>8</v>
          </cell>
          <cell r="K94">
            <v>42</v>
          </cell>
          <cell r="L94">
            <v>50</v>
          </cell>
          <cell r="M94">
            <v>104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X94">
            <v>0</v>
          </cell>
          <cell r="Y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F95">
            <v>2205957</v>
          </cell>
          <cell r="G95" t="str">
            <v>ДЕТСКА ГРАДИНА №34 "БРЕЗИЧКА"</v>
          </cell>
          <cell r="H95">
            <v>1</v>
          </cell>
          <cell r="I95">
            <v>1</v>
          </cell>
          <cell r="J95">
            <v>10</v>
          </cell>
          <cell r="K95">
            <v>39</v>
          </cell>
          <cell r="L95">
            <v>56</v>
          </cell>
          <cell r="M95">
            <v>161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X95">
            <v>0</v>
          </cell>
          <cell r="Y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F96">
            <v>2205958</v>
          </cell>
          <cell r="G96" t="str">
            <v>Детска градина № 49 "Радост"</v>
          </cell>
          <cell r="H96">
            <v>1</v>
          </cell>
          <cell r="I96">
            <v>1</v>
          </cell>
          <cell r="J96">
            <v>10</v>
          </cell>
          <cell r="K96">
            <v>43</v>
          </cell>
          <cell r="L96">
            <v>52</v>
          </cell>
          <cell r="M96">
            <v>157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X96">
            <v>0</v>
          </cell>
          <cell r="Y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F97">
            <v>2205959</v>
          </cell>
          <cell r="G97" t="str">
            <v>Детска градина № 133 " З О Р Н И Ц А "</v>
          </cell>
          <cell r="H97">
            <v>1</v>
          </cell>
          <cell r="I97">
            <v>1</v>
          </cell>
          <cell r="J97">
            <v>7</v>
          </cell>
          <cell r="K97">
            <v>0</v>
          </cell>
          <cell r="L97">
            <v>24</v>
          </cell>
          <cell r="M97">
            <v>161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X97">
            <v>0</v>
          </cell>
          <cell r="Y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</row>
        <row r="98">
          <cell r="F98">
            <v>2205960</v>
          </cell>
          <cell r="G98" t="str">
            <v>ДЕТСКА ГРАДИНА № 29 "СЛЪНЦЕ"</v>
          </cell>
          <cell r="H98">
            <v>1</v>
          </cell>
          <cell r="I98">
            <v>1</v>
          </cell>
          <cell r="J98">
            <v>11</v>
          </cell>
          <cell r="K98">
            <v>40</v>
          </cell>
          <cell r="L98">
            <v>51</v>
          </cell>
          <cell r="M98">
            <v>180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X98">
            <v>0</v>
          </cell>
          <cell r="Y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F99">
            <v>2205961</v>
          </cell>
          <cell r="G99" t="str">
            <v>Детска градина №23 "ЗДРАВЕ"</v>
          </cell>
          <cell r="H99">
            <v>1</v>
          </cell>
          <cell r="I99">
            <v>1</v>
          </cell>
          <cell r="J99">
            <v>7</v>
          </cell>
          <cell r="K99">
            <v>21</v>
          </cell>
          <cell r="L99">
            <v>62</v>
          </cell>
          <cell r="M99">
            <v>96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F100">
            <v>2206003</v>
          </cell>
          <cell r="G100" t="str">
            <v>3. СУ "Марин Дринов"</v>
          </cell>
          <cell r="H100">
            <v>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10</v>
          </cell>
          <cell r="T100">
            <v>213</v>
          </cell>
          <cell r="U100">
            <v>4</v>
          </cell>
          <cell r="V100">
            <v>99</v>
          </cell>
          <cell r="X100">
            <v>0</v>
          </cell>
          <cell r="Y100">
            <v>0</v>
          </cell>
          <cell r="AA100">
            <v>6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154</v>
          </cell>
          <cell r="AH100">
            <v>0</v>
          </cell>
          <cell r="AI100">
            <v>0</v>
          </cell>
        </row>
        <row r="101">
          <cell r="F101">
            <v>2206043</v>
          </cell>
          <cell r="G101" t="str">
            <v>43. Основно училище "Христо Смирненски"</v>
          </cell>
          <cell r="H101">
            <v>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1</v>
          </cell>
          <cell r="S101">
            <v>30</v>
          </cell>
          <cell r="T101">
            <v>746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F102">
            <v>2206045</v>
          </cell>
          <cell r="G102" t="str">
            <v>45 основно училище "Константин Величков"</v>
          </cell>
          <cell r="H102">
            <v>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1</v>
          </cell>
          <cell r="S102">
            <v>28</v>
          </cell>
          <cell r="T102">
            <v>652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</row>
        <row r="103">
          <cell r="F103">
            <v>2206113</v>
          </cell>
          <cell r="G103" t="str">
            <v>113 СУ "САВА ФИЛАРЕТОВ"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</v>
          </cell>
          <cell r="O103">
            <v>20</v>
          </cell>
          <cell r="P103">
            <v>0</v>
          </cell>
          <cell r="Q103">
            <v>0</v>
          </cell>
          <cell r="R103">
            <v>1</v>
          </cell>
          <cell r="S103">
            <v>8</v>
          </cell>
          <cell r="T103">
            <v>163</v>
          </cell>
          <cell r="U103">
            <v>0</v>
          </cell>
          <cell r="V103">
            <v>0</v>
          </cell>
          <cell r="X103">
            <v>0</v>
          </cell>
          <cell r="Y103">
            <v>0</v>
          </cell>
          <cell r="AA103">
            <v>7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166</v>
          </cell>
          <cell r="AG103">
            <v>0</v>
          </cell>
          <cell r="AH103">
            <v>0</v>
          </cell>
          <cell r="AI103">
            <v>0</v>
          </cell>
        </row>
        <row r="104">
          <cell r="F104">
            <v>2206302</v>
          </cell>
          <cell r="G104" t="str">
            <v>Втора английска езикова гимназия "Томас Джеферсън"</v>
          </cell>
          <cell r="H104">
            <v>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1</v>
          </cell>
          <cell r="S104">
            <v>35</v>
          </cell>
          <cell r="T104">
            <v>954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</row>
        <row r="105">
          <cell r="F105">
            <v>2206411</v>
          </cell>
          <cell r="G105" t="str">
            <v>Професионална гимназия по хранително-вкусови технологии "Проф. д-р Георги Павлов"</v>
          </cell>
          <cell r="H105">
            <v>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Z105">
            <v>1</v>
          </cell>
          <cell r="AA105">
            <v>16</v>
          </cell>
          <cell r="AB105">
            <v>0</v>
          </cell>
          <cell r="AC105">
            <v>0</v>
          </cell>
          <cell r="AD105">
            <v>286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F106">
            <v>2206984</v>
          </cell>
          <cell r="G106" t="str">
            <v>ДЕТСКА ГРАДИНА № 51 "ЩУРЧЕ"</v>
          </cell>
          <cell r="H106">
            <v>1</v>
          </cell>
          <cell r="I106">
            <v>1</v>
          </cell>
          <cell r="J106">
            <v>11</v>
          </cell>
          <cell r="K106">
            <v>43</v>
          </cell>
          <cell r="L106">
            <v>81</v>
          </cell>
          <cell r="M106">
            <v>166</v>
          </cell>
          <cell r="N106">
            <v>0</v>
          </cell>
          <cell r="O106">
            <v>0</v>
          </cell>
          <cell r="P106">
            <v>1</v>
          </cell>
          <cell r="Q106">
            <v>9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X106">
            <v>0</v>
          </cell>
          <cell r="Y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F107">
            <v>2206985</v>
          </cell>
          <cell r="G107" t="str">
            <v>ДЕТСКА ГРАДИНА №52 "ИЛИНДЕНЧЕ"</v>
          </cell>
          <cell r="H107">
            <v>1</v>
          </cell>
          <cell r="I107">
            <v>1</v>
          </cell>
          <cell r="J107">
            <v>11</v>
          </cell>
          <cell r="K107">
            <v>20</v>
          </cell>
          <cell r="L107">
            <v>77</v>
          </cell>
          <cell r="M107">
            <v>187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X107">
            <v>0</v>
          </cell>
          <cell r="Y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F108">
            <v>2206986</v>
          </cell>
          <cell r="G108" t="str">
            <v>ДЕТСКА ГРАДИНА №158 "ЗОРА"</v>
          </cell>
          <cell r="H108">
            <v>1</v>
          </cell>
          <cell r="I108">
            <v>1</v>
          </cell>
          <cell r="J108">
            <v>7</v>
          </cell>
          <cell r="K108">
            <v>37</v>
          </cell>
          <cell r="L108">
            <v>20</v>
          </cell>
          <cell r="M108">
            <v>94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X108">
            <v>0</v>
          </cell>
          <cell r="Y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</row>
        <row r="109">
          <cell r="F109">
            <v>2206987</v>
          </cell>
          <cell r="G109" t="str">
            <v>ДЕТСКА ГРАДИНА №179 "СИНЧЕЦ"</v>
          </cell>
          <cell r="H109">
            <v>1</v>
          </cell>
          <cell r="I109">
            <v>1</v>
          </cell>
          <cell r="J109">
            <v>14</v>
          </cell>
          <cell r="K109">
            <v>64</v>
          </cell>
          <cell r="L109">
            <v>124</v>
          </cell>
          <cell r="M109">
            <v>164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X109">
            <v>0</v>
          </cell>
          <cell r="Y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F110">
            <v>2206988</v>
          </cell>
          <cell r="G110" t="str">
            <v>Детска градина № 153 СВЕТА ТРОИЦА"</v>
          </cell>
          <cell r="H110">
            <v>1</v>
          </cell>
          <cell r="I110">
            <v>1</v>
          </cell>
          <cell r="J110">
            <v>8</v>
          </cell>
          <cell r="K110">
            <v>0</v>
          </cell>
          <cell r="L110">
            <v>52</v>
          </cell>
          <cell r="M110">
            <v>161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X110">
            <v>0</v>
          </cell>
          <cell r="Y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F111">
            <v>2207004</v>
          </cell>
          <cell r="G111" t="str">
            <v>4. Основно училище "Проф. Джон Атанасов"</v>
          </cell>
          <cell r="H111">
            <v>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</v>
          </cell>
          <cell r="O111">
            <v>20</v>
          </cell>
          <cell r="P111">
            <v>0</v>
          </cell>
          <cell r="Q111">
            <v>0</v>
          </cell>
          <cell r="R111">
            <v>1</v>
          </cell>
          <cell r="S111">
            <v>35</v>
          </cell>
          <cell r="T111">
            <v>846</v>
          </cell>
          <cell r="U111">
            <v>0</v>
          </cell>
          <cell r="V111">
            <v>0</v>
          </cell>
          <cell r="X111">
            <v>0</v>
          </cell>
          <cell r="Y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F112">
            <v>2207068</v>
          </cell>
          <cell r="G112" t="str">
            <v>68. Средно училище "Академик Никола Обрешков"</v>
          </cell>
          <cell r="H112">
            <v>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1</v>
          </cell>
          <cell r="O112">
            <v>12</v>
          </cell>
          <cell r="P112">
            <v>0</v>
          </cell>
          <cell r="Q112">
            <v>0</v>
          </cell>
          <cell r="R112">
            <v>1</v>
          </cell>
          <cell r="S112">
            <v>30</v>
          </cell>
          <cell r="T112">
            <v>700</v>
          </cell>
          <cell r="U112">
            <v>0</v>
          </cell>
          <cell r="V112">
            <v>0</v>
          </cell>
          <cell r="X112">
            <v>0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F113">
            <v>2207069</v>
          </cell>
          <cell r="G113" t="str">
            <v>69 Средно училище "Димитър Маринов"</v>
          </cell>
          <cell r="H113">
            <v>1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</v>
          </cell>
          <cell r="O113">
            <v>22</v>
          </cell>
          <cell r="P113">
            <v>0</v>
          </cell>
          <cell r="Q113">
            <v>0</v>
          </cell>
          <cell r="R113">
            <v>1</v>
          </cell>
          <cell r="S113">
            <v>17</v>
          </cell>
          <cell r="T113">
            <v>272</v>
          </cell>
          <cell r="U113">
            <v>0</v>
          </cell>
          <cell r="V113">
            <v>0</v>
          </cell>
          <cell r="X113">
            <v>0</v>
          </cell>
          <cell r="Y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F114">
            <v>2207089</v>
          </cell>
          <cell r="G114" t="str">
            <v>89 ОУ "Д-р Христо Стамболски"</v>
          </cell>
          <cell r="H114">
            <v>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</v>
          </cell>
          <cell r="O114">
            <v>17</v>
          </cell>
          <cell r="P114">
            <v>0</v>
          </cell>
          <cell r="Q114">
            <v>0</v>
          </cell>
          <cell r="R114">
            <v>1</v>
          </cell>
          <cell r="S114">
            <v>8</v>
          </cell>
          <cell r="T114">
            <v>142</v>
          </cell>
          <cell r="U114">
            <v>0</v>
          </cell>
          <cell r="V114">
            <v>0</v>
          </cell>
          <cell r="X114">
            <v>0</v>
          </cell>
          <cell r="Y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F115">
            <v>2207108</v>
          </cell>
          <cell r="G115" t="str">
            <v>108 Средно училище "Никола Беловеждов"</v>
          </cell>
          <cell r="H115">
            <v>1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</v>
          </cell>
          <cell r="S115">
            <v>36</v>
          </cell>
          <cell r="T115">
            <v>853</v>
          </cell>
          <cell r="U115">
            <v>0</v>
          </cell>
          <cell r="V115">
            <v>0</v>
          </cell>
          <cell r="X115">
            <v>0</v>
          </cell>
          <cell r="Y115">
            <v>0</v>
          </cell>
          <cell r="AA115">
            <v>1</v>
          </cell>
          <cell r="AB115">
            <v>0</v>
          </cell>
          <cell r="AC115">
            <v>0</v>
          </cell>
          <cell r="AD115">
            <v>26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F116">
            <v>2207150</v>
          </cell>
          <cell r="G116" t="str">
            <v>150-то ОСНОВНО УЧИЛИЩЕ "ЦАР СИМЕОН ПЪРВИ"</v>
          </cell>
          <cell r="H116">
            <v>1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</v>
          </cell>
          <cell r="O116">
            <v>22</v>
          </cell>
          <cell r="P116">
            <v>0</v>
          </cell>
          <cell r="Q116">
            <v>0</v>
          </cell>
          <cell r="R116">
            <v>1</v>
          </cell>
          <cell r="S116">
            <v>18</v>
          </cell>
          <cell r="T116">
            <v>359</v>
          </cell>
          <cell r="U116">
            <v>0</v>
          </cell>
          <cell r="V116">
            <v>0</v>
          </cell>
          <cell r="X116">
            <v>0</v>
          </cell>
          <cell r="Y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F117">
            <v>2207163</v>
          </cell>
          <cell r="G117" t="str">
            <v>163 ОСНОВНО УЧИЛИЩЕ "ЧЕРНОРИЗЕЦ ХРАБЪР"</v>
          </cell>
          <cell r="H117">
            <v>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</v>
          </cell>
          <cell r="O117">
            <v>23</v>
          </cell>
          <cell r="P117">
            <v>0</v>
          </cell>
          <cell r="Q117">
            <v>0</v>
          </cell>
          <cell r="R117">
            <v>1</v>
          </cell>
          <cell r="S117">
            <v>27</v>
          </cell>
          <cell r="T117">
            <v>612</v>
          </cell>
          <cell r="U117">
            <v>0</v>
          </cell>
          <cell r="V117">
            <v>0</v>
          </cell>
          <cell r="X117">
            <v>0</v>
          </cell>
          <cell r="Y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F118">
            <v>2207842</v>
          </cell>
          <cell r="G118" t="str">
            <v>ДЕТСКА ГРАДИНА № 88 ДЕТСКИ РАЙ"</v>
          </cell>
          <cell r="H118">
            <v>1</v>
          </cell>
          <cell r="I118">
            <v>1</v>
          </cell>
          <cell r="J118">
            <v>14</v>
          </cell>
          <cell r="K118">
            <v>43</v>
          </cell>
          <cell r="L118">
            <v>101</v>
          </cell>
          <cell r="M118">
            <v>218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X118">
            <v>0</v>
          </cell>
          <cell r="Y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F119">
            <v>2207843</v>
          </cell>
          <cell r="G119" t="str">
            <v>Детска градина № 185 "ЗВЕЗДИЧКА"</v>
          </cell>
          <cell r="H119">
            <v>1</v>
          </cell>
          <cell r="I119">
            <v>1</v>
          </cell>
          <cell r="J119">
            <v>14</v>
          </cell>
          <cell r="K119">
            <v>41</v>
          </cell>
          <cell r="L119">
            <v>116</v>
          </cell>
          <cell r="M119">
            <v>198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X119">
            <v>0</v>
          </cell>
          <cell r="Y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F120">
            <v>2207844</v>
          </cell>
          <cell r="G120" t="str">
            <v>ДЕТСКА ГРАДИНА № 144 "ХАНС КРИСТИАН АНДЕРСЕН"</v>
          </cell>
          <cell r="H120">
            <v>1</v>
          </cell>
          <cell r="I120">
            <v>1</v>
          </cell>
          <cell r="J120">
            <v>13</v>
          </cell>
          <cell r="K120">
            <v>66</v>
          </cell>
          <cell r="L120">
            <v>80</v>
          </cell>
          <cell r="M120">
            <v>179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X120">
            <v>0</v>
          </cell>
          <cell r="Y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F121">
            <v>2207845</v>
          </cell>
          <cell r="G121" t="str">
            <v>ДЕТСКА ГРАДИНА № 36 ПЕПЕРУДА</v>
          </cell>
          <cell r="H121">
            <v>1</v>
          </cell>
          <cell r="I121">
            <v>1</v>
          </cell>
          <cell r="J121">
            <v>10</v>
          </cell>
          <cell r="K121">
            <v>44</v>
          </cell>
          <cell r="L121">
            <v>57</v>
          </cell>
          <cell r="M121">
            <v>160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X121">
            <v>0</v>
          </cell>
          <cell r="Y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F122">
            <v>2207846</v>
          </cell>
          <cell r="G122" t="str">
            <v>ДЕТСКА ГРАДИНА № 13 "КАЛИНKА"</v>
          </cell>
          <cell r="H122">
            <v>1</v>
          </cell>
          <cell r="I122">
            <v>1</v>
          </cell>
          <cell r="J122">
            <v>11</v>
          </cell>
          <cell r="K122">
            <v>83</v>
          </cell>
          <cell r="L122">
            <v>61</v>
          </cell>
          <cell r="M122">
            <v>136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X122">
            <v>0</v>
          </cell>
          <cell r="Y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F123">
            <v>2207848</v>
          </cell>
          <cell r="G123" t="str">
            <v>Детска градина № 96 " Росна китка "</v>
          </cell>
          <cell r="H123">
            <v>1</v>
          </cell>
          <cell r="I123">
            <v>1</v>
          </cell>
          <cell r="J123">
            <v>12</v>
          </cell>
          <cell r="K123">
            <v>21</v>
          </cell>
          <cell r="L123">
            <v>120</v>
          </cell>
          <cell r="M123">
            <v>158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F124">
            <v>2207849</v>
          </cell>
          <cell r="G124" t="str">
            <v>ДЕТСКА ГРАДИНА №108 "ДЕТСКО ЦАРСТВО"</v>
          </cell>
          <cell r="H124">
            <v>1</v>
          </cell>
          <cell r="I124">
            <v>1</v>
          </cell>
          <cell r="J124">
            <v>11</v>
          </cell>
          <cell r="K124">
            <v>20</v>
          </cell>
          <cell r="L124">
            <v>55</v>
          </cell>
          <cell r="M124">
            <v>211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X124">
            <v>0</v>
          </cell>
          <cell r="Y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F125">
            <v>2208017</v>
          </cell>
          <cell r="G125" t="str">
            <v>17 СУ "Дамян Груев"</v>
          </cell>
          <cell r="H125">
            <v>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1</v>
          </cell>
          <cell r="S125">
            <v>27</v>
          </cell>
          <cell r="T125">
            <v>580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2</v>
          </cell>
          <cell r="AB125">
            <v>0</v>
          </cell>
          <cell r="AC125">
            <v>0</v>
          </cell>
          <cell r="AD125">
            <v>0</v>
          </cell>
          <cell r="AE125">
            <v>42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F126">
            <v>2208028</v>
          </cell>
          <cell r="G126" t="str">
            <v>28 Средно училище "Алеко Константинов"</v>
          </cell>
          <cell r="H126">
            <v>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</v>
          </cell>
          <cell r="S126">
            <v>22</v>
          </cell>
          <cell r="T126">
            <v>461</v>
          </cell>
          <cell r="U126">
            <v>0</v>
          </cell>
          <cell r="V126">
            <v>0</v>
          </cell>
          <cell r="X126">
            <v>0</v>
          </cell>
          <cell r="Y126">
            <v>0</v>
          </cell>
          <cell r="AA126">
            <v>1</v>
          </cell>
          <cell r="AB126">
            <v>0</v>
          </cell>
          <cell r="AC126">
            <v>0</v>
          </cell>
          <cell r="AD126">
            <v>26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F127">
            <v>2208057</v>
          </cell>
          <cell r="G127" t="str">
            <v>57 Спортно училище "Свети Наум Охридски"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20</v>
          </cell>
          <cell r="Y127">
            <v>500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F128">
            <v>2208075</v>
          </cell>
          <cell r="G128" t="str">
            <v>75.Основно училище " Тодор Каблешков "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7</v>
          </cell>
          <cell r="O128">
            <v>154</v>
          </cell>
          <cell r="P128">
            <v>0</v>
          </cell>
          <cell r="Q128">
            <v>0</v>
          </cell>
          <cell r="R128">
            <v>1</v>
          </cell>
          <cell r="S128">
            <v>27</v>
          </cell>
          <cell r="T128">
            <v>681</v>
          </cell>
          <cell r="U128">
            <v>0</v>
          </cell>
          <cell r="V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F129">
            <v>2208092</v>
          </cell>
          <cell r="G129" t="str">
            <v>92 Основно училище "Димитър Талев"</v>
          </cell>
          <cell r="H129">
            <v>1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23</v>
          </cell>
          <cell r="T129">
            <v>542</v>
          </cell>
          <cell r="U129">
            <v>0</v>
          </cell>
          <cell r="V129">
            <v>0</v>
          </cell>
          <cell r="X129">
            <v>0</v>
          </cell>
          <cell r="Y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F130">
            <v>2208123</v>
          </cell>
          <cell r="G130" t="str">
            <v>123 Средно училищe "Стефан Стамболов"</v>
          </cell>
          <cell r="H130">
            <v>1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4</v>
          </cell>
          <cell r="O130">
            <v>90</v>
          </cell>
          <cell r="P130">
            <v>0</v>
          </cell>
          <cell r="Q130">
            <v>0</v>
          </cell>
          <cell r="R130">
            <v>1</v>
          </cell>
          <cell r="S130">
            <v>21</v>
          </cell>
          <cell r="T130">
            <v>423</v>
          </cell>
          <cell r="U130">
            <v>0</v>
          </cell>
          <cell r="V130">
            <v>0</v>
          </cell>
          <cell r="X130">
            <v>0</v>
          </cell>
          <cell r="Y130">
            <v>0</v>
          </cell>
          <cell r="AA130">
            <v>8</v>
          </cell>
          <cell r="AB130">
            <v>168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F131">
            <v>2208135</v>
          </cell>
          <cell r="G131" t="str">
            <v>135 средно училище "Ян Амос Коменски"</v>
          </cell>
          <cell r="H131">
            <v>1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</v>
          </cell>
          <cell r="S131">
            <v>14</v>
          </cell>
          <cell r="T131">
            <v>274</v>
          </cell>
          <cell r="U131">
            <v>0</v>
          </cell>
          <cell r="V131">
            <v>0</v>
          </cell>
          <cell r="X131">
            <v>0</v>
          </cell>
          <cell r="Y131">
            <v>0</v>
          </cell>
          <cell r="AA131">
            <v>5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125</v>
          </cell>
          <cell r="AG131">
            <v>0</v>
          </cell>
          <cell r="AH131">
            <v>0</v>
          </cell>
          <cell r="AI131">
            <v>0</v>
          </cell>
        </row>
        <row r="132">
          <cell r="F132">
            <v>2208147</v>
          </cell>
          <cell r="G132" t="str">
            <v>147 Основно училище "Йордан Радичков"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</v>
          </cell>
          <cell r="O132">
            <v>14</v>
          </cell>
          <cell r="P132">
            <v>0</v>
          </cell>
          <cell r="Q132">
            <v>0</v>
          </cell>
          <cell r="R132">
            <v>1</v>
          </cell>
          <cell r="S132">
            <v>7</v>
          </cell>
          <cell r="T132">
            <v>110</v>
          </cell>
          <cell r="U132">
            <v>0</v>
          </cell>
          <cell r="V132">
            <v>0</v>
          </cell>
          <cell r="X132">
            <v>0</v>
          </cell>
          <cell r="Y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F133">
            <v>2208864</v>
          </cell>
          <cell r="G133" t="str">
            <v>ДЕТСКА ГРАДИНА №196"ШАРЛ ПЕРО"</v>
          </cell>
          <cell r="H133">
            <v>1</v>
          </cell>
          <cell r="I133">
            <v>1</v>
          </cell>
          <cell r="J133">
            <v>6</v>
          </cell>
          <cell r="K133">
            <v>0</v>
          </cell>
          <cell r="L133">
            <v>24</v>
          </cell>
          <cell r="M133">
            <v>132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F134">
            <v>2208865</v>
          </cell>
          <cell r="G134" t="str">
            <v>ДЕТСКА ГРАДИНА № 169 " КОЛЕДАРЧЕ "</v>
          </cell>
          <cell r="H134">
            <v>1</v>
          </cell>
          <cell r="I134">
            <v>1</v>
          </cell>
          <cell r="J134">
            <v>6</v>
          </cell>
          <cell r="K134">
            <v>0</v>
          </cell>
          <cell r="L134">
            <v>52</v>
          </cell>
          <cell r="M134">
            <v>112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X134">
            <v>0</v>
          </cell>
          <cell r="Y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F135">
            <v>2208866</v>
          </cell>
          <cell r="G135" t="str">
            <v>Детска градина 128 "ФЕНИКС"</v>
          </cell>
          <cell r="H135">
            <v>1</v>
          </cell>
          <cell r="I135">
            <v>1</v>
          </cell>
          <cell r="J135">
            <v>10</v>
          </cell>
          <cell r="K135">
            <v>22</v>
          </cell>
          <cell r="L135">
            <v>51</v>
          </cell>
          <cell r="M135">
            <v>193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F136">
            <v>2208867</v>
          </cell>
          <cell r="G136" t="str">
            <v>ДЕТСКА ГРАДИНА № 130"ПРИКАЗКА"</v>
          </cell>
          <cell r="H136">
            <v>1</v>
          </cell>
          <cell r="I136">
            <v>1</v>
          </cell>
          <cell r="J136">
            <v>4</v>
          </cell>
          <cell r="K136">
            <v>0</v>
          </cell>
          <cell r="L136">
            <v>25</v>
          </cell>
          <cell r="M136">
            <v>82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F137">
            <v>2208868</v>
          </cell>
          <cell r="G137" t="str">
            <v>Детска градина №126 "Тинтява"</v>
          </cell>
          <cell r="H137">
            <v>1</v>
          </cell>
          <cell r="I137">
            <v>1</v>
          </cell>
          <cell r="J137">
            <v>8</v>
          </cell>
          <cell r="K137">
            <v>0</v>
          </cell>
          <cell r="L137">
            <v>51</v>
          </cell>
          <cell r="M137">
            <v>162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F138">
            <v>2208870</v>
          </cell>
          <cell r="G138" t="str">
            <v>Детска градина №187 "Жар птица"</v>
          </cell>
          <cell r="H138">
            <v>1</v>
          </cell>
          <cell r="I138">
            <v>1</v>
          </cell>
          <cell r="J138">
            <v>8</v>
          </cell>
          <cell r="K138">
            <v>43</v>
          </cell>
          <cell r="L138">
            <v>26</v>
          </cell>
          <cell r="M138">
            <v>142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F139">
            <v>2208871</v>
          </cell>
          <cell r="G139" t="str">
            <v>ДЕТСКА ГРАДИНА N 54 "ДЪГА"</v>
          </cell>
          <cell r="H139">
            <v>1</v>
          </cell>
          <cell r="I139">
            <v>1</v>
          </cell>
          <cell r="J139">
            <v>6</v>
          </cell>
          <cell r="K139">
            <v>43</v>
          </cell>
          <cell r="L139">
            <v>26</v>
          </cell>
          <cell r="M139">
            <v>76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X139">
            <v>0</v>
          </cell>
          <cell r="Y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F140">
            <v>2209019</v>
          </cell>
          <cell r="G140" t="str">
            <v>19 СРЕДНО УЧИЛИЩЕ "ЕЛИН ПЕЛИН"</v>
          </cell>
          <cell r="H140">
            <v>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</v>
          </cell>
          <cell r="S140">
            <v>43</v>
          </cell>
          <cell r="T140">
            <v>1043</v>
          </cell>
          <cell r="U140">
            <v>0</v>
          </cell>
          <cell r="V140">
            <v>0</v>
          </cell>
          <cell r="X140">
            <v>0</v>
          </cell>
          <cell r="Y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F141">
            <v>2209025</v>
          </cell>
          <cell r="G141" t="str">
            <v>25 основно училище "Д-р Петър Берон"</v>
          </cell>
          <cell r="H141">
            <v>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20</v>
          </cell>
          <cell r="P141">
            <v>0</v>
          </cell>
          <cell r="Q141">
            <v>0</v>
          </cell>
          <cell r="R141">
            <v>1</v>
          </cell>
          <cell r="S141">
            <v>28</v>
          </cell>
          <cell r="T141">
            <v>668</v>
          </cell>
          <cell r="U141">
            <v>0</v>
          </cell>
          <cell r="V141">
            <v>0</v>
          </cell>
          <cell r="X141">
            <v>0</v>
          </cell>
          <cell r="Y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F142">
            <v>2209034</v>
          </cell>
          <cell r="G142" t="str">
            <v>34 ОСНОВНО УЧИЛИЩЕ "СТОЮ ШИШКОВ"</v>
          </cell>
          <cell r="H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2</v>
          </cell>
          <cell r="O142">
            <v>48</v>
          </cell>
          <cell r="P142">
            <v>0</v>
          </cell>
          <cell r="Q142">
            <v>0</v>
          </cell>
          <cell r="R142">
            <v>1</v>
          </cell>
          <cell r="S142">
            <v>33</v>
          </cell>
          <cell r="T142">
            <v>830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F143">
            <v>2209036</v>
          </cell>
          <cell r="G143" t="str">
            <v>36 Средно училище "Максим Горки"</v>
          </cell>
          <cell r="H143">
            <v>1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1</v>
          </cell>
          <cell r="S143">
            <v>41</v>
          </cell>
          <cell r="T143">
            <v>938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</row>
        <row r="144">
          <cell r="F144">
            <v>2209051</v>
          </cell>
          <cell r="G144" t="str">
            <v>51 СРЕДНО УЧИЛИЩЕ "ЕЛИСАВЕТА БАГРЯНА"</v>
          </cell>
          <cell r="H144">
            <v>1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1</v>
          </cell>
          <cell r="S144">
            <v>32</v>
          </cell>
          <cell r="T144">
            <v>918</v>
          </cell>
          <cell r="U144">
            <v>5</v>
          </cell>
          <cell r="V144">
            <v>141</v>
          </cell>
          <cell r="X144">
            <v>0</v>
          </cell>
          <cell r="Y144">
            <v>0</v>
          </cell>
          <cell r="AA144">
            <v>6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169</v>
          </cell>
          <cell r="AH144">
            <v>0</v>
          </cell>
          <cell r="AI144">
            <v>0</v>
          </cell>
        </row>
        <row r="145">
          <cell r="F145">
            <v>2209132</v>
          </cell>
          <cell r="G145" t="str">
            <v>132. Средно училище "Ваня Войнова"</v>
          </cell>
          <cell r="H145">
            <v>1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47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</v>
          </cell>
          <cell r="S145">
            <v>16</v>
          </cell>
          <cell r="T145">
            <v>361</v>
          </cell>
          <cell r="U145">
            <v>0</v>
          </cell>
          <cell r="V145">
            <v>0</v>
          </cell>
          <cell r="X145">
            <v>0</v>
          </cell>
          <cell r="Y145">
            <v>0</v>
          </cell>
          <cell r="AA145">
            <v>5</v>
          </cell>
          <cell r="AB145">
            <v>0</v>
          </cell>
          <cell r="AC145">
            <v>0</v>
          </cell>
          <cell r="AD145">
            <v>0</v>
          </cell>
          <cell r="AE145">
            <v>89</v>
          </cell>
          <cell r="AF145">
            <v>0</v>
          </cell>
          <cell r="AG145">
            <v>25</v>
          </cell>
          <cell r="AH145">
            <v>0</v>
          </cell>
          <cell r="AI145">
            <v>0</v>
          </cell>
        </row>
        <row r="146">
          <cell r="F146">
            <v>2209142</v>
          </cell>
          <cell r="G146" t="str">
            <v>142 ОСНОВНО УЧИЛИЩЕ "ВЕСЕЛИН ХАНЧЕВ"</v>
          </cell>
          <cell r="H146">
            <v>1</v>
          </cell>
          <cell r="I146">
            <v>0</v>
          </cell>
          <cell r="J146">
            <v>2</v>
          </cell>
          <cell r="K146">
            <v>0</v>
          </cell>
          <cell r="L146">
            <v>0</v>
          </cell>
          <cell r="M146">
            <v>43</v>
          </cell>
          <cell r="N146">
            <v>1</v>
          </cell>
          <cell r="O146">
            <v>11</v>
          </cell>
          <cell r="P146">
            <v>0</v>
          </cell>
          <cell r="Q146">
            <v>0</v>
          </cell>
          <cell r="R146">
            <v>1</v>
          </cell>
          <cell r="S146">
            <v>25</v>
          </cell>
          <cell r="T146">
            <v>517</v>
          </cell>
          <cell r="U146">
            <v>0</v>
          </cell>
          <cell r="V146">
            <v>0</v>
          </cell>
          <cell r="X146">
            <v>0</v>
          </cell>
          <cell r="Y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F147">
            <v>2209305</v>
          </cell>
          <cell r="G147" t="str">
            <v>203. Профилирана езикова гимназия "Свети Методий"</v>
          </cell>
          <cell r="H147">
            <v>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1</v>
          </cell>
          <cell r="S147">
            <v>22</v>
          </cell>
          <cell r="T147">
            <v>573</v>
          </cell>
          <cell r="U147">
            <v>0</v>
          </cell>
          <cell r="V147">
            <v>0</v>
          </cell>
          <cell r="X147">
            <v>0</v>
          </cell>
          <cell r="Y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F148">
            <v>2209851</v>
          </cell>
          <cell r="G148" t="str">
            <v>ДЕТСКА ГРАДИНА № 134 "Любопитко"</v>
          </cell>
          <cell r="H148">
            <v>1</v>
          </cell>
          <cell r="I148">
            <v>1</v>
          </cell>
          <cell r="J148">
            <v>4</v>
          </cell>
          <cell r="K148">
            <v>0</v>
          </cell>
          <cell r="L148">
            <v>27</v>
          </cell>
          <cell r="M148">
            <v>80</v>
          </cell>
          <cell r="N148">
            <v>0</v>
          </cell>
          <cell r="O148">
            <v>0</v>
          </cell>
          <cell r="P148">
            <v>4</v>
          </cell>
          <cell r="Q148">
            <v>50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X148">
            <v>0</v>
          </cell>
          <cell r="Y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F149">
            <v>2209852</v>
          </cell>
          <cell r="G149" t="str">
            <v>Детска Градина №107 "Бон-бон"</v>
          </cell>
          <cell r="H149">
            <v>1</v>
          </cell>
          <cell r="I149">
            <v>1</v>
          </cell>
          <cell r="J149">
            <v>4</v>
          </cell>
          <cell r="K149">
            <v>0</v>
          </cell>
          <cell r="L149">
            <v>26</v>
          </cell>
          <cell r="M149">
            <v>78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X149">
            <v>0</v>
          </cell>
          <cell r="Y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F150">
            <v>2209853</v>
          </cell>
          <cell r="G150" t="str">
            <v>Детска градина № 67"Чучулига"</v>
          </cell>
          <cell r="H150">
            <v>1</v>
          </cell>
          <cell r="I150">
            <v>1</v>
          </cell>
          <cell r="J150">
            <v>5</v>
          </cell>
          <cell r="K150">
            <v>0</v>
          </cell>
          <cell r="L150">
            <v>50</v>
          </cell>
          <cell r="M150">
            <v>83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F151">
            <v>2209854</v>
          </cell>
          <cell r="G151" t="str">
            <v>ДЕТСКА ГРАДИНА №85 Родина</v>
          </cell>
          <cell r="H151">
            <v>1</v>
          </cell>
          <cell r="I151">
            <v>1</v>
          </cell>
          <cell r="J151">
            <v>6</v>
          </cell>
          <cell r="K151">
            <v>0</v>
          </cell>
          <cell r="L151">
            <v>25</v>
          </cell>
          <cell r="M151">
            <v>122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X151">
            <v>0</v>
          </cell>
          <cell r="Y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F152">
            <v>2209855</v>
          </cell>
          <cell r="G152" t="str">
            <v>Детска градина №99 " Брезичка"</v>
          </cell>
          <cell r="H152">
            <v>1</v>
          </cell>
          <cell r="I152">
            <v>1</v>
          </cell>
          <cell r="J152">
            <v>12</v>
          </cell>
          <cell r="K152">
            <v>0</v>
          </cell>
          <cell r="L152">
            <v>98</v>
          </cell>
          <cell r="M152">
            <v>212</v>
          </cell>
          <cell r="N152">
            <v>0</v>
          </cell>
          <cell r="O152">
            <v>0</v>
          </cell>
          <cell r="P152">
            <v>1</v>
          </cell>
          <cell r="Q152">
            <v>11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X152">
            <v>0</v>
          </cell>
          <cell r="Y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F153">
            <v>2209856</v>
          </cell>
          <cell r="G153" t="str">
            <v>Детска градина № 142</v>
          </cell>
          <cell r="H153">
            <v>1</v>
          </cell>
          <cell r="I153">
            <v>1</v>
          </cell>
          <cell r="J153">
            <v>8</v>
          </cell>
          <cell r="K153">
            <v>0</v>
          </cell>
          <cell r="L153">
            <v>75</v>
          </cell>
          <cell r="M153">
            <v>134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</row>
        <row r="154">
          <cell r="F154">
            <v>2209857</v>
          </cell>
          <cell r="G154" t="str">
            <v>Детска градина №124 "Бърборино"</v>
          </cell>
          <cell r="H154">
            <v>1</v>
          </cell>
          <cell r="I154">
            <v>1</v>
          </cell>
          <cell r="J154">
            <v>7</v>
          </cell>
          <cell r="K154">
            <v>0</v>
          </cell>
          <cell r="L154">
            <v>26</v>
          </cell>
          <cell r="M154">
            <v>130</v>
          </cell>
          <cell r="N154">
            <v>0</v>
          </cell>
          <cell r="O154">
            <v>0</v>
          </cell>
          <cell r="P154">
            <v>1</v>
          </cell>
          <cell r="Q154">
            <v>20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F155">
            <v>2209858</v>
          </cell>
          <cell r="G155" t="str">
            <v>Детска градина №136"Славия"</v>
          </cell>
          <cell r="H155">
            <v>1</v>
          </cell>
          <cell r="I155">
            <v>1</v>
          </cell>
          <cell r="J155">
            <v>8</v>
          </cell>
          <cell r="K155">
            <v>0</v>
          </cell>
          <cell r="L155">
            <v>52</v>
          </cell>
          <cell r="M155">
            <v>165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F156">
            <v>2209859</v>
          </cell>
          <cell r="G156" t="str">
            <v>Детска градина № 145 "Българка"</v>
          </cell>
          <cell r="H156">
            <v>1</v>
          </cell>
          <cell r="I156">
            <v>1</v>
          </cell>
          <cell r="J156">
            <v>4</v>
          </cell>
          <cell r="K156">
            <v>0</v>
          </cell>
          <cell r="L156">
            <v>26</v>
          </cell>
          <cell r="M156">
            <v>78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F157">
            <v>2209860</v>
          </cell>
          <cell r="G157" t="str">
            <v>ДЕТСКА ГРАДИНА №93 "Чуден свят"</v>
          </cell>
          <cell r="H157">
            <v>1</v>
          </cell>
          <cell r="I157">
            <v>1</v>
          </cell>
          <cell r="J157">
            <v>16</v>
          </cell>
          <cell r="K157">
            <v>87</v>
          </cell>
          <cell r="L157">
            <v>73</v>
          </cell>
          <cell r="M157">
            <v>245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X157">
            <v>0</v>
          </cell>
          <cell r="Y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F158">
            <v>2209861</v>
          </cell>
          <cell r="G158" t="str">
            <v>Детска градина №162 "Вихрогонче"</v>
          </cell>
          <cell r="H158">
            <v>1</v>
          </cell>
          <cell r="I158">
            <v>1</v>
          </cell>
          <cell r="J158">
            <v>7</v>
          </cell>
          <cell r="K158">
            <v>0</v>
          </cell>
          <cell r="L158">
            <v>52</v>
          </cell>
          <cell r="M158">
            <v>132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F159">
            <v>2209862</v>
          </cell>
          <cell r="G159" t="str">
            <v>ДЕТСКА ГРАДИНА № 8 "ПРОФ. Д-Р ЕЛКА ПЕТРОВА"</v>
          </cell>
          <cell r="H159">
            <v>1</v>
          </cell>
          <cell r="I159">
            <v>1</v>
          </cell>
          <cell r="J159">
            <v>14</v>
          </cell>
          <cell r="K159">
            <v>68</v>
          </cell>
          <cell r="L159">
            <v>78</v>
          </cell>
          <cell r="M159">
            <v>220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X159">
            <v>0</v>
          </cell>
          <cell r="Y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</row>
        <row r="160">
          <cell r="F160">
            <v>2209863</v>
          </cell>
          <cell r="G160" t="str">
            <v>ДЕТСКА ГРАДИНА № 80 Приказна калина</v>
          </cell>
          <cell r="H160">
            <v>1</v>
          </cell>
          <cell r="I160">
            <v>1</v>
          </cell>
          <cell r="J160">
            <v>12</v>
          </cell>
          <cell r="K160">
            <v>43</v>
          </cell>
          <cell r="L160">
            <v>53</v>
          </cell>
          <cell r="M160">
            <v>214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X160">
            <v>0</v>
          </cell>
          <cell r="Y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F161">
            <v>2210085</v>
          </cell>
          <cell r="G161" t="str">
            <v>85 Средно училище "Отец Паисий"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</v>
          </cell>
          <cell r="S161">
            <v>11</v>
          </cell>
          <cell r="T161">
            <v>202</v>
          </cell>
          <cell r="U161">
            <v>0</v>
          </cell>
          <cell r="V161">
            <v>0</v>
          </cell>
          <cell r="X161">
            <v>0</v>
          </cell>
          <cell r="Y161">
            <v>0</v>
          </cell>
          <cell r="AA161">
            <v>4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98</v>
          </cell>
          <cell r="AG161">
            <v>0</v>
          </cell>
          <cell r="AH161">
            <v>0</v>
          </cell>
          <cell r="AI161">
            <v>0</v>
          </cell>
        </row>
        <row r="162">
          <cell r="F162">
            <v>2210156</v>
          </cell>
          <cell r="G162" t="str">
            <v>156-о обединено училище "Васил Левски"</v>
          </cell>
          <cell r="H162">
            <v>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1</v>
          </cell>
          <cell r="S162">
            <v>7</v>
          </cell>
          <cell r="T162">
            <v>121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</row>
        <row r="163">
          <cell r="F163">
            <v>2210159</v>
          </cell>
          <cell r="G163" t="str">
            <v>159 основно училище "Васил Левски"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</v>
          </cell>
          <cell r="S163">
            <v>8</v>
          </cell>
          <cell r="T163">
            <v>178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F164">
            <v>2210162</v>
          </cell>
          <cell r="G164" t="str">
            <v>162 Обединено училище "Отец Паисий"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</v>
          </cell>
          <cell r="S164">
            <v>17</v>
          </cell>
          <cell r="T164">
            <v>342</v>
          </cell>
          <cell r="U164">
            <v>0</v>
          </cell>
          <cell r="V164">
            <v>0</v>
          </cell>
          <cell r="X164">
            <v>0</v>
          </cell>
          <cell r="Y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F165">
            <v>2210901</v>
          </cell>
          <cell r="G165" t="str">
            <v>ДЕТСКА ГРАДИНА № 44 КАЛИНА</v>
          </cell>
          <cell r="H165">
            <v>1</v>
          </cell>
          <cell r="I165">
            <v>1</v>
          </cell>
          <cell r="J165">
            <v>7</v>
          </cell>
          <cell r="K165">
            <v>22</v>
          </cell>
          <cell r="L165">
            <v>43</v>
          </cell>
          <cell r="M165">
            <v>117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X165">
            <v>0</v>
          </cell>
          <cell r="Y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F166">
            <v>2210902</v>
          </cell>
          <cell r="G166" t="str">
            <v>ДЕТСКА ГРАДИНА№89 "Шарена дъга"</v>
          </cell>
          <cell r="H166">
            <v>1</v>
          </cell>
          <cell r="I166">
            <v>1</v>
          </cell>
          <cell r="J166">
            <v>6</v>
          </cell>
          <cell r="K166">
            <v>44</v>
          </cell>
          <cell r="L166">
            <v>25</v>
          </cell>
          <cell r="M166">
            <v>82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X166">
            <v>0</v>
          </cell>
          <cell r="Y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F167">
            <v>2210903</v>
          </cell>
          <cell r="G167" t="str">
            <v>ДЕТСКА ГРАДИНА № 58 "СЛЪНЧЕВО УТРО"</v>
          </cell>
          <cell r="H167">
            <v>1</v>
          </cell>
          <cell r="I167">
            <v>1</v>
          </cell>
          <cell r="J167">
            <v>5</v>
          </cell>
          <cell r="K167">
            <v>22</v>
          </cell>
          <cell r="L167">
            <v>26</v>
          </cell>
          <cell r="M167">
            <v>81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F168">
            <v>2210904</v>
          </cell>
          <cell r="G168" t="str">
            <v>ДЕТСКА ГРАДИНА № 146 "ЗВЕЗДИЦА"</v>
          </cell>
          <cell r="H168">
            <v>1</v>
          </cell>
          <cell r="I168">
            <v>1</v>
          </cell>
          <cell r="J168">
            <v>8</v>
          </cell>
          <cell r="K168">
            <v>42</v>
          </cell>
          <cell r="L168">
            <v>50</v>
          </cell>
          <cell r="M168">
            <v>112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X168">
            <v>0</v>
          </cell>
          <cell r="Y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F169">
            <v>2211021</v>
          </cell>
          <cell r="G169" t="str">
            <v>21 СРЕДНО УЧИЛИЩЕ "ХРИСТО БОТЕВ"</v>
          </cell>
          <cell r="H169">
            <v>1</v>
          </cell>
          <cell r="I169">
            <v>0</v>
          </cell>
          <cell r="J169">
            <v>2</v>
          </cell>
          <cell r="K169">
            <v>0</v>
          </cell>
          <cell r="L169">
            <v>0</v>
          </cell>
          <cell r="M169">
            <v>50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1</v>
          </cell>
          <cell r="S169">
            <v>28</v>
          </cell>
          <cell r="T169">
            <v>688</v>
          </cell>
          <cell r="U169">
            <v>0</v>
          </cell>
          <cell r="V169">
            <v>0</v>
          </cell>
          <cell r="X169">
            <v>0</v>
          </cell>
          <cell r="Y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F170">
            <v>2211035</v>
          </cell>
          <cell r="G170" t="str">
            <v>35. СРЕДНО ЕЗИКОВО УЧИЛИЩЕ "ДОБРИ ВОЙНИКОВ"</v>
          </cell>
          <cell r="H170">
            <v>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</v>
          </cell>
          <cell r="S170">
            <v>44</v>
          </cell>
          <cell r="T170">
            <v>1142</v>
          </cell>
          <cell r="U170">
            <v>0</v>
          </cell>
          <cell r="V170">
            <v>0</v>
          </cell>
          <cell r="X170">
            <v>0</v>
          </cell>
          <cell r="Y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F171">
            <v>2211107</v>
          </cell>
          <cell r="G171" t="str">
            <v>107. основно училище "Хан Крум"</v>
          </cell>
          <cell r="H171">
            <v>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</v>
          </cell>
          <cell r="S171">
            <v>28</v>
          </cell>
          <cell r="T171">
            <v>693</v>
          </cell>
          <cell r="U171">
            <v>0</v>
          </cell>
          <cell r="V171">
            <v>0</v>
          </cell>
          <cell r="X171">
            <v>0</v>
          </cell>
          <cell r="Y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F172">
            <v>2211120</v>
          </cell>
          <cell r="G172" t="str">
            <v>120 Основно училище "Георги Сава Раковски"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>
            <v>27</v>
          </cell>
          <cell r="T172">
            <v>637</v>
          </cell>
          <cell r="U172">
            <v>0</v>
          </cell>
          <cell r="V172">
            <v>0</v>
          </cell>
          <cell r="X172">
            <v>0</v>
          </cell>
          <cell r="Y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F173">
            <v>2211122</v>
          </cell>
          <cell r="G173" t="str">
            <v>122 ОСНОВНО УЧИЛИЩЕ "НИКОЛАЙ ЛИЛИЕВ"</v>
          </cell>
          <cell r="H173">
            <v>1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24</v>
          </cell>
          <cell r="T173">
            <v>635</v>
          </cell>
          <cell r="U173">
            <v>0</v>
          </cell>
          <cell r="V173">
            <v>0</v>
          </cell>
          <cell r="X173">
            <v>0</v>
          </cell>
          <cell r="Y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</row>
        <row r="174">
          <cell r="F174">
            <v>2211139</v>
          </cell>
          <cell r="G174" t="str">
            <v>139 Основно училище "Захарий Круша"</v>
          </cell>
          <cell r="H174">
            <v>1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23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</v>
          </cell>
          <cell r="S174">
            <v>25</v>
          </cell>
          <cell r="T174">
            <v>577</v>
          </cell>
          <cell r="U174">
            <v>0</v>
          </cell>
          <cell r="V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F175">
            <v>2211688</v>
          </cell>
          <cell r="G175" t="str">
            <v>ДЕТСКА ГРАДИНА № 175 "СЛЪНЧЕВИ ЛЪЧИ"</v>
          </cell>
          <cell r="H175">
            <v>1</v>
          </cell>
          <cell r="I175">
            <v>1</v>
          </cell>
          <cell r="J175">
            <v>12</v>
          </cell>
          <cell r="K175">
            <v>89</v>
          </cell>
          <cell r="L175">
            <v>55</v>
          </cell>
          <cell r="M175">
            <v>171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X175">
            <v>0</v>
          </cell>
          <cell r="Y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F176">
            <v>2211800</v>
          </cell>
          <cell r="G176" t="str">
            <v>Детска градина № 19 "Света София"</v>
          </cell>
          <cell r="H176">
            <v>1</v>
          </cell>
          <cell r="I176">
            <v>1</v>
          </cell>
          <cell r="J176">
            <v>6</v>
          </cell>
          <cell r="K176">
            <v>0</v>
          </cell>
          <cell r="L176">
            <v>52</v>
          </cell>
          <cell r="M176">
            <v>109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F177">
            <v>2211900</v>
          </cell>
          <cell r="G177" t="str">
            <v>ДЕТСКА ГРАДИНА №111 КОРАБЧЕ</v>
          </cell>
          <cell r="H177">
            <v>1</v>
          </cell>
          <cell r="I177">
            <v>1</v>
          </cell>
          <cell r="J177">
            <v>4</v>
          </cell>
          <cell r="K177">
            <v>0</v>
          </cell>
          <cell r="L177">
            <v>25</v>
          </cell>
          <cell r="M177">
            <v>84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X177">
            <v>0</v>
          </cell>
          <cell r="Y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F178">
            <v>2211989</v>
          </cell>
          <cell r="G178" t="str">
            <v>Детска градина № 192"Лозичка"</v>
          </cell>
          <cell r="H178">
            <v>1</v>
          </cell>
          <cell r="I178">
            <v>1</v>
          </cell>
          <cell r="J178">
            <v>8</v>
          </cell>
          <cell r="K178">
            <v>0</v>
          </cell>
          <cell r="L178">
            <v>48</v>
          </cell>
          <cell r="M178">
            <v>172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X178">
            <v>0</v>
          </cell>
          <cell r="Y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F179">
            <v>2211990</v>
          </cell>
          <cell r="G179" t="str">
            <v>ДЕТСКА ГРАДИНА №193 "Славейче"</v>
          </cell>
          <cell r="H179">
            <v>1</v>
          </cell>
          <cell r="I179">
            <v>1</v>
          </cell>
          <cell r="J179">
            <v>6</v>
          </cell>
          <cell r="K179">
            <v>0</v>
          </cell>
          <cell r="L179">
            <v>52</v>
          </cell>
          <cell r="M179">
            <v>115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F180">
            <v>2211991</v>
          </cell>
          <cell r="G180" t="str">
            <v>ДЕТСКА ГРАДИНА № 141 "СЛАВЕЙКОВА ПОЛЯНА"</v>
          </cell>
          <cell r="H180">
            <v>1</v>
          </cell>
          <cell r="I180">
            <v>1</v>
          </cell>
          <cell r="J180">
            <v>7</v>
          </cell>
          <cell r="K180">
            <v>0</v>
          </cell>
          <cell r="L180">
            <v>51</v>
          </cell>
          <cell r="M180">
            <v>134</v>
          </cell>
          <cell r="N180">
            <v>0</v>
          </cell>
          <cell r="O180">
            <v>0</v>
          </cell>
          <cell r="P180">
            <v>2</v>
          </cell>
          <cell r="Q180">
            <v>20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F181">
            <v>2211992</v>
          </cell>
          <cell r="G181" t="str">
            <v>Детска градина № 166 "Веселушка"</v>
          </cell>
          <cell r="H181">
            <v>1</v>
          </cell>
          <cell r="I181">
            <v>1</v>
          </cell>
          <cell r="J181">
            <v>4</v>
          </cell>
          <cell r="K181">
            <v>0</v>
          </cell>
          <cell r="L181">
            <v>25</v>
          </cell>
          <cell r="M181">
            <v>81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X181">
            <v>0</v>
          </cell>
          <cell r="Y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F182">
            <v>2211993</v>
          </cell>
          <cell r="G182" t="str">
            <v>Детска градина №174"Фют"</v>
          </cell>
          <cell r="H182">
            <v>1</v>
          </cell>
          <cell r="I182">
            <v>1</v>
          </cell>
          <cell r="J182">
            <v>6</v>
          </cell>
          <cell r="K182">
            <v>0</v>
          </cell>
          <cell r="L182">
            <v>25</v>
          </cell>
          <cell r="M182">
            <v>142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X182">
            <v>0</v>
          </cell>
          <cell r="Y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</row>
        <row r="183">
          <cell r="F183">
            <v>2212027</v>
          </cell>
          <cell r="G183" t="str">
            <v>27. Средно училище "Акад. Георги Караславов"</v>
          </cell>
          <cell r="H183">
            <v>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</v>
          </cell>
          <cell r="O183">
            <v>13</v>
          </cell>
          <cell r="P183">
            <v>0</v>
          </cell>
          <cell r="Q183">
            <v>0</v>
          </cell>
          <cell r="R183">
            <v>1</v>
          </cell>
          <cell r="S183">
            <v>11</v>
          </cell>
          <cell r="T183">
            <v>219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</row>
        <row r="184">
          <cell r="F184">
            <v>2212033</v>
          </cell>
          <cell r="G184" t="str">
            <v>33 основно училище "Санкт Петербург"</v>
          </cell>
          <cell r="H184">
            <v>1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29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</v>
          </cell>
          <cell r="S184">
            <v>22</v>
          </cell>
          <cell r="T184">
            <v>473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F185">
            <v>2212037</v>
          </cell>
          <cell r="G185" t="str">
            <v>37. Средно училище "Райна Княгиня"</v>
          </cell>
          <cell r="H185">
            <v>1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25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12</v>
          </cell>
          <cell r="T185">
            <v>263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123</v>
          </cell>
          <cell r="AG185">
            <v>0</v>
          </cell>
          <cell r="AH185">
            <v>0</v>
          </cell>
          <cell r="AI185">
            <v>55</v>
          </cell>
        </row>
        <row r="186">
          <cell r="F186">
            <v>2212040</v>
          </cell>
          <cell r="G186" t="str">
            <v>40 Средно училище "Луи Пастьор"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37</v>
          </cell>
          <cell r="T186">
            <v>906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AA186">
            <v>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51</v>
          </cell>
          <cell r="AH186">
            <v>0</v>
          </cell>
          <cell r="AI186">
            <v>0</v>
          </cell>
        </row>
        <row r="187">
          <cell r="F187">
            <v>2212056</v>
          </cell>
          <cell r="G187" t="str">
            <v>56. Средно училище "Професор Константин Иречек"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43</v>
          </cell>
          <cell r="T187">
            <v>985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AA187">
            <v>5</v>
          </cell>
          <cell r="AB187">
            <v>0</v>
          </cell>
          <cell r="AC187">
            <v>0</v>
          </cell>
          <cell r="AD187">
            <v>72</v>
          </cell>
          <cell r="AE187">
            <v>0</v>
          </cell>
          <cell r="AF187">
            <v>47</v>
          </cell>
          <cell r="AG187">
            <v>0</v>
          </cell>
          <cell r="AH187">
            <v>0</v>
          </cell>
          <cell r="AI187">
            <v>0</v>
          </cell>
        </row>
        <row r="188">
          <cell r="F188">
            <v>2212077</v>
          </cell>
          <cell r="G188" t="str">
            <v>77 Основно училище  Св. Св. Кирил и Методий"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7</v>
          </cell>
          <cell r="T188">
            <v>124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F189">
            <v>2212079</v>
          </cell>
          <cell r="G189" t="str">
            <v>79 средно училище "Индира Ганди"</v>
          </cell>
          <cell r="H189">
            <v>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</v>
          </cell>
          <cell r="S189">
            <v>35</v>
          </cell>
          <cell r="T189">
            <v>836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F190">
            <v>2212090</v>
          </cell>
          <cell r="G190" t="str">
            <v>90 Средно училище "Генерал Хосе де Сан Мартин"</v>
          </cell>
          <cell r="H190">
            <v>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1</v>
          </cell>
          <cell r="O190">
            <v>19</v>
          </cell>
          <cell r="P190">
            <v>0</v>
          </cell>
          <cell r="Q190">
            <v>0</v>
          </cell>
          <cell r="R190">
            <v>1</v>
          </cell>
          <cell r="S190">
            <v>34</v>
          </cell>
          <cell r="T190">
            <v>780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F191">
            <v>2212096</v>
          </cell>
          <cell r="G191" t="str">
            <v>96 Средно училище "Лев Николаевич Толстой"</v>
          </cell>
          <cell r="H191">
            <v>1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21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1</v>
          </cell>
          <cell r="S191">
            <v>43</v>
          </cell>
          <cell r="T191">
            <v>1070</v>
          </cell>
          <cell r="U191">
            <v>0</v>
          </cell>
          <cell r="V191">
            <v>0</v>
          </cell>
          <cell r="X191">
            <v>0</v>
          </cell>
          <cell r="Y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F192">
            <v>2212097</v>
          </cell>
          <cell r="G192" t="str">
            <v>97 Средно училище "Братя Миладинови"</v>
          </cell>
          <cell r="H192">
            <v>1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18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</v>
          </cell>
          <cell r="S192">
            <v>37</v>
          </cell>
          <cell r="T192">
            <v>913</v>
          </cell>
          <cell r="U192">
            <v>0</v>
          </cell>
          <cell r="V192">
            <v>0</v>
          </cell>
          <cell r="X192">
            <v>0</v>
          </cell>
          <cell r="Y192">
            <v>0</v>
          </cell>
          <cell r="AA192">
            <v>5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132</v>
          </cell>
          <cell r="AG192">
            <v>0</v>
          </cell>
          <cell r="AH192">
            <v>0</v>
          </cell>
          <cell r="AI192">
            <v>0</v>
          </cell>
        </row>
        <row r="193">
          <cell r="F193">
            <v>2212103</v>
          </cell>
          <cell r="G193" t="str">
            <v>103 Основно училище "Васил Левски"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2</v>
          </cell>
          <cell r="O193">
            <v>42</v>
          </cell>
          <cell r="P193">
            <v>0</v>
          </cell>
          <cell r="Q193">
            <v>0</v>
          </cell>
          <cell r="R193">
            <v>1</v>
          </cell>
          <cell r="S193">
            <v>10</v>
          </cell>
          <cell r="T193">
            <v>201</v>
          </cell>
          <cell r="U193">
            <v>0</v>
          </cell>
          <cell r="V193">
            <v>0</v>
          </cell>
          <cell r="X193">
            <v>0</v>
          </cell>
          <cell r="Y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F194">
            <v>2212137</v>
          </cell>
          <cell r="G194" t="str">
            <v>137 средно училище "Ангел Кънчев"</v>
          </cell>
          <cell r="H194">
            <v>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</v>
          </cell>
          <cell r="S194">
            <v>44</v>
          </cell>
          <cell r="T194">
            <v>1039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F195">
            <v>2212303</v>
          </cell>
          <cell r="G195" t="str">
            <v>33. Езикова гимназия "Света София"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</v>
          </cell>
          <cell r="S195">
            <v>21</v>
          </cell>
          <cell r="T195">
            <v>530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AA195">
            <v>4</v>
          </cell>
          <cell r="AB195">
            <v>0</v>
          </cell>
          <cell r="AC195">
            <v>0</v>
          </cell>
          <cell r="AD195">
            <v>0</v>
          </cell>
          <cell r="AE195">
            <v>107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F196">
            <v>2212777</v>
          </cell>
          <cell r="G196" t="str">
            <v>ДЕТСКА ГРАДИНА № 95 "ОМАЙНИЧЕ"</v>
          </cell>
          <cell r="H196">
            <v>1</v>
          </cell>
          <cell r="I196">
            <v>1</v>
          </cell>
          <cell r="J196">
            <v>6</v>
          </cell>
          <cell r="K196">
            <v>45</v>
          </cell>
          <cell r="L196">
            <v>27</v>
          </cell>
          <cell r="M196">
            <v>78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</row>
        <row r="197">
          <cell r="F197">
            <v>2212813</v>
          </cell>
          <cell r="G197" t="str">
            <v>ДЕТСКА ГРАДИНА № 86 "АСЕН БОСЕВ"</v>
          </cell>
          <cell r="H197">
            <v>1</v>
          </cell>
          <cell r="I197">
            <v>1</v>
          </cell>
          <cell r="J197">
            <v>10</v>
          </cell>
          <cell r="K197">
            <v>42</v>
          </cell>
          <cell r="L197">
            <v>52</v>
          </cell>
          <cell r="M197">
            <v>160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X197">
            <v>0</v>
          </cell>
          <cell r="Y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F198">
            <v>2212814</v>
          </cell>
          <cell r="G198" t="str">
            <v>Детска градина № 73 "Маргарита"</v>
          </cell>
          <cell r="H198">
            <v>1</v>
          </cell>
          <cell r="I198">
            <v>1</v>
          </cell>
          <cell r="J198">
            <v>10</v>
          </cell>
          <cell r="K198">
            <v>0</v>
          </cell>
          <cell r="L198">
            <v>52</v>
          </cell>
          <cell r="M198">
            <v>212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X198">
            <v>0</v>
          </cell>
          <cell r="Y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F199">
            <v>2212815</v>
          </cell>
          <cell r="G199" t="str">
            <v>Детска градина № 68 "Ран Босилек"</v>
          </cell>
          <cell r="H199">
            <v>1</v>
          </cell>
          <cell r="I199">
            <v>1</v>
          </cell>
          <cell r="J199">
            <v>11</v>
          </cell>
          <cell r="K199">
            <v>43</v>
          </cell>
          <cell r="L199">
            <v>56</v>
          </cell>
          <cell r="M199">
            <v>166</v>
          </cell>
          <cell r="N199">
            <v>0</v>
          </cell>
          <cell r="O199">
            <v>0</v>
          </cell>
          <cell r="P199">
            <v>1</v>
          </cell>
          <cell r="Q199">
            <v>7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X199">
            <v>0</v>
          </cell>
          <cell r="Y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F200">
            <v>2212816</v>
          </cell>
          <cell r="G200" t="str">
            <v>ДЕТСКА ГРАДИНА №64 "ПЪРВИ ЮНИ"</v>
          </cell>
          <cell r="H200">
            <v>1</v>
          </cell>
          <cell r="I200">
            <v>1</v>
          </cell>
          <cell r="J200">
            <v>10</v>
          </cell>
          <cell r="K200">
            <v>42</v>
          </cell>
          <cell r="L200">
            <v>53</v>
          </cell>
          <cell r="M200">
            <v>145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X200">
            <v>0</v>
          </cell>
          <cell r="Y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F201">
            <v>2212818</v>
          </cell>
          <cell r="G201" t="str">
            <v>ДЕТСКА ГРАДИНА № 47 "НЕЗАБРАВКА"</v>
          </cell>
          <cell r="H201">
            <v>1</v>
          </cell>
          <cell r="I201">
            <v>1</v>
          </cell>
          <cell r="J201">
            <v>10</v>
          </cell>
          <cell r="K201">
            <v>22</v>
          </cell>
          <cell r="L201">
            <v>73</v>
          </cell>
          <cell r="M201">
            <v>167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X201">
            <v>0</v>
          </cell>
          <cell r="Y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F202">
            <v>2212819</v>
          </cell>
          <cell r="G202" t="str">
            <v>ДЕТСКА ГРАДИНА № 35 "ЩАСТЛИВО ДЕТСТВО"</v>
          </cell>
          <cell r="H202">
            <v>1</v>
          </cell>
          <cell r="I202">
            <v>1</v>
          </cell>
          <cell r="J202">
            <v>10</v>
          </cell>
          <cell r="K202">
            <v>44</v>
          </cell>
          <cell r="L202">
            <v>51</v>
          </cell>
          <cell r="M202">
            <v>159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X202">
            <v>0</v>
          </cell>
          <cell r="Y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F203">
            <v>2212820</v>
          </cell>
          <cell r="G203" t="str">
            <v>ДГ 32 Българче</v>
          </cell>
          <cell r="H203">
            <v>1</v>
          </cell>
          <cell r="I203">
            <v>1</v>
          </cell>
          <cell r="J203">
            <v>8</v>
          </cell>
          <cell r="K203">
            <v>43</v>
          </cell>
          <cell r="L203">
            <v>50</v>
          </cell>
          <cell r="M203">
            <v>102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X203">
            <v>0</v>
          </cell>
          <cell r="Y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F204">
            <v>2212821</v>
          </cell>
          <cell r="G204" t="str">
            <v>ДЕТСКА ГРАДИНА № 31 " ЛЮЛИН "</v>
          </cell>
          <cell r="H204">
            <v>1</v>
          </cell>
          <cell r="I204">
            <v>1</v>
          </cell>
          <cell r="J204">
            <v>10</v>
          </cell>
          <cell r="K204">
            <v>40</v>
          </cell>
          <cell r="L204">
            <v>51</v>
          </cell>
          <cell r="M204">
            <v>150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X204">
            <v>0</v>
          </cell>
          <cell r="Y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F205">
            <v>2212822</v>
          </cell>
          <cell r="G205" t="str">
            <v>Детска градина №22 "Великденче"</v>
          </cell>
          <cell r="H205">
            <v>1</v>
          </cell>
          <cell r="I205">
            <v>1</v>
          </cell>
          <cell r="J205">
            <v>9</v>
          </cell>
          <cell r="K205">
            <v>22</v>
          </cell>
          <cell r="L205">
            <v>49</v>
          </cell>
          <cell r="M205">
            <v>151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X205">
            <v>0</v>
          </cell>
          <cell r="Y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F206">
            <v>2212823</v>
          </cell>
          <cell r="G206" t="str">
            <v>Детска градина № 152</v>
          </cell>
          <cell r="H206">
            <v>1</v>
          </cell>
          <cell r="I206">
            <v>1</v>
          </cell>
          <cell r="J206">
            <v>10</v>
          </cell>
          <cell r="K206">
            <v>42</v>
          </cell>
          <cell r="L206">
            <v>52</v>
          </cell>
          <cell r="M206">
            <v>156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X206">
            <v>0</v>
          </cell>
          <cell r="Y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F207">
            <v>2212824</v>
          </cell>
          <cell r="G207" t="str">
            <v>Детска градина №139 "ПАНОРАМА"</v>
          </cell>
          <cell r="H207">
            <v>1</v>
          </cell>
          <cell r="I207">
            <v>1</v>
          </cell>
          <cell r="J207">
            <v>10</v>
          </cell>
          <cell r="K207">
            <v>19</v>
          </cell>
          <cell r="L207">
            <v>59</v>
          </cell>
          <cell r="M207">
            <v>189</v>
          </cell>
          <cell r="N207">
            <v>0</v>
          </cell>
          <cell r="O207">
            <v>0</v>
          </cell>
          <cell r="P207">
            <v>1</v>
          </cell>
          <cell r="Q207">
            <v>17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X207">
            <v>0</v>
          </cell>
          <cell r="Y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F208">
            <v>2212825</v>
          </cell>
          <cell r="G208" t="str">
            <v>Детска градина № 197 "Китна градина"</v>
          </cell>
          <cell r="H208">
            <v>1</v>
          </cell>
          <cell r="I208">
            <v>1</v>
          </cell>
          <cell r="J208">
            <v>6</v>
          </cell>
          <cell r="K208">
            <v>21</v>
          </cell>
          <cell r="L208">
            <v>25</v>
          </cell>
          <cell r="M208">
            <v>99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X208">
            <v>0</v>
          </cell>
          <cell r="Y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F209">
            <v>2212826</v>
          </cell>
          <cell r="G209" t="str">
            <v>Детска градина №57"Хосе Марти"</v>
          </cell>
          <cell r="H209">
            <v>1</v>
          </cell>
          <cell r="I209">
            <v>1</v>
          </cell>
          <cell r="J209">
            <v>7</v>
          </cell>
          <cell r="K209">
            <v>0</v>
          </cell>
          <cell r="L209">
            <v>50</v>
          </cell>
          <cell r="M209">
            <v>133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X209">
            <v>0</v>
          </cell>
          <cell r="Y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F210">
            <v>2212827</v>
          </cell>
          <cell r="G210" t="str">
            <v>Детска градина №101 "Ябълкова градина"</v>
          </cell>
          <cell r="H210">
            <v>1</v>
          </cell>
          <cell r="I210">
            <v>1</v>
          </cell>
          <cell r="J210">
            <v>8</v>
          </cell>
          <cell r="K210">
            <v>43</v>
          </cell>
          <cell r="L210">
            <v>27</v>
          </cell>
          <cell r="M210">
            <v>127</v>
          </cell>
          <cell r="N210">
            <v>0</v>
          </cell>
          <cell r="O210">
            <v>0</v>
          </cell>
          <cell r="P210">
            <v>2</v>
          </cell>
          <cell r="Q210">
            <v>24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F211">
            <v>2212879</v>
          </cell>
          <cell r="G211" t="str">
            <v>ДЕТСКА ГРАДИНА №55"ИГЛИКА"</v>
          </cell>
          <cell r="H211">
            <v>1</v>
          </cell>
          <cell r="I211">
            <v>1</v>
          </cell>
          <cell r="J211">
            <v>7</v>
          </cell>
          <cell r="K211">
            <v>36</v>
          </cell>
          <cell r="L211">
            <v>22</v>
          </cell>
          <cell r="M211">
            <v>100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X211">
            <v>0</v>
          </cell>
          <cell r="Y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F212">
            <v>2212998</v>
          </cell>
          <cell r="G212" t="str">
            <v>Детска градина № 200 "Цветен рай "</v>
          </cell>
          <cell r="H212">
            <v>1</v>
          </cell>
          <cell r="I212">
            <v>1</v>
          </cell>
          <cell r="J212">
            <v>8</v>
          </cell>
          <cell r="K212">
            <v>43</v>
          </cell>
          <cell r="L212">
            <v>26</v>
          </cell>
          <cell r="M212">
            <v>132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X212">
            <v>0</v>
          </cell>
          <cell r="Y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</row>
        <row r="213">
          <cell r="F213">
            <v>2213010</v>
          </cell>
          <cell r="G213" t="str">
            <v>10 Средно училище "Теодор Траянов"</v>
          </cell>
          <cell r="H213">
            <v>1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2</v>
          </cell>
          <cell r="O213">
            <v>45</v>
          </cell>
          <cell r="P213">
            <v>0</v>
          </cell>
          <cell r="Q213">
            <v>0</v>
          </cell>
          <cell r="R213">
            <v>1</v>
          </cell>
          <cell r="S213">
            <v>36</v>
          </cell>
          <cell r="T213">
            <v>843</v>
          </cell>
          <cell r="U213">
            <v>0</v>
          </cell>
          <cell r="V213">
            <v>0</v>
          </cell>
          <cell r="X213">
            <v>0</v>
          </cell>
          <cell r="Y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F214">
            <v>2213039</v>
          </cell>
          <cell r="G214" t="str">
            <v>39. Средно училище "Петър Динеков"</v>
          </cell>
          <cell r="H214">
            <v>1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1</v>
          </cell>
          <cell r="O214">
            <v>27</v>
          </cell>
          <cell r="P214">
            <v>0</v>
          </cell>
          <cell r="Q214">
            <v>0</v>
          </cell>
          <cell r="R214">
            <v>1</v>
          </cell>
          <cell r="S214">
            <v>30</v>
          </cell>
          <cell r="T214">
            <v>719</v>
          </cell>
          <cell r="U214">
            <v>0</v>
          </cell>
          <cell r="V214">
            <v>0</v>
          </cell>
          <cell r="X214">
            <v>0</v>
          </cell>
          <cell r="Y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F215">
            <v>2213081</v>
          </cell>
          <cell r="G215" t="str">
            <v>81. Средно училище "Виктор Юго"</v>
          </cell>
          <cell r="H215">
            <v>1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53</v>
          </cell>
          <cell r="T215">
            <v>1270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F216">
            <v>2213082</v>
          </cell>
          <cell r="G216" t="str">
            <v>82. основно училище "Васил Евстатиев Априлов"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</v>
          </cell>
          <cell r="S216">
            <v>14</v>
          </cell>
          <cell r="T216">
            <v>287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</row>
        <row r="217">
          <cell r="F217">
            <v>2213118</v>
          </cell>
          <cell r="G217" t="str">
            <v>118 Средно училище "Академик Людмил Стоянов"</v>
          </cell>
          <cell r="H217">
            <v>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1</v>
          </cell>
          <cell r="S217">
            <v>35</v>
          </cell>
          <cell r="T217">
            <v>817</v>
          </cell>
          <cell r="U217">
            <v>0</v>
          </cell>
          <cell r="V217">
            <v>0</v>
          </cell>
          <cell r="X217">
            <v>0</v>
          </cell>
          <cell r="Y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F218">
            <v>2213125</v>
          </cell>
          <cell r="G218" t="str">
            <v>125 СУ "Боян Пенев" с изучаване на чужди езици</v>
          </cell>
          <cell r="H218">
            <v>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1</v>
          </cell>
          <cell r="S218">
            <v>56</v>
          </cell>
          <cell r="T218">
            <v>1405</v>
          </cell>
          <cell r="U218">
            <v>0</v>
          </cell>
          <cell r="V218">
            <v>0</v>
          </cell>
          <cell r="X218">
            <v>0</v>
          </cell>
          <cell r="Y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F219">
            <v>2213128</v>
          </cell>
          <cell r="G219" t="str">
            <v>128 СРЕДНО УЧИЛИЩЕ "АЛБЕРТ АЙНЩАЙН"</v>
          </cell>
          <cell r="H219">
            <v>1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1</v>
          </cell>
          <cell r="S219">
            <v>32</v>
          </cell>
          <cell r="T219">
            <v>792</v>
          </cell>
          <cell r="U219">
            <v>0</v>
          </cell>
          <cell r="V219">
            <v>0</v>
          </cell>
          <cell r="X219">
            <v>0</v>
          </cell>
          <cell r="Y219">
            <v>0</v>
          </cell>
          <cell r="AA219">
            <v>5</v>
          </cell>
          <cell r="AB219">
            <v>0</v>
          </cell>
          <cell r="AC219">
            <v>0</v>
          </cell>
          <cell r="AD219">
            <v>79</v>
          </cell>
          <cell r="AE219">
            <v>52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F220">
            <v>2213131</v>
          </cell>
          <cell r="G220" t="str">
            <v>131. СУ "Климент Аркадиевич Тимирязев"</v>
          </cell>
          <cell r="H220">
            <v>1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2</v>
          </cell>
          <cell r="O220">
            <v>49</v>
          </cell>
          <cell r="P220">
            <v>0</v>
          </cell>
          <cell r="Q220">
            <v>0</v>
          </cell>
          <cell r="R220">
            <v>1</v>
          </cell>
          <cell r="S220">
            <v>30</v>
          </cell>
          <cell r="T220">
            <v>692</v>
          </cell>
          <cell r="U220">
            <v>0</v>
          </cell>
          <cell r="V220">
            <v>0</v>
          </cell>
          <cell r="X220">
            <v>0</v>
          </cell>
          <cell r="Y220">
            <v>0</v>
          </cell>
          <cell r="AA220">
            <v>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169</v>
          </cell>
          <cell r="AG220">
            <v>0</v>
          </cell>
          <cell r="AH220">
            <v>0</v>
          </cell>
          <cell r="AI220">
            <v>0</v>
          </cell>
        </row>
        <row r="221">
          <cell r="F221">
            <v>2213144</v>
          </cell>
          <cell r="G221" t="str">
            <v>144 Средно училище "Народни будители"</v>
          </cell>
          <cell r="H221">
            <v>1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1</v>
          </cell>
          <cell r="S221">
            <v>40</v>
          </cell>
          <cell r="T221">
            <v>830</v>
          </cell>
          <cell r="U221">
            <v>6</v>
          </cell>
          <cell r="V221">
            <v>149</v>
          </cell>
          <cell r="X221">
            <v>0</v>
          </cell>
          <cell r="Y221">
            <v>0</v>
          </cell>
          <cell r="AA221">
            <v>12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307</v>
          </cell>
          <cell r="AH221">
            <v>0</v>
          </cell>
          <cell r="AI221">
            <v>0</v>
          </cell>
        </row>
        <row r="222">
          <cell r="F222">
            <v>2213145</v>
          </cell>
          <cell r="G222" t="str">
            <v>145 Основно училище "Симеон Радев"</v>
          </cell>
          <cell r="H222">
            <v>1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3</v>
          </cell>
          <cell r="O222">
            <v>77</v>
          </cell>
          <cell r="P222">
            <v>0</v>
          </cell>
          <cell r="Q222">
            <v>0</v>
          </cell>
          <cell r="R222">
            <v>1</v>
          </cell>
          <cell r="S222">
            <v>33</v>
          </cell>
          <cell r="T222">
            <v>911</v>
          </cell>
          <cell r="U222">
            <v>0</v>
          </cell>
          <cell r="V222">
            <v>0</v>
          </cell>
          <cell r="X222">
            <v>0</v>
          </cell>
          <cell r="Y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F223">
            <v>2213701</v>
          </cell>
          <cell r="G223" t="str">
            <v>ДГ №189 Сто усмивки</v>
          </cell>
          <cell r="H223">
            <v>1</v>
          </cell>
          <cell r="I223">
            <v>1</v>
          </cell>
          <cell r="J223">
            <v>8</v>
          </cell>
          <cell r="K223">
            <v>22</v>
          </cell>
          <cell r="L223">
            <v>51</v>
          </cell>
          <cell r="M223">
            <v>142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X223">
            <v>0</v>
          </cell>
          <cell r="Y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F224">
            <v>2213787</v>
          </cell>
          <cell r="G224" t="str">
            <v>Детска градина №26 "Калина"</v>
          </cell>
          <cell r="H224">
            <v>1</v>
          </cell>
          <cell r="I224">
            <v>1</v>
          </cell>
          <cell r="J224">
            <v>6</v>
          </cell>
          <cell r="K224">
            <v>43</v>
          </cell>
          <cell r="L224">
            <v>29</v>
          </cell>
          <cell r="M224">
            <v>77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X224">
            <v>0</v>
          </cell>
          <cell r="Y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F225">
            <v>2213791</v>
          </cell>
          <cell r="G225" t="str">
            <v>Детска градина № 98 " Слънчевото зайче"</v>
          </cell>
          <cell r="H225">
            <v>1</v>
          </cell>
          <cell r="I225">
            <v>1</v>
          </cell>
          <cell r="J225">
            <v>8</v>
          </cell>
          <cell r="K225">
            <v>22</v>
          </cell>
          <cell r="L225">
            <v>73</v>
          </cell>
          <cell r="M225">
            <v>104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F226">
            <v>2213968</v>
          </cell>
          <cell r="G226" t="str">
            <v>Детска градина № 14 "Карлсон"</v>
          </cell>
          <cell r="H226">
            <v>1</v>
          </cell>
          <cell r="I226">
            <v>1</v>
          </cell>
          <cell r="J226">
            <v>9</v>
          </cell>
          <cell r="K226">
            <v>42</v>
          </cell>
          <cell r="L226">
            <v>53</v>
          </cell>
          <cell r="M226">
            <v>133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X226">
            <v>0</v>
          </cell>
          <cell r="Y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F227">
            <v>2213969</v>
          </cell>
          <cell r="G227" t="str">
            <v>ДЕТСКА ГРАДИНА № 188 "Вяра, Надежда, Любов"</v>
          </cell>
          <cell r="H227">
            <v>1</v>
          </cell>
          <cell r="I227">
            <v>1</v>
          </cell>
          <cell r="J227">
            <v>8</v>
          </cell>
          <cell r="K227">
            <v>21</v>
          </cell>
          <cell r="L227">
            <v>55</v>
          </cell>
          <cell r="M227">
            <v>144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F228">
            <v>2213970</v>
          </cell>
          <cell r="G228" t="str">
            <v>ДЕТСКА ГРАДИНА №59 "ЕЛХИЦА"</v>
          </cell>
          <cell r="H228">
            <v>1</v>
          </cell>
          <cell r="I228">
            <v>1</v>
          </cell>
          <cell r="J228">
            <v>10</v>
          </cell>
          <cell r="K228">
            <v>23</v>
          </cell>
          <cell r="L228">
            <v>75</v>
          </cell>
          <cell r="M228">
            <v>161</v>
          </cell>
          <cell r="N228">
            <v>0</v>
          </cell>
          <cell r="O228">
            <v>0</v>
          </cell>
          <cell r="P228">
            <v>2</v>
          </cell>
          <cell r="Q228">
            <v>24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X228">
            <v>0</v>
          </cell>
          <cell r="Y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F229">
            <v>2213971</v>
          </cell>
          <cell r="G229" t="str">
            <v>Детска градина №71 "Щастие"</v>
          </cell>
          <cell r="H229">
            <v>1</v>
          </cell>
          <cell r="I229">
            <v>1</v>
          </cell>
          <cell r="J229">
            <v>6</v>
          </cell>
          <cell r="K229">
            <v>21</v>
          </cell>
          <cell r="L229">
            <v>24</v>
          </cell>
          <cell r="M229">
            <v>108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X229">
            <v>0</v>
          </cell>
          <cell r="Y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F230">
            <v>2213972</v>
          </cell>
          <cell r="G230" t="str">
            <v>Детска градина № 11 "Мики Маус"</v>
          </cell>
          <cell r="H230">
            <v>1</v>
          </cell>
          <cell r="I230">
            <v>1</v>
          </cell>
          <cell r="J230">
            <v>8</v>
          </cell>
          <cell r="K230">
            <v>20</v>
          </cell>
          <cell r="L230">
            <v>74</v>
          </cell>
          <cell r="M230">
            <v>108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F231">
            <v>2213973</v>
          </cell>
          <cell r="G231" t="str">
            <v>Детска градина N109 Зорница</v>
          </cell>
          <cell r="H231">
            <v>1</v>
          </cell>
          <cell r="I231">
            <v>1</v>
          </cell>
          <cell r="J231">
            <v>9</v>
          </cell>
          <cell r="K231">
            <v>45</v>
          </cell>
          <cell r="L231">
            <v>55</v>
          </cell>
          <cell r="M231">
            <v>122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X231">
            <v>0</v>
          </cell>
          <cell r="Y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F232">
            <v>2213974</v>
          </cell>
          <cell r="G232" t="str">
            <v>ДЕТСКА ГРАДИНА № 186 "ДЕНИЦА"</v>
          </cell>
          <cell r="H232">
            <v>1</v>
          </cell>
          <cell r="I232">
            <v>1</v>
          </cell>
          <cell r="J232">
            <v>7</v>
          </cell>
          <cell r="K232">
            <v>21</v>
          </cell>
          <cell r="L232">
            <v>49</v>
          </cell>
          <cell r="M232">
            <v>101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X232">
            <v>0</v>
          </cell>
          <cell r="Y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</row>
        <row r="233">
          <cell r="F233">
            <v>2213975</v>
          </cell>
          <cell r="G233" t="str">
            <v>Детска градина № 178 "Сребърно копитце"</v>
          </cell>
          <cell r="H233">
            <v>1</v>
          </cell>
          <cell r="I233">
            <v>1</v>
          </cell>
          <cell r="J233">
            <v>12</v>
          </cell>
          <cell r="K233">
            <v>43</v>
          </cell>
          <cell r="L233">
            <v>47</v>
          </cell>
          <cell r="M233">
            <v>192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X233">
            <v>0</v>
          </cell>
          <cell r="Y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</row>
        <row r="234">
          <cell r="F234">
            <v>2213976</v>
          </cell>
          <cell r="G234" t="str">
            <v>Детска градина №76 "Сърничка"</v>
          </cell>
          <cell r="H234">
            <v>1</v>
          </cell>
          <cell r="I234">
            <v>1</v>
          </cell>
          <cell r="J234">
            <v>20</v>
          </cell>
          <cell r="K234">
            <v>43</v>
          </cell>
          <cell r="L234">
            <v>151</v>
          </cell>
          <cell r="M234">
            <v>321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F235">
            <v>2213977</v>
          </cell>
          <cell r="G235" t="str">
            <v>Детска градина №70"Пролет"</v>
          </cell>
          <cell r="H235">
            <v>1</v>
          </cell>
          <cell r="I235">
            <v>1</v>
          </cell>
          <cell r="J235">
            <v>6</v>
          </cell>
          <cell r="K235">
            <v>21</v>
          </cell>
          <cell r="L235">
            <v>50</v>
          </cell>
          <cell r="M235">
            <v>81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X235">
            <v>0</v>
          </cell>
          <cell r="Y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</row>
        <row r="236">
          <cell r="F236">
            <v>2213978</v>
          </cell>
          <cell r="G236" t="str">
            <v>ДЕТСКА ГРАДИНА № 28 "ЯН БИБИЯН"</v>
          </cell>
          <cell r="H236">
            <v>1</v>
          </cell>
          <cell r="I236">
            <v>1</v>
          </cell>
          <cell r="J236">
            <v>10</v>
          </cell>
          <cell r="K236">
            <v>44</v>
          </cell>
          <cell r="L236">
            <v>53</v>
          </cell>
          <cell r="M236">
            <v>167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X236">
            <v>0</v>
          </cell>
          <cell r="Y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</row>
        <row r="237">
          <cell r="F237">
            <v>2213979</v>
          </cell>
          <cell r="G237" t="str">
            <v>Детска градина № 123 " Шарл Перо "</v>
          </cell>
          <cell r="H237">
            <v>1</v>
          </cell>
          <cell r="I237">
            <v>1</v>
          </cell>
          <cell r="J237">
            <v>10</v>
          </cell>
          <cell r="K237">
            <v>43</v>
          </cell>
          <cell r="L237">
            <v>53</v>
          </cell>
          <cell r="M237">
            <v>169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X237">
            <v>0</v>
          </cell>
          <cell r="Y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F238">
            <v>2213980</v>
          </cell>
          <cell r="G238" t="str">
            <v>Детска градина № 75 "Сърчице"</v>
          </cell>
          <cell r="H238">
            <v>1</v>
          </cell>
          <cell r="I238">
            <v>1</v>
          </cell>
          <cell r="J238">
            <v>8</v>
          </cell>
          <cell r="K238">
            <v>41</v>
          </cell>
          <cell r="L238">
            <v>28</v>
          </cell>
          <cell r="M238">
            <v>139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X238">
            <v>0</v>
          </cell>
          <cell r="Y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F239">
            <v>2213981</v>
          </cell>
          <cell r="G239" t="str">
            <v>Детска градина №17  Мечо Пух "</v>
          </cell>
          <cell r="H239">
            <v>1</v>
          </cell>
          <cell r="I239">
            <v>1</v>
          </cell>
          <cell r="J239">
            <v>9</v>
          </cell>
          <cell r="K239">
            <v>0</v>
          </cell>
          <cell r="L239">
            <v>93</v>
          </cell>
          <cell r="M239">
            <v>137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X239">
            <v>0</v>
          </cell>
          <cell r="Y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F240">
            <v>2213982</v>
          </cell>
          <cell r="G240" t="str">
            <v>ДЕТСКА ГРАДИНА №117 - НАДЕЖДА</v>
          </cell>
          <cell r="H240">
            <v>1</v>
          </cell>
          <cell r="I240">
            <v>1</v>
          </cell>
          <cell r="J240">
            <v>7</v>
          </cell>
          <cell r="K240">
            <v>22</v>
          </cell>
          <cell r="L240">
            <v>55</v>
          </cell>
          <cell r="M240">
            <v>114</v>
          </cell>
          <cell r="N240">
            <v>0</v>
          </cell>
          <cell r="O240">
            <v>0</v>
          </cell>
          <cell r="P240">
            <v>2</v>
          </cell>
          <cell r="Q240">
            <v>22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X240">
            <v>0</v>
          </cell>
          <cell r="Y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F241">
            <v>2213983</v>
          </cell>
          <cell r="G241" t="str">
            <v>Детска градина №56 "Здравец"</v>
          </cell>
          <cell r="H241">
            <v>1</v>
          </cell>
          <cell r="I241">
            <v>1</v>
          </cell>
          <cell r="J241">
            <v>10</v>
          </cell>
          <cell r="K241">
            <v>42</v>
          </cell>
          <cell r="L241">
            <v>52</v>
          </cell>
          <cell r="M241">
            <v>158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F242">
            <v>2214015</v>
          </cell>
          <cell r="G242" t="str">
            <v>15 Средно училище " Адам Мицкевич"</v>
          </cell>
          <cell r="H242">
            <v>1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1</v>
          </cell>
          <cell r="S242">
            <v>27</v>
          </cell>
          <cell r="T242">
            <v>557</v>
          </cell>
          <cell r="U242">
            <v>0</v>
          </cell>
          <cell r="V242">
            <v>0</v>
          </cell>
          <cell r="X242">
            <v>0</v>
          </cell>
          <cell r="Y242">
            <v>0</v>
          </cell>
          <cell r="AA242">
            <v>3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74</v>
          </cell>
          <cell r="AG242">
            <v>0</v>
          </cell>
          <cell r="AH242">
            <v>0</v>
          </cell>
          <cell r="AI242">
            <v>0</v>
          </cell>
        </row>
        <row r="243">
          <cell r="F243">
            <v>2214016</v>
          </cell>
          <cell r="G243" t="str">
            <v>16 . ОСНОВНО УЧИЛИЩЕ " РАЙКО ЖИНЗИФОВ "</v>
          </cell>
          <cell r="H243">
            <v>1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</v>
          </cell>
          <cell r="O243">
            <v>21</v>
          </cell>
          <cell r="P243">
            <v>0</v>
          </cell>
          <cell r="Q243">
            <v>0</v>
          </cell>
          <cell r="R243">
            <v>1</v>
          </cell>
          <cell r="S243">
            <v>22</v>
          </cell>
          <cell r="T243">
            <v>476</v>
          </cell>
          <cell r="U243">
            <v>0</v>
          </cell>
          <cell r="V243">
            <v>0</v>
          </cell>
          <cell r="X243">
            <v>0</v>
          </cell>
          <cell r="Y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F244">
            <v>2214054</v>
          </cell>
          <cell r="G244" t="str">
            <v>54. СРЕДНО УЧИЛИЩЕ "СВЕТИ ИВАН РИЛСКИ"</v>
          </cell>
          <cell r="H244">
            <v>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S244">
            <v>48</v>
          </cell>
          <cell r="T244">
            <v>1121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F245">
            <v>2214063</v>
          </cell>
          <cell r="G245" t="str">
            <v>63 Основно училище "Христо Ботев"</v>
          </cell>
          <cell r="H245">
            <v>1</v>
          </cell>
          <cell r="I245">
            <v>0</v>
          </cell>
          <cell r="J245">
            <v>1</v>
          </cell>
          <cell r="K245">
            <v>0</v>
          </cell>
          <cell r="L245">
            <v>0</v>
          </cell>
          <cell r="M245">
            <v>23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</v>
          </cell>
          <cell r="S245">
            <v>14</v>
          </cell>
          <cell r="T245">
            <v>299</v>
          </cell>
          <cell r="U245">
            <v>0</v>
          </cell>
          <cell r="V245">
            <v>0</v>
          </cell>
          <cell r="X245">
            <v>0</v>
          </cell>
          <cell r="Y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F246">
            <v>2214098</v>
          </cell>
          <cell r="G246" t="str">
            <v>98 Начално училище "Св. св. Кирил и Методий"</v>
          </cell>
          <cell r="H246">
            <v>1</v>
          </cell>
          <cell r="I246">
            <v>0</v>
          </cell>
          <cell r="J246">
            <v>1</v>
          </cell>
          <cell r="K246">
            <v>0</v>
          </cell>
          <cell r="L246">
            <v>0</v>
          </cell>
          <cell r="M246">
            <v>26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</v>
          </cell>
          <cell r="S246">
            <v>8</v>
          </cell>
          <cell r="T246">
            <v>185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F247">
            <v>2214101</v>
          </cell>
          <cell r="G247" t="str">
            <v>101. СРЕДНО УЧИЛИЩЕ "БАЧО КИРО"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48</v>
          </cell>
          <cell r="T247">
            <v>1082</v>
          </cell>
          <cell r="U247">
            <v>0</v>
          </cell>
          <cell r="V247">
            <v>0</v>
          </cell>
          <cell r="X247">
            <v>0</v>
          </cell>
          <cell r="Y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26</v>
          </cell>
          <cell r="AG247">
            <v>0</v>
          </cell>
          <cell r="AH247">
            <v>0</v>
          </cell>
          <cell r="AI247">
            <v>0</v>
          </cell>
        </row>
        <row r="248">
          <cell r="F248">
            <v>2214102</v>
          </cell>
          <cell r="G248" t="str">
            <v>102. oсновно училище" Панайот Волов"</v>
          </cell>
          <cell r="H248">
            <v>1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</v>
          </cell>
          <cell r="S248">
            <v>15</v>
          </cell>
          <cell r="T248">
            <v>338</v>
          </cell>
          <cell r="U248">
            <v>0</v>
          </cell>
          <cell r="V248">
            <v>0</v>
          </cell>
          <cell r="X248">
            <v>0</v>
          </cell>
          <cell r="Y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F249">
            <v>2214141</v>
          </cell>
          <cell r="G249" t="str">
            <v>141 Основно училище "Народни будители</v>
          </cell>
          <cell r="H249">
            <v>1</v>
          </cell>
          <cell r="I249">
            <v>0</v>
          </cell>
          <cell r="J249">
            <v>1</v>
          </cell>
          <cell r="K249">
            <v>0</v>
          </cell>
          <cell r="L249">
            <v>0</v>
          </cell>
          <cell r="M249">
            <v>14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</v>
          </cell>
          <cell r="S249">
            <v>7</v>
          </cell>
          <cell r="T249">
            <v>96</v>
          </cell>
          <cell r="U249">
            <v>0</v>
          </cell>
          <cell r="V249">
            <v>0</v>
          </cell>
          <cell r="X249">
            <v>0</v>
          </cell>
          <cell r="Y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F250">
            <v>2214153</v>
          </cell>
          <cell r="G250" t="str">
            <v>153 Спортно училище "Неофит Рилски"</v>
          </cell>
          <cell r="H250">
            <v>1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1</v>
          </cell>
          <cell r="X250">
            <v>21</v>
          </cell>
          <cell r="Y250">
            <v>547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F251">
            <v>2214351</v>
          </cell>
          <cell r="G251" t="str">
            <v>ДЕТСКА ГРАДИНА №172 "София"</v>
          </cell>
          <cell r="H251">
            <v>1</v>
          </cell>
          <cell r="I251">
            <v>1</v>
          </cell>
          <cell r="J251">
            <v>8</v>
          </cell>
          <cell r="K251">
            <v>44</v>
          </cell>
          <cell r="L251">
            <v>52</v>
          </cell>
          <cell r="M251">
            <v>107</v>
          </cell>
          <cell r="N251">
            <v>0</v>
          </cell>
          <cell r="O251">
            <v>0</v>
          </cell>
          <cell r="P251">
            <v>1</v>
          </cell>
          <cell r="Q251">
            <v>13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</row>
        <row r="252">
          <cell r="F252">
            <v>2214709</v>
          </cell>
          <cell r="G252" t="str">
            <v>ЦЕНТЪР ЗА ПОДКРЕПА ЗА ЛИЧНОСТНО РАЗВИТИЕ - ЦЕНТЪР ЗА ИЗКУСТВА, КУЛТУРА И ОБРАЗОВАНИЕ "СОФИЯ"</v>
          </cell>
          <cell r="H252">
            <v>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F253">
            <v>2214924</v>
          </cell>
          <cell r="G253" t="str">
            <v>ДЕТСКА ГРАДИНА № 24 "НАДЕЖДА"</v>
          </cell>
          <cell r="H253">
            <v>1</v>
          </cell>
          <cell r="I253">
            <v>1</v>
          </cell>
          <cell r="J253">
            <v>13</v>
          </cell>
          <cell r="K253">
            <v>85</v>
          </cell>
          <cell r="L253">
            <v>79</v>
          </cell>
          <cell r="M253">
            <v>168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F254">
            <v>2214925</v>
          </cell>
          <cell r="G254" t="str">
            <v>Детска градина № 83 Славейче</v>
          </cell>
          <cell r="H254">
            <v>1</v>
          </cell>
          <cell r="I254">
            <v>1</v>
          </cell>
          <cell r="J254">
            <v>4</v>
          </cell>
          <cell r="K254">
            <v>24</v>
          </cell>
          <cell r="L254">
            <v>19</v>
          </cell>
          <cell r="M254">
            <v>49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Y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F255">
            <v>2214926</v>
          </cell>
          <cell r="G255" t="str">
            <v>ДЕТСКА ГРАДИНА №15"Чучулига"</v>
          </cell>
          <cell r="H255">
            <v>1</v>
          </cell>
          <cell r="I255">
            <v>1</v>
          </cell>
          <cell r="J255">
            <v>9</v>
          </cell>
          <cell r="K255">
            <v>43</v>
          </cell>
          <cell r="L255">
            <v>25</v>
          </cell>
          <cell r="M255">
            <v>162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X255">
            <v>0</v>
          </cell>
          <cell r="Y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</row>
        <row r="256">
          <cell r="F256">
            <v>2214928</v>
          </cell>
          <cell r="G256" t="str">
            <v>ДЕТСКА ГРАДИНА №27 "ДЕТСКА КИТКА"</v>
          </cell>
          <cell r="H256">
            <v>1</v>
          </cell>
          <cell r="I256">
            <v>1</v>
          </cell>
          <cell r="J256">
            <v>8</v>
          </cell>
          <cell r="K256">
            <v>42</v>
          </cell>
          <cell r="L256">
            <v>48</v>
          </cell>
          <cell r="M256">
            <v>103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X256">
            <v>0</v>
          </cell>
          <cell r="Y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F257">
            <v>2214929</v>
          </cell>
          <cell r="G257" t="str">
            <v>Детска градина № 38 "Дора Габе"</v>
          </cell>
          <cell r="H257">
            <v>1</v>
          </cell>
          <cell r="I257">
            <v>1</v>
          </cell>
          <cell r="J257">
            <v>10</v>
          </cell>
          <cell r="K257">
            <v>43</v>
          </cell>
          <cell r="L257">
            <v>57</v>
          </cell>
          <cell r="M257">
            <v>154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X257">
            <v>0</v>
          </cell>
          <cell r="Y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F258">
            <v>2214930</v>
          </cell>
          <cell r="G258" t="str">
            <v>ДЕТСКА ГРАДИНА № 90 "ВЕСА ПАСПАЛЕЕВА"</v>
          </cell>
          <cell r="H258">
            <v>1</v>
          </cell>
          <cell r="I258">
            <v>1</v>
          </cell>
          <cell r="J258">
            <v>12</v>
          </cell>
          <cell r="K258">
            <v>65</v>
          </cell>
          <cell r="L258">
            <v>32</v>
          </cell>
          <cell r="M258">
            <v>206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X258">
            <v>0</v>
          </cell>
          <cell r="Y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F259">
            <v>2214931</v>
          </cell>
          <cell r="G259" t="str">
            <v>Детска градина № 170 "Пчелица"</v>
          </cell>
          <cell r="H259">
            <v>1</v>
          </cell>
          <cell r="I259">
            <v>1</v>
          </cell>
          <cell r="J259">
            <v>8</v>
          </cell>
          <cell r="K259">
            <v>23</v>
          </cell>
          <cell r="L259">
            <v>72</v>
          </cell>
          <cell r="M259">
            <v>102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X259">
            <v>0</v>
          </cell>
          <cell r="Y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F260">
            <v>2214932</v>
          </cell>
          <cell r="G260" t="str">
            <v>Детска градина115 Осми март</v>
          </cell>
          <cell r="H260">
            <v>1</v>
          </cell>
          <cell r="I260">
            <v>1</v>
          </cell>
          <cell r="J260">
            <v>12</v>
          </cell>
          <cell r="K260">
            <v>84</v>
          </cell>
          <cell r="L260">
            <v>51</v>
          </cell>
          <cell r="M260">
            <v>156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X260">
            <v>0</v>
          </cell>
          <cell r="Y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F261">
            <v>2214933</v>
          </cell>
          <cell r="G261" t="str">
            <v>ДЕТСКА ГРАДИНА №171"СВОБОДА"</v>
          </cell>
          <cell r="H261">
            <v>1</v>
          </cell>
          <cell r="I261">
            <v>1</v>
          </cell>
          <cell r="J261">
            <v>11</v>
          </cell>
          <cell r="K261">
            <v>67</v>
          </cell>
          <cell r="L261">
            <v>59</v>
          </cell>
          <cell r="M261">
            <v>159</v>
          </cell>
          <cell r="N261">
            <v>0</v>
          </cell>
          <cell r="O261">
            <v>0</v>
          </cell>
          <cell r="P261">
            <v>1</v>
          </cell>
          <cell r="Q261">
            <v>7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X261">
            <v>0</v>
          </cell>
          <cell r="Y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F262">
            <v>2214934</v>
          </cell>
          <cell r="G262" t="str">
            <v>ДГ 137 Калина Малина"</v>
          </cell>
          <cell r="H262">
            <v>1</v>
          </cell>
          <cell r="I262">
            <v>1</v>
          </cell>
          <cell r="J262">
            <v>8</v>
          </cell>
          <cell r="K262">
            <v>45</v>
          </cell>
          <cell r="L262">
            <v>59</v>
          </cell>
          <cell r="M262">
            <v>101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</row>
        <row r="263">
          <cell r="F263">
            <v>2214935</v>
          </cell>
          <cell r="G263" t="str">
            <v>ДЕТСКА ГРАДИНА № 6 " ВЪЛШЕБЕН СВЯТ"</v>
          </cell>
          <cell r="H263">
            <v>1</v>
          </cell>
          <cell r="I263">
            <v>1</v>
          </cell>
          <cell r="J263">
            <v>9</v>
          </cell>
          <cell r="K263">
            <v>42</v>
          </cell>
          <cell r="L263">
            <v>54</v>
          </cell>
          <cell r="M263">
            <v>132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X263">
            <v>0</v>
          </cell>
          <cell r="Y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F264">
            <v>2216001</v>
          </cell>
          <cell r="G264" t="str">
            <v>1 Средно училище "Пенчо П. Славейков"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</v>
          </cell>
          <cell r="S264">
            <v>42</v>
          </cell>
          <cell r="T264">
            <v>1064</v>
          </cell>
          <cell r="U264">
            <v>0</v>
          </cell>
          <cell r="V264">
            <v>0</v>
          </cell>
          <cell r="X264">
            <v>0</v>
          </cell>
          <cell r="Y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F265">
            <v>2216112</v>
          </cell>
          <cell r="G265" t="str">
            <v>112 ОСНОВНО УЧИЛИЩЕ "СТОЯН ЗАИМОВ"</v>
          </cell>
          <cell r="H265">
            <v>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2</v>
          </cell>
          <cell r="O265">
            <v>47</v>
          </cell>
          <cell r="P265">
            <v>0</v>
          </cell>
          <cell r="Q265">
            <v>0</v>
          </cell>
          <cell r="R265">
            <v>1</v>
          </cell>
          <cell r="S265">
            <v>37</v>
          </cell>
          <cell r="T265">
            <v>976</v>
          </cell>
          <cell r="U265">
            <v>0</v>
          </cell>
          <cell r="V265">
            <v>0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F266">
            <v>2216129</v>
          </cell>
          <cell r="G266" t="str">
            <v>129 Основно Училище  "Антим -І"</v>
          </cell>
          <cell r="H266">
            <v>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</v>
          </cell>
          <cell r="S266">
            <v>22</v>
          </cell>
          <cell r="T266">
            <v>541</v>
          </cell>
          <cell r="U266">
            <v>0</v>
          </cell>
          <cell r="V266">
            <v>0</v>
          </cell>
          <cell r="X266">
            <v>0</v>
          </cell>
          <cell r="Y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</row>
        <row r="267">
          <cell r="F267">
            <v>2216164</v>
          </cell>
          <cell r="G267" t="str">
            <v>164. гимназия с преподаване на испански език "Мигел де Сервантес"</v>
          </cell>
          <cell r="H267">
            <v>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1</v>
          </cell>
          <cell r="S267">
            <v>28</v>
          </cell>
          <cell r="T267">
            <v>748</v>
          </cell>
          <cell r="U267">
            <v>0</v>
          </cell>
          <cell r="V267">
            <v>0</v>
          </cell>
          <cell r="X267">
            <v>0</v>
          </cell>
          <cell r="Y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F268">
            <v>2216301</v>
          </cell>
          <cell r="G268" t="str">
            <v>Първа английска езикова гимназия</v>
          </cell>
          <cell r="H268">
            <v>1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1</v>
          </cell>
          <cell r="S268">
            <v>38</v>
          </cell>
          <cell r="T268">
            <v>1049</v>
          </cell>
          <cell r="U268">
            <v>0</v>
          </cell>
          <cell r="V268">
            <v>0</v>
          </cell>
          <cell r="X268">
            <v>0</v>
          </cell>
          <cell r="Y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F269">
            <v>2216306</v>
          </cell>
          <cell r="G269" t="str">
            <v>Софийска математическа гимназия "Паисий Хилендарски"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1</v>
          </cell>
          <cell r="S269">
            <v>48</v>
          </cell>
          <cell r="T269">
            <v>1287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F270">
            <v>2216309</v>
          </cell>
          <cell r="G270" t="str">
            <v>IV Сменно-вечерна гимназия " Отец Паисий "</v>
          </cell>
          <cell r="H270">
            <v>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301</v>
          </cell>
          <cell r="AI270">
            <v>0</v>
          </cell>
        </row>
        <row r="271">
          <cell r="F271">
            <v>2216872</v>
          </cell>
          <cell r="G271" t="str">
            <v>Детска градина № 191 "Приказка без край"</v>
          </cell>
          <cell r="H271">
            <v>1</v>
          </cell>
          <cell r="I271">
            <v>1</v>
          </cell>
          <cell r="J271">
            <v>10</v>
          </cell>
          <cell r="K271">
            <v>42</v>
          </cell>
          <cell r="L271">
            <v>54</v>
          </cell>
          <cell r="M271">
            <v>153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F272">
            <v>2216873</v>
          </cell>
          <cell r="G272" t="str">
            <v>ДЕТСКА ГРАДИНА № 100 "Акад. Пенчо Райков"</v>
          </cell>
          <cell r="H272">
            <v>1</v>
          </cell>
          <cell r="I272">
            <v>1</v>
          </cell>
          <cell r="J272">
            <v>5</v>
          </cell>
          <cell r="K272">
            <v>0</v>
          </cell>
          <cell r="L272">
            <v>23</v>
          </cell>
          <cell r="M272">
            <v>107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F273">
            <v>2216875</v>
          </cell>
          <cell r="G273" t="str">
            <v>ДГ №195 Братя Мормареви"</v>
          </cell>
          <cell r="H273">
            <v>1</v>
          </cell>
          <cell r="I273">
            <v>1</v>
          </cell>
          <cell r="J273">
            <v>10</v>
          </cell>
          <cell r="K273">
            <v>44</v>
          </cell>
          <cell r="L273">
            <v>50</v>
          </cell>
          <cell r="M273">
            <v>158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X273">
            <v>0</v>
          </cell>
          <cell r="Y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F274">
            <v>2216877</v>
          </cell>
          <cell r="G274" t="str">
            <v>ДЕТСКА ГРАДИНА 151 "ЛЕДА МИЛЕВА"</v>
          </cell>
          <cell r="H274">
            <v>1</v>
          </cell>
          <cell r="I274">
            <v>1</v>
          </cell>
          <cell r="J274">
            <v>8</v>
          </cell>
          <cell r="K274">
            <v>0</v>
          </cell>
          <cell r="L274">
            <v>69</v>
          </cell>
          <cell r="M274">
            <v>122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X274">
            <v>0</v>
          </cell>
          <cell r="Y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F275">
            <v>2217053</v>
          </cell>
          <cell r="G275" t="str">
            <v>53 ОСНОВНО УЧИЛИЩЕ "НИКОЛАЙ ХРЕЛКОВ"</v>
          </cell>
          <cell r="H275">
            <v>1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1</v>
          </cell>
          <cell r="S275">
            <v>13</v>
          </cell>
          <cell r="T275">
            <v>292</v>
          </cell>
          <cell r="U275">
            <v>0</v>
          </cell>
          <cell r="V275">
            <v>0</v>
          </cell>
          <cell r="X275">
            <v>0</v>
          </cell>
          <cell r="Y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F276">
            <v>2217066</v>
          </cell>
          <cell r="G276" t="str">
            <v>66 Средно училище "Филип Станиславов"</v>
          </cell>
          <cell r="H276">
            <v>1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</v>
          </cell>
          <cell r="O276">
            <v>22</v>
          </cell>
          <cell r="P276">
            <v>0</v>
          </cell>
          <cell r="Q276">
            <v>0</v>
          </cell>
          <cell r="R276">
            <v>1</v>
          </cell>
          <cell r="S276">
            <v>12</v>
          </cell>
          <cell r="T276">
            <v>247</v>
          </cell>
          <cell r="U276">
            <v>0</v>
          </cell>
          <cell r="V276">
            <v>0</v>
          </cell>
          <cell r="X276">
            <v>0</v>
          </cell>
          <cell r="Y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F277">
            <v>2217072</v>
          </cell>
          <cell r="G277" t="str">
            <v>72 Основно училище "Христо Ботев"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1</v>
          </cell>
          <cell r="S277">
            <v>7</v>
          </cell>
          <cell r="T277">
            <v>162</v>
          </cell>
          <cell r="U277">
            <v>0</v>
          </cell>
          <cell r="V277">
            <v>0</v>
          </cell>
          <cell r="X277">
            <v>0</v>
          </cell>
          <cell r="Y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F278">
            <v>2217088</v>
          </cell>
          <cell r="G278" t="str">
            <v>88. Средно училище "Димитър Попниколов"</v>
          </cell>
          <cell r="H278">
            <v>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1</v>
          </cell>
          <cell r="S278">
            <v>47</v>
          </cell>
          <cell r="T278">
            <v>1054</v>
          </cell>
          <cell r="U278">
            <v>0</v>
          </cell>
          <cell r="V278">
            <v>0</v>
          </cell>
          <cell r="X278">
            <v>0</v>
          </cell>
          <cell r="Y278">
            <v>0</v>
          </cell>
          <cell r="AA278">
            <v>4</v>
          </cell>
          <cell r="AB278">
            <v>0</v>
          </cell>
          <cell r="AC278">
            <v>0</v>
          </cell>
          <cell r="AD278">
            <v>0</v>
          </cell>
          <cell r="AE278">
            <v>98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F279">
            <v>2217149</v>
          </cell>
          <cell r="G279" t="str">
            <v>149 Средно училище Иван Хаджийски"</v>
          </cell>
          <cell r="H279">
            <v>1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1</v>
          </cell>
          <cell r="S279">
            <v>27</v>
          </cell>
          <cell r="T279">
            <v>603</v>
          </cell>
          <cell r="U279">
            <v>0</v>
          </cell>
          <cell r="V279">
            <v>0</v>
          </cell>
          <cell r="X279">
            <v>0</v>
          </cell>
          <cell r="Y279">
            <v>0</v>
          </cell>
          <cell r="AA279">
            <v>1</v>
          </cell>
          <cell r="AB279">
            <v>0</v>
          </cell>
          <cell r="AC279">
            <v>0</v>
          </cell>
          <cell r="AD279">
            <v>25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F280">
            <v>2217426</v>
          </cell>
          <cell r="G280" t="str">
            <v>ПРОФЕСИОНАЛНА ГИМНАЗИЯ ПО СЕЛСКО СТОПАНСТВО "БУЗЕМА"</v>
          </cell>
          <cell r="H280">
            <v>1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Z280">
            <v>1</v>
          </cell>
          <cell r="AA280">
            <v>9</v>
          </cell>
          <cell r="AB280">
            <v>0</v>
          </cell>
          <cell r="AC280">
            <v>127</v>
          </cell>
          <cell r="AD280">
            <v>0</v>
          </cell>
          <cell r="AE280">
            <v>0</v>
          </cell>
          <cell r="AF280">
            <v>0</v>
          </cell>
          <cell r="AG280">
            <v>12</v>
          </cell>
          <cell r="AH280">
            <v>0</v>
          </cell>
          <cell r="AI280">
            <v>0</v>
          </cell>
        </row>
        <row r="281">
          <cell r="F281">
            <v>2217908</v>
          </cell>
          <cell r="G281" t="str">
            <v>ДЕТСКА ГРАДИНА № 84 " ДЕТЕЛИНА"</v>
          </cell>
          <cell r="H281">
            <v>1</v>
          </cell>
          <cell r="I281">
            <v>1</v>
          </cell>
          <cell r="J281">
            <v>8</v>
          </cell>
          <cell r="K281">
            <v>43</v>
          </cell>
          <cell r="L281">
            <v>53</v>
          </cell>
          <cell r="M281">
            <v>116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X281">
            <v>0</v>
          </cell>
          <cell r="Y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F282">
            <v>2217910</v>
          </cell>
          <cell r="G282" t="str">
            <v>ДЕТСКА ГРАДИНА № 125 "УСМИВКА"</v>
          </cell>
          <cell r="H282">
            <v>1</v>
          </cell>
          <cell r="I282">
            <v>1</v>
          </cell>
          <cell r="J282">
            <v>11</v>
          </cell>
          <cell r="K282">
            <v>17</v>
          </cell>
          <cell r="L282">
            <v>78</v>
          </cell>
          <cell r="M282">
            <v>200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F283">
            <v>2217911</v>
          </cell>
          <cell r="G283" t="str">
            <v>ДЕТСКA ГРАДИНА № 161" ЛАСКА ",</v>
          </cell>
          <cell r="H283">
            <v>1</v>
          </cell>
          <cell r="I283">
            <v>1</v>
          </cell>
          <cell r="J283">
            <v>11</v>
          </cell>
          <cell r="K283">
            <v>44</v>
          </cell>
          <cell r="L283">
            <v>80</v>
          </cell>
          <cell r="M283">
            <v>179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</row>
        <row r="284">
          <cell r="F284">
            <v>2217912</v>
          </cell>
          <cell r="G284" t="str">
            <v>ДЕТСКА ГРАДИНА № 9 "Пламъче"</v>
          </cell>
          <cell r="H284">
            <v>1</v>
          </cell>
          <cell r="I284">
            <v>1</v>
          </cell>
          <cell r="J284">
            <v>7</v>
          </cell>
          <cell r="K284">
            <v>22</v>
          </cell>
          <cell r="L284">
            <v>52</v>
          </cell>
          <cell r="M284">
            <v>110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Y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F285">
            <v>2217913</v>
          </cell>
          <cell r="G285" t="str">
            <v>Детска градина № 164 "Зорница"</v>
          </cell>
          <cell r="H285">
            <v>1</v>
          </cell>
          <cell r="I285">
            <v>1</v>
          </cell>
          <cell r="J285">
            <v>8</v>
          </cell>
          <cell r="K285">
            <v>21</v>
          </cell>
          <cell r="L285">
            <v>53</v>
          </cell>
          <cell r="M285">
            <v>141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X285">
            <v>0</v>
          </cell>
          <cell r="Y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F286">
            <v>2217914</v>
          </cell>
          <cell r="G286" t="str">
            <v>ДЕТСКА ГРАДИНА № 33 "СРЕБЪРНИ ЗВЪНЧЕТА"</v>
          </cell>
          <cell r="H286">
            <v>1</v>
          </cell>
          <cell r="I286">
            <v>1</v>
          </cell>
          <cell r="J286">
            <v>9</v>
          </cell>
          <cell r="K286">
            <v>43</v>
          </cell>
          <cell r="L286">
            <v>26</v>
          </cell>
          <cell r="M286">
            <v>175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X286">
            <v>0</v>
          </cell>
          <cell r="Y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F287">
            <v>2217915</v>
          </cell>
          <cell r="G287" t="str">
            <v>ДЕТСКА ГРАДИНА № 39 " ПРОЛЕТ "</v>
          </cell>
          <cell r="H287">
            <v>1</v>
          </cell>
          <cell r="I287">
            <v>1</v>
          </cell>
          <cell r="J287">
            <v>11</v>
          </cell>
          <cell r="K287">
            <v>0</v>
          </cell>
          <cell r="L287">
            <v>121</v>
          </cell>
          <cell r="M287">
            <v>172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Y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288">
          <cell r="F288">
            <v>2218083</v>
          </cell>
          <cell r="G288" t="str">
            <v>83. Основно училище "Елин Пелин"</v>
          </cell>
          <cell r="H288">
            <v>1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1</v>
          </cell>
          <cell r="O288">
            <v>14</v>
          </cell>
          <cell r="P288">
            <v>0</v>
          </cell>
          <cell r="Q288">
            <v>0</v>
          </cell>
          <cell r="R288">
            <v>1</v>
          </cell>
          <cell r="S288">
            <v>11</v>
          </cell>
          <cell r="T288">
            <v>206</v>
          </cell>
          <cell r="U288">
            <v>0</v>
          </cell>
          <cell r="V288">
            <v>0</v>
          </cell>
          <cell r="X288">
            <v>0</v>
          </cell>
          <cell r="Y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F289">
            <v>2219024</v>
          </cell>
          <cell r="G289" t="str">
            <v>24 Средно училище "П.К.Яворов"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1</v>
          </cell>
          <cell r="S289">
            <v>12</v>
          </cell>
          <cell r="T289">
            <v>234</v>
          </cell>
          <cell r="U289">
            <v>0</v>
          </cell>
          <cell r="V289">
            <v>0</v>
          </cell>
          <cell r="X289">
            <v>0</v>
          </cell>
          <cell r="Y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F290">
            <v>2219042</v>
          </cell>
          <cell r="G290" t="str">
            <v>42. Основно училище " Хаджи Димитър"</v>
          </cell>
          <cell r="H290">
            <v>1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1</v>
          </cell>
          <cell r="O290">
            <v>20</v>
          </cell>
          <cell r="P290">
            <v>0</v>
          </cell>
          <cell r="Q290">
            <v>0</v>
          </cell>
          <cell r="R290">
            <v>1</v>
          </cell>
          <cell r="S290">
            <v>32</v>
          </cell>
          <cell r="T290">
            <v>729</v>
          </cell>
          <cell r="U290">
            <v>0</v>
          </cell>
          <cell r="V290">
            <v>0</v>
          </cell>
          <cell r="X290">
            <v>0</v>
          </cell>
          <cell r="Y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</row>
        <row r="291">
          <cell r="F291">
            <v>2219044</v>
          </cell>
          <cell r="G291" t="str">
            <v>44. Средно училище "Неофит Бозвели"</v>
          </cell>
          <cell r="H291">
            <v>1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1</v>
          </cell>
          <cell r="S291">
            <v>36</v>
          </cell>
          <cell r="T291">
            <v>835</v>
          </cell>
          <cell r="U291">
            <v>0</v>
          </cell>
          <cell r="V291">
            <v>0</v>
          </cell>
          <cell r="X291">
            <v>0</v>
          </cell>
          <cell r="Y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F292">
            <v>2219049</v>
          </cell>
          <cell r="G292" t="str">
            <v>49-то Основно училище "Бенито Хуарес"</v>
          </cell>
          <cell r="H292">
            <v>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1</v>
          </cell>
          <cell r="S292">
            <v>37</v>
          </cell>
          <cell r="T292">
            <v>917</v>
          </cell>
          <cell r="U292">
            <v>0</v>
          </cell>
          <cell r="V292">
            <v>0</v>
          </cell>
          <cell r="X292">
            <v>0</v>
          </cell>
          <cell r="Y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F293">
            <v>2219095</v>
          </cell>
          <cell r="G293" t="str">
            <v>95 СУ "Проф. Иван Шишманов"</v>
          </cell>
          <cell r="H293">
            <v>1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</v>
          </cell>
          <cell r="S293">
            <v>35</v>
          </cell>
          <cell r="T293">
            <v>816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</row>
        <row r="294">
          <cell r="F294">
            <v>2219106</v>
          </cell>
          <cell r="G294" t="str">
            <v>106 Основно училище " Григорий Цамблак "</v>
          </cell>
          <cell r="H294">
            <v>1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1</v>
          </cell>
          <cell r="O294">
            <v>21</v>
          </cell>
          <cell r="P294">
            <v>0</v>
          </cell>
          <cell r="Q294">
            <v>0</v>
          </cell>
          <cell r="R294">
            <v>1</v>
          </cell>
          <cell r="S294">
            <v>7</v>
          </cell>
          <cell r="T294">
            <v>95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F295">
            <v>2219124</v>
          </cell>
          <cell r="G295" t="str">
            <v>124 ОСНОВНО УЧИЛИЩЕ "ВАСИЛ ЛЕВСКИ"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</v>
          </cell>
          <cell r="S295">
            <v>7</v>
          </cell>
          <cell r="T295">
            <v>95</v>
          </cell>
          <cell r="U295">
            <v>0</v>
          </cell>
          <cell r="V295">
            <v>0</v>
          </cell>
          <cell r="X295">
            <v>0</v>
          </cell>
          <cell r="Y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F296">
            <v>2219130</v>
          </cell>
          <cell r="G296" t="str">
            <v>130. средно училище "Стефан Караджа"</v>
          </cell>
          <cell r="H296">
            <v>1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</v>
          </cell>
          <cell r="O296">
            <v>20</v>
          </cell>
          <cell r="P296">
            <v>0</v>
          </cell>
          <cell r="Q296">
            <v>0</v>
          </cell>
          <cell r="R296">
            <v>1</v>
          </cell>
          <cell r="S296">
            <v>10</v>
          </cell>
          <cell r="T296">
            <v>174</v>
          </cell>
          <cell r="U296">
            <v>0</v>
          </cell>
          <cell r="V296">
            <v>0</v>
          </cell>
          <cell r="X296">
            <v>0</v>
          </cell>
          <cell r="Y296">
            <v>0</v>
          </cell>
          <cell r="AA296">
            <v>1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27</v>
          </cell>
          <cell r="AG296">
            <v>0</v>
          </cell>
          <cell r="AH296">
            <v>0</v>
          </cell>
          <cell r="AI296">
            <v>0</v>
          </cell>
        </row>
        <row r="297">
          <cell r="F297">
            <v>2219143</v>
          </cell>
          <cell r="G297" t="str">
            <v>143 основно училище "Георги Бенковски"</v>
          </cell>
          <cell r="H297">
            <v>1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</v>
          </cell>
          <cell r="S297">
            <v>30</v>
          </cell>
          <cell r="T297">
            <v>732</v>
          </cell>
          <cell r="U297">
            <v>0</v>
          </cell>
          <cell r="V297">
            <v>0</v>
          </cell>
          <cell r="X297">
            <v>0</v>
          </cell>
          <cell r="Y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F298">
            <v>2219166</v>
          </cell>
          <cell r="G298" t="str">
            <v>166 Спортно училище "Васил Левски"</v>
          </cell>
          <cell r="H298">
            <v>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1</v>
          </cell>
          <cell r="X298">
            <v>20</v>
          </cell>
          <cell r="Y298">
            <v>533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F299">
            <v>2219199</v>
          </cell>
          <cell r="G299" t="str">
            <v>199 Основно Училище Свети Апостол Йоан Богослов</v>
          </cell>
          <cell r="H299">
            <v>1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1</v>
          </cell>
          <cell r="O299">
            <v>21</v>
          </cell>
          <cell r="P299">
            <v>0</v>
          </cell>
          <cell r="Q299">
            <v>0</v>
          </cell>
          <cell r="R299">
            <v>1</v>
          </cell>
          <cell r="S299">
            <v>19</v>
          </cell>
          <cell r="T299">
            <v>402</v>
          </cell>
          <cell r="U299">
            <v>0</v>
          </cell>
          <cell r="V299">
            <v>0</v>
          </cell>
          <cell r="X299">
            <v>0</v>
          </cell>
          <cell r="Y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F300">
            <v>2219886</v>
          </cell>
          <cell r="G300" t="str">
            <v>ДЕТСКА ГРАДИНА № 92 "МЕЧТА"</v>
          </cell>
          <cell r="H300">
            <v>1</v>
          </cell>
          <cell r="I300">
            <v>1</v>
          </cell>
          <cell r="J300">
            <v>14</v>
          </cell>
          <cell r="K300">
            <v>44</v>
          </cell>
          <cell r="L300">
            <v>77</v>
          </cell>
          <cell r="M300">
            <v>240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Y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</row>
        <row r="301">
          <cell r="F301">
            <v>2219887</v>
          </cell>
          <cell r="G301" t="str">
            <v>ДЕТСКА ГРАДИНА №20 "Жасминов парк"</v>
          </cell>
          <cell r="H301">
            <v>1</v>
          </cell>
          <cell r="I301">
            <v>1</v>
          </cell>
          <cell r="J301">
            <v>8</v>
          </cell>
          <cell r="K301">
            <v>21</v>
          </cell>
          <cell r="L301">
            <v>25</v>
          </cell>
          <cell r="M301">
            <v>162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Y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F302">
            <v>2219888</v>
          </cell>
          <cell r="G302" t="str">
            <v>ДЕТСКА ГРАДИНА№91 "СЛЪНЧЕВ КЪТ"</v>
          </cell>
          <cell r="H302">
            <v>1</v>
          </cell>
          <cell r="I302">
            <v>1</v>
          </cell>
          <cell r="J302">
            <v>11</v>
          </cell>
          <cell r="K302">
            <v>60</v>
          </cell>
          <cell r="L302">
            <v>49</v>
          </cell>
          <cell r="M302">
            <v>167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Y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F303">
            <v>2219890</v>
          </cell>
          <cell r="G303" t="str">
            <v>Детска градина №110 "Слънчева мечта"</v>
          </cell>
          <cell r="H303">
            <v>1</v>
          </cell>
          <cell r="I303">
            <v>1</v>
          </cell>
          <cell r="J303">
            <v>8</v>
          </cell>
          <cell r="K303">
            <v>21</v>
          </cell>
          <cell r="L303">
            <v>52</v>
          </cell>
          <cell r="M303">
            <v>136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Y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F304">
            <v>2219891</v>
          </cell>
          <cell r="G304" t="str">
            <v>Детска градина №148 "СЛЪНЦЕ "</v>
          </cell>
          <cell r="H304">
            <v>1</v>
          </cell>
          <cell r="I304">
            <v>1</v>
          </cell>
          <cell r="J304">
            <v>4</v>
          </cell>
          <cell r="K304">
            <v>0</v>
          </cell>
          <cell r="L304">
            <v>24</v>
          </cell>
          <cell r="M304">
            <v>82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Y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F305">
            <v>2219893</v>
          </cell>
          <cell r="G305" t="str">
            <v>Детска Градина №173 "Звънче"</v>
          </cell>
          <cell r="H305">
            <v>1</v>
          </cell>
          <cell r="I305">
            <v>1</v>
          </cell>
          <cell r="J305">
            <v>12</v>
          </cell>
          <cell r="K305">
            <v>0</v>
          </cell>
          <cell r="L305">
            <v>94</v>
          </cell>
          <cell r="M305">
            <v>217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Y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</row>
        <row r="306">
          <cell r="F306">
            <v>2219894</v>
          </cell>
          <cell r="G306" t="str">
            <v>Детска градина № 177 Лютиче</v>
          </cell>
          <cell r="H306">
            <v>1</v>
          </cell>
          <cell r="I306">
            <v>1</v>
          </cell>
          <cell r="J306">
            <v>10</v>
          </cell>
          <cell r="K306">
            <v>43</v>
          </cell>
          <cell r="L306">
            <v>103</v>
          </cell>
          <cell r="M306">
            <v>109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</row>
        <row r="307">
          <cell r="F307">
            <v>2219895</v>
          </cell>
          <cell r="G307" t="str">
            <v>Детска градина №103 "Патиланско царство"</v>
          </cell>
          <cell r="H307">
            <v>1</v>
          </cell>
          <cell r="I307">
            <v>1</v>
          </cell>
          <cell r="J307">
            <v>9</v>
          </cell>
          <cell r="K307">
            <v>21</v>
          </cell>
          <cell r="L307">
            <v>52</v>
          </cell>
          <cell r="M307">
            <v>166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Y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</row>
        <row r="308">
          <cell r="F308">
            <v>2219896</v>
          </cell>
          <cell r="G308" t="str">
            <v>Детска градина №105 "Ракета"</v>
          </cell>
          <cell r="H308">
            <v>1</v>
          </cell>
          <cell r="I308">
            <v>1</v>
          </cell>
          <cell r="J308">
            <v>9</v>
          </cell>
          <cell r="K308">
            <v>44</v>
          </cell>
          <cell r="L308">
            <v>52</v>
          </cell>
          <cell r="M308">
            <v>139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Y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9">
          <cell r="F309">
            <v>2219897</v>
          </cell>
          <cell r="G309" t="str">
            <v>Детска градина №69 "Жар птица"</v>
          </cell>
          <cell r="H309">
            <v>1</v>
          </cell>
          <cell r="I309">
            <v>1</v>
          </cell>
          <cell r="J309">
            <v>10</v>
          </cell>
          <cell r="K309">
            <v>43</v>
          </cell>
          <cell r="L309">
            <v>44</v>
          </cell>
          <cell r="M309">
            <v>143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Y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10">
          <cell r="F310">
            <v>2219898</v>
          </cell>
          <cell r="G310" t="str">
            <v>ДЕТСКА ГРАДИНА № 74 "Д Ъ Г А"</v>
          </cell>
          <cell r="H310">
            <v>1</v>
          </cell>
          <cell r="I310">
            <v>1</v>
          </cell>
          <cell r="J310">
            <v>10</v>
          </cell>
          <cell r="K310">
            <v>0</v>
          </cell>
          <cell r="L310">
            <v>96</v>
          </cell>
          <cell r="M310">
            <v>166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Y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</row>
        <row r="311">
          <cell r="F311">
            <v>2220014</v>
          </cell>
          <cell r="G311" t="str">
            <v>14. СРЕДНО УЧИЛИЩЕ "Проф. д-р Асен Златаров"</v>
          </cell>
          <cell r="H311">
            <v>1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1</v>
          </cell>
          <cell r="O311">
            <v>23</v>
          </cell>
          <cell r="P311">
            <v>0</v>
          </cell>
          <cell r="Q311">
            <v>0</v>
          </cell>
          <cell r="R311">
            <v>1</v>
          </cell>
          <cell r="S311">
            <v>18</v>
          </cell>
          <cell r="T311">
            <v>409</v>
          </cell>
          <cell r="U311">
            <v>0</v>
          </cell>
          <cell r="V311">
            <v>0</v>
          </cell>
          <cell r="X311">
            <v>0</v>
          </cell>
          <cell r="Y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F312">
            <v>2220029</v>
          </cell>
          <cell r="G312" t="str">
            <v>29. Средно училище "Кузман Шапкарев"</v>
          </cell>
          <cell r="H312">
            <v>1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</v>
          </cell>
          <cell r="O312">
            <v>13</v>
          </cell>
          <cell r="P312">
            <v>0</v>
          </cell>
          <cell r="Q312">
            <v>0</v>
          </cell>
          <cell r="R312">
            <v>1</v>
          </cell>
          <cell r="S312">
            <v>19</v>
          </cell>
          <cell r="T312">
            <v>359</v>
          </cell>
          <cell r="U312">
            <v>0</v>
          </cell>
          <cell r="V312">
            <v>0</v>
          </cell>
          <cell r="X312">
            <v>0</v>
          </cell>
          <cell r="Y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11</v>
          </cell>
        </row>
        <row r="313">
          <cell r="F313">
            <v>2220048</v>
          </cell>
          <cell r="G313" t="str">
            <v>48 ОСНОВНО УЧИЛИЩЕ "ЙОСИФ КОВАЧЕВ"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1</v>
          </cell>
          <cell r="O313">
            <v>21</v>
          </cell>
          <cell r="P313">
            <v>0</v>
          </cell>
          <cell r="Q313">
            <v>0</v>
          </cell>
          <cell r="R313">
            <v>1</v>
          </cell>
          <cell r="S313">
            <v>18</v>
          </cell>
          <cell r="T313">
            <v>361</v>
          </cell>
          <cell r="U313">
            <v>0</v>
          </cell>
          <cell r="V313">
            <v>0</v>
          </cell>
          <cell r="X313">
            <v>0</v>
          </cell>
          <cell r="Y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</row>
        <row r="314">
          <cell r="F314">
            <v>2220058</v>
          </cell>
          <cell r="G314" t="str">
            <v>58 Основно училище "Сергей Румянцев"</v>
          </cell>
          <cell r="H314">
            <v>1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1</v>
          </cell>
          <cell r="S314">
            <v>14</v>
          </cell>
          <cell r="T314">
            <v>300</v>
          </cell>
          <cell r="U314">
            <v>0</v>
          </cell>
          <cell r="V314">
            <v>0</v>
          </cell>
          <cell r="X314">
            <v>0</v>
          </cell>
          <cell r="Y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</row>
        <row r="315">
          <cell r="F315">
            <v>2220059</v>
          </cell>
          <cell r="G315" t="str">
            <v>59 ОБЕДИНЕНО УЧИЛИЩЕ "ВАСИЛ ЛЕВСКИ"</v>
          </cell>
          <cell r="H315">
            <v>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2</v>
          </cell>
          <cell r="O315">
            <v>39</v>
          </cell>
          <cell r="P315">
            <v>0</v>
          </cell>
          <cell r="Q315">
            <v>0</v>
          </cell>
          <cell r="R315">
            <v>1</v>
          </cell>
          <cell r="S315">
            <v>11</v>
          </cell>
          <cell r="T315">
            <v>194</v>
          </cell>
          <cell r="U315">
            <v>0</v>
          </cell>
          <cell r="V315">
            <v>0</v>
          </cell>
          <cell r="X315">
            <v>0</v>
          </cell>
          <cell r="Y315">
            <v>0</v>
          </cell>
          <cell r="AA315">
            <v>3</v>
          </cell>
          <cell r="AB315">
            <v>0</v>
          </cell>
          <cell r="AC315">
            <v>0</v>
          </cell>
          <cell r="AD315">
            <v>0</v>
          </cell>
          <cell r="AE315">
            <v>53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</row>
        <row r="316">
          <cell r="F316">
            <v>2220060</v>
          </cell>
          <cell r="G316" t="str">
            <v>60 ОУ "Св.св.Кирил и Методий"</v>
          </cell>
          <cell r="H316">
            <v>1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1</v>
          </cell>
          <cell r="S316">
            <v>14</v>
          </cell>
          <cell r="T316">
            <v>329</v>
          </cell>
          <cell r="U316">
            <v>0</v>
          </cell>
          <cell r="V316">
            <v>0</v>
          </cell>
          <cell r="X316">
            <v>0</v>
          </cell>
          <cell r="Y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F317">
            <v>2220100</v>
          </cell>
          <cell r="G317" t="str">
            <v>100 ОСНОВНО УЧИЛИЩЕ "НАЙДЕН ГЕРОВ"</v>
          </cell>
          <cell r="H317">
            <v>1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1</v>
          </cell>
          <cell r="O317">
            <v>10</v>
          </cell>
          <cell r="P317">
            <v>0</v>
          </cell>
          <cell r="Q317">
            <v>0</v>
          </cell>
          <cell r="R317">
            <v>1</v>
          </cell>
          <cell r="S317">
            <v>7</v>
          </cell>
          <cell r="T317">
            <v>68</v>
          </cell>
          <cell r="U317">
            <v>0</v>
          </cell>
          <cell r="V317">
            <v>0</v>
          </cell>
          <cell r="X317">
            <v>0</v>
          </cell>
          <cell r="Y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F318">
            <v>2220308</v>
          </cell>
          <cell r="G318" t="str">
            <v>Профилирана гимназия за изобразителни изкуства "Професор Николай Райнов"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X318">
            <v>0</v>
          </cell>
          <cell r="Y318">
            <v>0</v>
          </cell>
          <cell r="AA318">
            <v>6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159</v>
          </cell>
          <cell r="AH318">
            <v>0</v>
          </cell>
          <cell r="AI318">
            <v>0</v>
          </cell>
        </row>
        <row r="319">
          <cell r="F319">
            <v>2220947</v>
          </cell>
          <cell r="G319" t="str">
            <v>ДЕТСКА ГРАДИНА № 45 "АЛИСА"</v>
          </cell>
          <cell r="H319">
            <v>1</v>
          </cell>
          <cell r="I319">
            <v>1</v>
          </cell>
          <cell r="J319">
            <v>4</v>
          </cell>
          <cell r="K319">
            <v>0</v>
          </cell>
          <cell r="L319">
            <v>25</v>
          </cell>
          <cell r="M319">
            <v>80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Y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</row>
        <row r="320">
          <cell r="F320">
            <v>2220948</v>
          </cell>
          <cell r="G320" t="str">
            <v>ДЕТСКА ГРАДИНА № 199 "САРАГОСА"</v>
          </cell>
          <cell r="H320">
            <v>1</v>
          </cell>
          <cell r="I320">
            <v>1</v>
          </cell>
          <cell r="J320">
            <v>6</v>
          </cell>
          <cell r="K320">
            <v>22</v>
          </cell>
          <cell r="L320">
            <v>29</v>
          </cell>
          <cell r="M320">
            <v>95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Y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1">
          <cell r="F321">
            <v>2220949</v>
          </cell>
          <cell r="G321" t="str">
            <v>Детска градина № 106 "Княгиня Мария Луиза"</v>
          </cell>
          <cell r="H321">
            <v>1</v>
          </cell>
          <cell r="I321">
            <v>1</v>
          </cell>
          <cell r="J321">
            <v>5</v>
          </cell>
          <cell r="K321">
            <v>0</v>
          </cell>
          <cell r="L321">
            <v>50</v>
          </cell>
          <cell r="M321">
            <v>84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Y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</row>
        <row r="322">
          <cell r="F322">
            <v>2220950</v>
          </cell>
          <cell r="G322" t="str">
            <v>ДЕТСКА ГРАДИНА №118 " УСМИВКА"</v>
          </cell>
          <cell r="H322">
            <v>1</v>
          </cell>
          <cell r="I322">
            <v>1</v>
          </cell>
          <cell r="J322">
            <v>4</v>
          </cell>
          <cell r="K322">
            <v>0</v>
          </cell>
          <cell r="L322">
            <v>26</v>
          </cell>
          <cell r="M322">
            <v>81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Y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</row>
        <row r="323">
          <cell r="F323">
            <v>2220952</v>
          </cell>
          <cell r="G323" t="str">
            <v>Детска градина № 63 "Слънце"</v>
          </cell>
          <cell r="H323">
            <v>1</v>
          </cell>
          <cell r="I323">
            <v>1</v>
          </cell>
          <cell r="J323">
            <v>8</v>
          </cell>
          <cell r="K323">
            <v>45</v>
          </cell>
          <cell r="L323">
            <v>35</v>
          </cell>
          <cell r="M323">
            <v>124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Y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</row>
        <row r="324">
          <cell r="F324">
            <v>2220953</v>
          </cell>
          <cell r="G324" t="str">
            <v>Детска градина № 48 "Братя Грим"</v>
          </cell>
          <cell r="H324">
            <v>1</v>
          </cell>
          <cell r="I324">
            <v>1</v>
          </cell>
          <cell r="J324">
            <v>11</v>
          </cell>
          <cell r="K324">
            <v>39</v>
          </cell>
          <cell r="L324">
            <v>85</v>
          </cell>
          <cell r="M324">
            <v>164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Y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</row>
        <row r="325">
          <cell r="F325">
            <v>2220994</v>
          </cell>
          <cell r="G325" t="str">
            <v>Детска градина № 53 "Дядовата ръкавичка"</v>
          </cell>
          <cell r="H325">
            <v>1</v>
          </cell>
          <cell r="I325">
            <v>1</v>
          </cell>
          <cell r="J325">
            <v>6</v>
          </cell>
          <cell r="K325">
            <v>46</v>
          </cell>
          <cell r="L325">
            <v>26</v>
          </cell>
          <cell r="M325">
            <v>76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X325">
            <v>0</v>
          </cell>
          <cell r="Y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</row>
        <row r="326">
          <cell r="F326">
            <v>2221023</v>
          </cell>
          <cell r="G326" t="str">
            <v>23 Средно училище "Фредерик Жолио-Кюри"</v>
          </cell>
          <cell r="H326">
            <v>1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37</v>
          </cell>
          <cell r="T326">
            <v>892</v>
          </cell>
          <cell r="U326">
            <v>0</v>
          </cell>
          <cell r="V326">
            <v>0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F327">
            <v>2221031</v>
          </cell>
          <cell r="G327" t="str">
            <v>31 Средно училище за чужди езици и математика "Иван Вазов"</v>
          </cell>
          <cell r="H327">
            <v>1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53</v>
          </cell>
          <cell r="T327">
            <v>1385</v>
          </cell>
          <cell r="U327">
            <v>0</v>
          </cell>
          <cell r="V327">
            <v>0</v>
          </cell>
          <cell r="X327">
            <v>0</v>
          </cell>
          <cell r="Y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</row>
        <row r="328">
          <cell r="F328">
            <v>2221093</v>
          </cell>
          <cell r="G328" t="str">
            <v>93-то Средно училище "Александър Теодоров - Балан"</v>
          </cell>
          <cell r="H328">
            <v>1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30</v>
          </cell>
          <cell r="T328">
            <v>701</v>
          </cell>
          <cell r="U328">
            <v>0</v>
          </cell>
          <cell r="V328">
            <v>0</v>
          </cell>
          <cell r="X328">
            <v>0</v>
          </cell>
          <cell r="Y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F329">
            <v>2221094</v>
          </cell>
          <cell r="G329" t="str">
            <v>94 СРЕДНО УЧИЛИЩЕ "Димитър Страшимиров"</v>
          </cell>
          <cell r="H329">
            <v>1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4</v>
          </cell>
          <cell r="O329">
            <v>81</v>
          </cell>
          <cell r="P329">
            <v>0</v>
          </cell>
          <cell r="Q329">
            <v>0</v>
          </cell>
          <cell r="R329">
            <v>1</v>
          </cell>
          <cell r="S329">
            <v>27</v>
          </cell>
          <cell r="T329">
            <v>575</v>
          </cell>
          <cell r="U329">
            <v>0</v>
          </cell>
          <cell r="V329">
            <v>0</v>
          </cell>
          <cell r="X329">
            <v>0</v>
          </cell>
          <cell r="Y329">
            <v>0</v>
          </cell>
          <cell r="AA329">
            <v>11</v>
          </cell>
          <cell r="AB329">
            <v>136</v>
          </cell>
          <cell r="AC329">
            <v>0</v>
          </cell>
          <cell r="AD329">
            <v>107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</row>
        <row r="330">
          <cell r="F330">
            <v>2221109</v>
          </cell>
          <cell r="G330" t="str">
            <v>109 Основно училище "Христо Смирненски"</v>
          </cell>
          <cell r="H330">
            <v>1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27</v>
          </cell>
          <cell r="T330">
            <v>697</v>
          </cell>
          <cell r="U330">
            <v>0</v>
          </cell>
          <cell r="V330">
            <v>0</v>
          </cell>
          <cell r="X330">
            <v>0</v>
          </cell>
          <cell r="Y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</row>
        <row r="331">
          <cell r="F331">
            <v>2221138</v>
          </cell>
          <cell r="G331" t="str">
            <v>138. СРЕДНО УЧИЛИЩЕ ЗА ЗАПАДНИ И ИЗТОЧНИ ЕЗИЦИ "ПРОФ. ВАСИЛ ЗЛАТАРСКИ"</v>
          </cell>
          <cell r="H331">
            <v>1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49</v>
          </cell>
          <cell r="T331">
            <v>1209</v>
          </cell>
          <cell r="U331">
            <v>0</v>
          </cell>
          <cell r="V331">
            <v>0</v>
          </cell>
          <cell r="X331">
            <v>0</v>
          </cell>
          <cell r="Y331">
            <v>0</v>
          </cell>
          <cell r="AA331">
            <v>2</v>
          </cell>
          <cell r="AB331">
            <v>0</v>
          </cell>
          <cell r="AC331">
            <v>0</v>
          </cell>
          <cell r="AD331">
            <v>0</v>
          </cell>
          <cell r="AE331">
            <v>51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</row>
        <row r="332">
          <cell r="F332">
            <v>2221148</v>
          </cell>
          <cell r="G332" t="str">
            <v>148 ОСНОВНО УЧИЛИЩЕ "ПРОФЕСОР Д-Р ЛЮБОМИР МИЛЕТИЧ"</v>
          </cell>
          <cell r="H332">
            <v>1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20</v>
          </cell>
          <cell r="T332">
            <v>437</v>
          </cell>
          <cell r="U332">
            <v>0</v>
          </cell>
          <cell r="V332">
            <v>0</v>
          </cell>
          <cell r="X332">
            <v>0</v>
          </cell>
          <cell r="Y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</row>
        <row r="333">
          <cell r="F333">
            <v>2221157</v>
          </cell>
          <cell r="G333" t="str">
            <v>157 Гимназия с изучаване на чужд език "Сесар Вайехо"</v>
          </cell>
          <cell r="H333">
            <v>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25</v>
          </cell>
          <cell r="T333">
            <v>622</v>
          </cell>
          <cell r="U333">
            <v>0</v>
          </cell>
          <cell r="V333">
            <v>0</v>
          </cell>
          <cell r="X333">
            <v>0</v>
          </cell>
          <cell r="Y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</row>
        <row r="334">
          <cell r="F334">
            <v>2221878</v>
          </cell>
          <cell r="G334" t="str">
            <v>Детска градина №154 "Сбъдната мечта"</v>
          </cell>
          <cell r="H334">
            <v>1</v>
          </cell>
          <cell r="I334">
            <v>1</v>
          </cell>
          <cell r="J334">
            <v>5</v>
          </cell>
          <cell r="K334">
            <v>0</v>
          </cell>
          <cell r="L334">
            <v>26</v>
          </cell>
          <cell r="M334">
            <v>105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Y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</row>
        <row r="335">
          <cell r="F335">
            <v>2221880</v>
          </cell>
          <cell r="G335" t="str">
            <v>ДЕТСКА ГРАДИНА № 62 "ЗОРНИЦА"</v>
          </cell>
          <cell r="H335">
            <v>1</v>
          </cell>
          <cell r="I335">
            <v>1</v>
          </cell>
          <cell r="J335">
            <v>4</v>
          </cell>
          <cell r="K335">
            <v>0</v>
          </cell>
          <cell r="L335">
            <v>27</v>
          </cell>
          <cell r="M335">
            <v>99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Y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</row>
        <row r="336">
          <cell r="F336">
            <v>2221881</v>
          </cell>
          <cell r="G336" t="str">
            <v>Детска градина №168 " Слънчогледи "</v>
          </cell>
          <cell r="H336">
            <v>1</v>
          </cell>
          <cell r="I336">
            <v>1</v>
          </cell>
          <cell r="J336">
            <v>9</v>
          </cell>
          <cell r="K336">
            <v>0</v>
          </cell>
          <cell r="L336">
            <v>52</v>
          </cell>
          <cell r="M336">
            <v>192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</row>
        <row r="337">
          <cell r="F337">
            <v>2221882</v>
          </cell>
          <cell r="G337" t="str">
            <v>Детска градина №183 "Щастливо детство"</v>
          </cell>
          <cell r="H337">
            <v>1</v>
          </cell>
          <cell r="I337">
            <v>1</v>
          </cell>
          <cell r="J337">
            <v>6</v>
          </cell>
          <cell r="K337">
            <v>0</v>
          </cell>
          <cell r="L337">
            <v>24</v>
          </cell>
          <cell r="M337">
            <v>125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Y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8">
          <cell r="F338">
            <v>2221883</v>
          </cell>
          <cell r="G338" t="str">
            <v>Детска градина № 61 "Шарено петле"</v>
          </cell>
          <cell r="H338">
            <v>1</v>
          </cell>
          <cell r="I338">
            <v>1</v>
          </cell>
          <cell r="J338">
            <v>14</v>
          </cell>
          <cell r="K338">
            <v>22</v>
          </cell>
          <cell r="L338">
            <v>78</v>
          </cell>
          <cell r="M338">
            <v>268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Y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</row>
        <row r="339">
          <cell r="F339">
            <v>2221884</v>
          </cell>
          <cell r="G339" t="str">
            <v>Детска градина № 65 "Слънчево детство"</v>
          </cell>
          <cell r="H339">
            <v>1</v>
          </cell>
          <cell r="I339">
            <v>1</v>
          </cell>
          <cell r="J339">
            <v>15</v>
          </cell>
          <cell r="K339">
            <v>45</v>
          </cell>
          <cell r="L339">
            <v>84</v>
          </cell>
          <cell r="M339">
            <v>298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Y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40">
          <cell r="F340">
            <v>2221885</v>
          </cell>
          <cell r="G340" t="str">
            <v>ДЕТСКА ГРАДИНА № 184 "МЕЧО ПУХ"</v>
          </cell>
          <cell r="H340">
            <v>1</v>
          </cell>
          <cell r="I340">
            <v>1</v>
          </cell>
          <cell r="J340">
            <v>10</v>
          </cell>
          <cell r="K340">
            <v>0</v>
          </cell>
          <cell r="L340">
            <v>76</v>
          </cell>
          <cell r="M340">
            <v>187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Y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</row>
        <row r="341">
          <cell r="F341">
            <v>2221909</v>
          </cell>
          <cell r="G341" t="str">
            <v>ДЕТСКА ГРАДИНА № 155 "ВЕСЕЛИНА"</v>
          </cell>
          <cell r="H341">
            <v>1</v>
          </cell>
          <cell r="I341">
            <v>1</v>
          </cell>
          <cell r="J341">
            <v>10</v>
          </cell>
          <cell r="K341">
            <v>0</v>
          </cell>
          <cell r="L341">
            <v>78</v>
          </cell>
          <cell r="M341">
            <v>192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Y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F342">
            <v>2222006</v>
          </cell>
          <cell r="G342" t="str">
            <v>6 ОУ "Граф Игнатиев"</v>
          </cell>
          <cell r="H342">
            <v>1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1</v>
          </cell>
          <cell r="S342">
            <v>24</v>
          </cell>
          <cell r="T342">
            <v>604</v>
          </cell>
          <cell r="U342">
            <v>0</v>
          </cell>
          <cell r="V342">
            <v>0</v>
          </cell>
          <cell r="X342">
            <v>0</v>
          </cell>
          <cell r="Y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</row>
        <row r="343">
          <cell r="F343">
            <v>2222007</v>
          </cell>
          <cell r="G343" t="str">
            <v>7. СРЕДНО УЧИЛИЩЕ "СВ. СЕДМОЧИСЛЕНИЦИ"</v>
          </cell>
          <cell r="H343">
            <v>1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2</v>
          </cell>
          <cell r="O343">
            <v>45</v>
          </cell>
          <cell r="P343">
            <v>0</v>
          </cell>
          <cell r="Q343">
            <v>0</v>
          </cell>
          <cell r="R343">
            <v>1</v>
          </cell>
          <cell r="S343">
            <v>53</v>
          </cell>
          <cell r="T343">
            <v>1313</v>
          </cell>
          <cell r="U343">
            <v>0</v>
          </cell>
          <cell r="V343">
            <v>0</v>
          </cell>
          <cell r="X343">
            <v>0</v>
          </cell>
          <cell r="Y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F344">
            <v>2222009</v>
          </cell>
          <cell r="G344" t="str">
            <v>9 Френска езикова гимназия "Алфонс дьо Ламартин"</v>
          </cell>
          <cell r="H344">
            <v>1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1</v>
          </cell>
          <cell r="S344">
            <v>36</v>
          </cell>
          <cell r="T344">
            <v>981</v>
          </cell>
          <cell r="U344">
            <v>0</v>
          </cell>
          <cell r="V344">
            <v>0</v>
          </cell>
          <cell r="X344">
            <v>0</v>
          </cell>
          <cell r="Y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F345">
            <v>2222012</v>
          </cell>
          <cell r="G345" t="str">
            <v>12 Средно училище " Цар Иван Асен II"</v>
          </cell>
          <cell r="H345">
            <v>1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1</v>
          </cell>
          <cell r="S345">
            <v>37</v>
          </cell>
          <cell r="T345">
            <v>892</v>
          </cell>
          <cell r="U345">
            <v>0</v>
          </cell>
          <cell r="V345">
            <v>0</v>
          </cell>
          <cell r="X345">
            <v>0</v>
          </cell>
          <cell r="Y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F346">
            <v>2222038</v>
          </cell>
          <cell r="G346" t="str">
            <v>38 основно училище"Васил Априлов"</v>
          </cell>
          <cell r="H346">
            <v>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1</v>
          </cell>
          <cell r="S346">
            <v>28</v>
          </cell>
          <cell r="T346">
            <v>689</v>
          </cell>
          <cell r="U346">
            <v>0</v>
          </cell>
          <cell r="V346">
            <v>0</v>
          </cell>
          <cell r="X346">
            <v>0</v>
          </cell>
          <cell r="Y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F347">
            <v>2222127</v>
          </cell>
          <cell r="G347" t="str">
            <v>127. Средно училище "Иван Николаевич Денкоглу"</v>
          </cell>
          <cell r="H347">
            <v>1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1</v>
          </cell>
          <cell r="S347">
            <v>38</v>
          </cell>
          <cell r="T347">
            <v>996</v>
          </cell>
          <cell r="U347">
            <v>0</v>
          </cell>
          <cell r="V347">
            <v>0</v>
          </cell>
          <cell r="X347">
            <v>0</v>
          </cell>
          <cell r="Y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F348">
            <v>2222133</v>
          </cell>
          <cell r="G348" t="str">
            <v>133 Средно училище „Александър Сергеевич Пушкин”</v>
          </cell>
          <cell r="H348">
            <v>1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1</v>
          </cell>
          <cell r="S348">
            <v>48</v>
          </cell>
          <cell r="T348">
            <v>1225</v>
          </cell>
          <cell r="U348">
            <v>0</v>
          </cell>
          <cell r="V348">
            <v>0</v>
          </cell>
          <cell r="X348">
            <v>0</v>
          </cell>
          <cell r="Y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F349">
            <v>2222943</v>
          </cell>
          <cell r="G349" t="str">
            <v>Детска Градина № 159" Олимпийче "</v>
          </cell>
          <cell r="H349">
            <v>1</v>
          </cell>
          <cell r="I349">
            <v>1</v>
          </cell>
          <cell r="J349">
            <v>4</v>
          </cell>
          <cell r="K349">
            <v>0</v>
          </cell>
          <cell r="L349">
            <v>23</v>
          </cell>
          <cell r="M349">
            <v>80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Y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F350">
            <v>2222944</v>
          </cell>
          <cell r="G350" t="str">
            <v>ДЕТСКА ГРАДИНА № 77 "МАГНОЛИЯ"</v>
          </cell>
          <cell r="H350">
            <v>1</v>
          </cell>
          <cell r="I350">
            <v>1</v>
          </cell>
          <cell r="J350">
            <v>4</v>
          </cell>
          <cell r="K350">
            <v>0</v>
          </cell>
          <cell r="L350">
            <v>24</v>
          </cell>
          <cell r="M350">
            <v>84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Y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1">
          <cell r="F351">
            <v>2222945</v>
          </cell>
          <cell r="G351" t="str">
            <v>ДЕТСКА ГРАДИНА №18 ДЕТСКИ СВЯТ</v>
          </cell>
          <cell r="H351">
            <v>1</v>
          </cell>
          <cell r="I351">
            <v>1</v>
          </cell>
          <cell r="J351">
            <v>11</v>
          </cell>
          <cell r="K351">
            <v>40</v>
          </cell>
          <cell r="L351">
            <v>54</v>
          </cell>
          <cell r="M351">
            <v>190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Y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2">
          <cell r="F352">
            <v>2222946</v>
          </cell>
          <cell r="G352" t="str">
            <v>Детска градина № 113 "Преспа"</v>
          </cell>
          <cell r="H352">
            <v>1</v>
          </cell>
          <cell r="I352">
            <v>1</v>
          </cell>
          <cell r="J352">
            <v>7</v>
          </cell>
          <cell r="K352">
            <v>0</v>
          </cell>
          <cell r="L352">
            <v>26</v>
          </cell>
          <cell r="M352">
            <v>163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Y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3">
          <cell r="F353">
            <v>2223008</v>
          </cell>
          <cell r="G353" t="str">
            <v>8. Средно училище "Васил Левски"</v>
          </cell>
          <cell r="H353">
            <v>1</v>
          </cell>
          <cell r="I353">
            <v>0</v>
          </cell>
          <cell r="J353">
            <v>1</v>
          </cell>
          <cell r="K353">
            <v>0</v>
          </cell>
          <cell r="L353">
            <v>0</v>
          </cell>
          <cell r="M353">
            <v>23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31</v>
          </cell>
          <cell r="T353">
            <v>755</v>
          </cell>
          <cell r="U353">
            <v>0</v>
          </cell>
          <cell r="V353">
            <v>0</v>
          </cell>
          <cell r="X353">
            <v>0</v>
          </cell>
          <cell r="Y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</row>
        <row r="354">
          <cell r="F354">
            <v>2223055</v>
          </cell>
          <cell r="G354" t="str">
            <v>55 СРЕДНО УЧИЛИЩЕ "ПЕТКО КАРАВЕЛОВ"</v>
          </cell>
          <cell r="H354">
            <v>1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3</v>
          </cell>
          <cell r="O354">
            <v>67</v>
          </cell>
          <cell r="P354">
            <v>0</v>
          </cell>
          <cell r="Q354">
            <v>0</v>
          </cell>
          <cell r="R354">
            <v>1</v>
          </cell>
          <cell r="S354">
            <v>60</v>
          </cell>
          <cell r="T354">
            <v>1569</v>
          </cell>
          <cell r="U354">
            <v>0</v>
          </cell>
          <cell r="V354">
            <v>0</v>
          </cell>
          <cell r="X354">
            <v>0</v>
          </cell>
          <cell r="Y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</row>
        <row r="355">
          <cell r="F355">
            <v>2223657</v>
          </cell>
          <cell r="G355" t="str">
            <v>ДЕТСКА ГРАДИНА №72 ПРИКАЗКА БЕЗ КРАЙ</v>
          </cell>
          <cell r="H355">
            <v>1</v>
          </cell>
          <cell r="I355">
            <v>1</v>
          </cell>
          <cell r="J355">
            <v>9</v>
          </cell>
          <cell r="K355">
            <v>22</v>
          </cell>
          <cell r="L355">
            <v>52</v>
          </cell>
          <cell r="M355">
            <v>164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</row>
        <row r="356">
          <cell r="F356">
            <v>2223808</v>
          </cell>
          <cell r="G356" t="str">
            <v>Детска градина №12 "Лилия"</v>
          </cell>
          <cell r="H356">
            <v>1</v>
          </cell>
          <cell r="I356">
            <v>1</v>
          </cell>
          <cell r="J356">
            <v>13</v>
          </cell>
          <cell r="K356">
            <v>43</v>
          </cell>
          <cell r="L356">
            <v>85</v>
          </cell>
          <cell r="M356">
            <v>210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</row>
        <row r="357">
          <cell r="F357">
            <v>2223809</v>
          </cell>
          <cell r="G357" t="str">
            <v>ДЕТСКА ГРАДИНА №16 " ПРИКАЗЕН СВЯТ"</v>
          </cell>
          <cell r="H357">
            <v>1</v>
          </cell>
          <cell r="I357">
            <v>1</v>
          </cell>
          <cell r="J357">
            <v>14</v>
          </cell>
          <cell r="K357">
            <v>0</v>
          </cell>
          <cell r="L357">
            <v>94</v>
          </cell>
          <cell r="M357">
            <v>259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Y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</row>
        <row r="358">
          <cell r="F358">
            <v>2223810</v>
          </cell>
          <cell r="G358" t="str">
            <v>ДЕТСКА ГРАДИНА №10 "ЧЕБУРАШКА"</v>
          </cell>
          <cell r="H358">
            <v>1</v>
          </cell>
          <cell r="I358">
            <v>1</v>
          </cell>
          <cell r="J358">
            <v>10</v>
          </cell>
          <cell r="K358">
            <v>42</v>
          </cell>
          <cell r="L358">
            <v>58</v>
          </cell>
          <cell r="M358">
            <v>169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Y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</row>
        <row r="359">
          <cell r="F359">
            <v>2223811</v>
          </cell>
          <cell r="G359" t="str">
            <v>Детска градина № 78 "Детски свят"</v>
          </cell>
          <cell r="H359">
            <v>1</v>
          </cell>
          <cell r="I359">
            <v>1</v>
          </cell>
          <cell r="J359">
            <v>8</v>
          </cell>
          <cell r="K359">
            <v>20</v>
          </cell>
          <cell r="L359">
            <v>59</v>
          </cell>
          <cell r="M359">
            <v>127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Y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</row>
        <row r="360">
          <cell r="F360">
            <v>2223812</v>
          </cell>
          <cell r="G360" t="str">
            <v>Детска градина №79 "Слънчице"</v>
          </cell>
          <cell r="H360">
            <v>1</v>
          </cell>
          <cell r="I360">
            <v>1</v>
          </cell>
          <cell r="J360">
            <v>13</v>
          </cell>
          <cell r="K360">
            <v>0</v>
          </cell>
          <cell r="L360">
            <v>123</v>
          </cell>
          <cell r="M360">
            <v>222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Y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1">
          <cell r="F361">
            <v>2224020</v>
          </cell>
          <cell r="G361" t="str">
            <v>20.ОУ "Тодор Минков" с ранно чуждоезиково обучение по френски и немски език</v>
          </cell>
          <cell r="H361">
            <v>1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1</v>
          </cell>
          <cell r="S361">
            <v>28</v>
          </cell>
          <cell r="T361">
            <v>693</v>
          </cell>
          <cell r="U361">
            <v>0</v>
          </cell>
          <cell r="V361">
            <v>0</v>
          </cell>
          <cell r="X361">
            <v>0</v>
          </cell>
          <cell r="Y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</row>
        <row r="362">
          <cell r="F362">
            <v>2224022</v>
          </cell>
          <cell r="G362" t="str">
            <v>22 Средно езиково училище "Георги Стойков Раковски"</v>
          </cell>
          <cell r="H362">
            <v>1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1</v>
          </cell>
          <cell r="S362">
            <v>60</v>
          </cell>
          <cell r="T362">
            <v>1571</v>
          </cell>
          <cell r="U362">
            <v>0</v>
          </cell>
          <cell r="V362">
            <v>0</v>
          </cell>
          <cell r="X362">
            <v>0</v>
          </cell>
          <cell r="Y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3">
          <cell r="F363">
            <v>2224041</v>
          </cell>
          <cell r="G363" t="str">
            <v>41 основно училище "Св. Патриарх Евтимий"</v>
          </cell>
          <cell r="H363">
            <v>1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2</v>
          </cell>
          <cell r="O363">
            <v>40</v>
          </cell>
          <cell r="P363">
            <v>0</v>
          </cell>
          <cell r="Q363">
            <v>0</v>
          </cell>
          <cell r="R363">
            <v>1</v>
          </cell>
          <cell r="S363">
            <v>27</v>
          </cell>
          <cell r="T363">
            <v>528</v>
          </cell>
          <cell r="U363">
            <v>0</v>
          </cell>
          <cell r="V363">
            <v>0</v>
          </cell>
          <cell r="X363">
            <v>0</v>
          </cell>
          <cell r="Y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4">
          <cell r="F364">
            <v>2224047</v>
          </cell>
          <cell r="G364" t="str">
            <v>47 Средно училище "Христо Груев Данов"</v>
          </cell>
          <cell r="H364">
            <v>1</v>
          </cell>
          <cell r="I364">
            <v>0</v>
          </cell>
          <cell r="J364">
            <v>2</v>
          </cell>
          <cell r="K364">
            <v>0</v>
          </cell>
          <cell r="L364">
            <v>0</v>
          </cell>
          <cell r="M364">
            <v>45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1</v>
          </cell>
          <cell r="S364">
            <v>23</v>
          </cell>
          <cell r="T364">
            <v>512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</row>
        <row r="365">
          <cell r="F365">
            <v>2224073</v>
          </cell>
          <cell r="G365" t="str">
            <v>73.СУ с преподаване на чужди езици "Владислав Граматик"</v>
          </cell>
          <cell r="H365">
            <v>1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1</v>
          </cell>
          <cell r="S365">
            <v>48</v>
          </cell>
          <cell r="T365">
            <v>1296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</row>
        <row r="366">
          <cell r="F366">
            <v>2224104</v>
          </cell>
          <cell r="G366" t="str">
            <v>104 основно училище "Захари Стоянов"</v>
          </cell>
          <cell r="H366">
            <v>1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1</v>
          </cell>
          <cell r="S366">
            <v>28</v>
          </cell>
          <cell r="T366">
            <v>781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7">
          <cell r="F367">
            <v>2224121</v>
          </cell>
          <cell r="G367" t="str">
            <v>121 СРЕДНО УЧИЛИЩЕ "ГЕОРГИ ИЗМИРЛИЕВ"</v>
          </cell>
          <cell r="H367">
            <v>1</v>
          </cell>
          <cell r="I367">
            <v>0</v>
          </cell>
          <cell r="J367">
            <v>2</v>
          </cell>
          <cell r="K367">
            <v>0</v>
          </cell>
          <cell r="L367">
            <v>0</v>
          </cell>
          <cell r="M367">
            <v>50</v>
          </cell>
          <cell r="N367">
            <v>1</v>
          </cell>
          <cell r="O367">
            <v>25</v>
          </cell>
          <cell r="P367">
            <v>0</v>
          </cell>
          <cell r="Q367">
            <v>0</v>
          </cell>
          <cell r="R367">
            <v>1</v>
          </cell>
          <cell r="S367">
            <v>43</v>
          </cell>
          <cell r="T367">
            <v>1049</v>
          </cell>
          <cell r="U367">
            <v>0</v>
          </cell>
          <cell r="V367">
            <v>0</v>
          </cell>
          <cell r="X367">
            <v>0</v>
          </cell>
          <cell r="Y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8">
          <cell r="F368">
            <v>2224126</v>
          </cell>
          <cell r="G368" t="str">
            <v>126 ОСНОВНО УЧИЛИЩЕ "Петко Юрданов Тодоров"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1</v>
          </cell>
          <cell r="O368">
            <v>26</v>
          </cell>
          <cell r="P368">
            <v>0</v>
          </cell>
          <cell r="Q368">
            <v>0</v>
          </cell>
          <cell r="R368">
            <v>1</v>
          </cell>
          <cell r="S368">
            <v>28</v>
          </cell>
          <cell r="T368">
            <v>657</v>
          </cell>
          <cell r="U368">
            <v>0</v>
          </cell>
          <cell r="V368">
            <v>0</v>
          </cell>
          <cell r="X368">
            <v>0</v>
          </cell>
          <cell r="Y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9">
          <cell r="F369">
            <v>2224707</v>
          </cell>
          <cell r="G369" t="str">
            <v>Център за подкрепа за личностно развитие - Спортна Школа "София"</v>
          </cell>
          <cell r="H369">
            <v>1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X369">
            <v>0</v>
          </cell>
          <cell r="Y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</row>
        <row r="370">
          <cell r="F370">
            <v>2224916</v>
          </cell>
          <cell r="G370" t="str">
            <v>ДЕТСКА ГРАДИНА №2 "ЗВЪНЧЕ"</v>
          </cell>
          <cell r="H370">
            <v>1</v>
          </cell>
          <cell r="I370">
            <v>1</v>
          </cell>
          <cell r="J370">
            <v>11</v>
          </cell>
          <cell r="K370">
            <v>21</v>
          </cell>
          <cell r="L370">
            <v>52</v>
          </cell>
          <cell r="M370">
            <v>218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X370">
            <v>0</v>
          </cell>
          <cell r="Y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1">
          <cell r="F371">
            <v>2224917</v>
          </cell>
          <cell r="G371" t="str">
            <v>Детска градина №129 "Приказен свят"</v>
          </cell>
          <cell r="H371">
            <v>1</v>
          </cell>
          <cell r="I371">
            <v>1</v>
          </cell>
          <cell r="J371">
            <v>6</v>
          </cell>
          <cell r="K371">
            <v>0</v>
          </cell>
          <cell r="L371">
            <v>49</v>
          </cell>
          <cell r="M371">
            <v>105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X371">
            <v>0</v>
          </cell>
          <cell r="Y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2">
          <cell r="F372">
            <v>2224918</v>
          </cell>
          <cell r="G372" t="str">
            <v>ДЕТСКА ГРАДИНА № 43 " ТАЛАНТ"</v>
          </cell>
          <cell r="H372">
            <v>1</v>
          </cell>
          <cell r="I372">
            <v>1</v>
          </cell>
          <cell r="J372">
            <v>9</v>
          </cell>
          <cell r="K372">
            <v>25</v>
          </cell>
          <cell r="L372">
            <v>51</v>
          </cell>
          <cell r="M372">
            <v>166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X372">
            <v>0</v>
          </cell>
          <cell r="Y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</row>
        <row r="373">
          <cell r="F373">
            <v>2224919</v>
          </cell>
          <cell r="G373" t="str">
            <v>ДЕТСКА ГРАДИНА № 127 "Слънце"</v>
          </cell>
          <cell r="H373">
            <v>1</v>
          </cell>
          <cell r="I373">
            <v>1</v>
          </cell>
          <cell r="J373">
            <v>12</v>
          </cell>
          <cell r="K373">
            <v>24</v>
          </cell>
          <cell r="L373">
            <v>73</v>
          </cell>
          <cell r="M373">
            <v>196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F374">
            <v>2224920</v>
          </cell>
          <cell r="G374" t="str">
            <v>ДЕТСКА ГРАДИНА №167"МАЛКИЯТ ПРИНЦ"</v>
          </cell>
          <cell r="H374">
            <v>1</v>
          </cell>
          <cell r="I374">
            <v>1</v>
          </cell>
          <cell r="J374">
            <v>9</v>
          </cell>
          <cell r="K374">
            <v>0</v>
          </cell>
          <cell r="L374">
            <v>52</v>
          </cell>
          <cell r="M374">
            <v>179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5">
          <cell r="F375">
            <v>2224921</v>
          </cell>
          <cell r="G375" t="str">
            <v>ДЕТСКА ГРАДИНА № 7 "ДЕТЕЛИНА"</v>
          </cell>
          <cell r="H375">
            <v>1</v>
          </cell>
          <cell r="I375">
            <v>1</v>
          </cell>
          <cell r="J375">
            <v>14</v>
          </cell>
          <cell r="K375">
            <v>21</v>
          </cell>
          <cell r="L375">
            <v>102</v>
          </cell>
          <cell r="M375">
            <v>248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X375">
            <v>0</v>
          </cell>
          <cell r="Y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6">
          <cell r="F376">
            <v>2224922</v>
          </cell>
          <cell r="G376" t="str">
            <v>Детска градина №40 "Професор Георги Ангушев"</v>
          </cell>
          <cell r="H376">
            <v>1</v>
          </cell>
          <cell r="I376">
            <v>1</v>
          </cell>
          <cell r="J376">
            <v>6</v>
          </cell>
          <cell r="K376">
            <v>44</v>
          </cell>
          <cell r="L376">
            <v>24</v>
          </cell>
          <cell r="M376">
            <v>81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</row>
        <row r="377">
          <cell r="F377">
            <v>2224923</v>
          </cell>
          <cell r="G377" t="str">
            <v>Детска Градина № 87 "БУКАТА"</v>
          </cell>
          <cell r="H377">
            <v>1</v>
          </cell>
          <cell r="I377">
            <v>1</v>
          </cell>
          <cell r="J377">
            <v>7</v>
          </cell>
          <cell r="K377">
            <v>0</v>
          </cell>
          <cell r="L377">
            <v>47</v>
          </cell>
          <cell r="M377">
            <v>137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X377">
            <v>0</v>
          </cell>
          <cell r="Y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</row>
        <row r="378">
          <cell r="F378">
            <v>2215160</v>
          </cell>
          <cell r="G378" t="str">
            <v>160 Основно училище  " Кирил и Методий"</v>
          </cell>
          <cell r="H378">
            <v>1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7</v>
          </cell>
          <cell r="T378">
            <v>94</v>
          </cell>
          <cell r="U378">
            <v>0</v>
          </cell>
          <cell r="V378">
            <v>0</v>
          </cell>
          <cell r="X378">
            <v>0</v>
          </cell>
          <cell r="Y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</row>
        <row r="379">
          <cell r="F379">
            <v>2215804</v>
          </cell>
          <cell r="G379" t="str">
            <v>ДЕТСКА ГРАДИНА № 132 "СВЕТЛИНА"</v>
          </cell>
          <cell r="H379">
            <v>1</v>
          </cell>
          <cell r="I379">
            <v>1</v>
          </cell>
          <cell r="J379">
            <v>7</v>
          </cell>
          <cell r="K379">
            <v>0</v>
          </cell>
          <cell r="L379">
            <v>78</v>
          </cell>
          <cell r="M379">
            <v>107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80">
          <cell r="F380">
            <v>2210116</v>
          </cell>
          <cell r="G380" t="str">
            <v>116 Основно училище "Паисий Хилендарски"</v>
          </cell>
          <cell r="H380">
            <v>1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7</v>
          </cell>
          <cell r="T380">
            <v>46</v>
          </cell>
          <cell r="U380">
            <v>0</v>
          </cell>
          <cell r="V380">
            <v>0</v>
          </cell>
          <cell r="X380">
            <v>0</v>
          </cell>
          <cell r="Y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>
        <row r="2">
          <cell r="A2">
            <v>2201078</v>
          </cell>
          <cell r="B2" t="str">
            <v>78. Средно училище "Христо Смирненски"</v>
          </cell>
          <cell r="C2" t="str">
            <v>една смяна</v>
          </cell>
          <cell r="D2">
            <v>1</v>
          </cell>
          <cell r="E2">
            <v>5000</v>
          </cell>
        </row>
        <row r="3">
          <cell r="A3">
            <v>2202005</v>
          </cell>
          <cell r="B3" t="str">
            <v>5 Основно училище "Иван Вазов"</v>
          </cell>
          <cell r="C3" t="str">
            <v>една смяна</v>
          </cell>
          <cell r="D3">
            <v>1</v>
          </cell>
          <cell r="E3">
            <v>5000</v>
          </cell>
        </row>
        <row r="4">
          <cell r="A4">
            <v>2202026</v>
          </cell>
          <cell r="B4" t="str">
            <v>26 Средно училище "Йордан Йовков"</v>
          </cell>
          <cell r="C4" t="str">
            <v>една смяна</v>
          </cell>
          <cell r="D4">
            <v>1</v>
          </cell>
          <cell r="E4">
            <v>5000</v>
          </cell>
        </row>
        <row r="5">
          <cell r="A5">
            <v>2202052</v>
          </cell>
          <cell r="B5" t="str">
            <v>52. основно училище "Цанко Церковски"</v>
          </cell>
          <cell r="C5" t="str">
            <v>една смяна</v>
          </cell>
          <cell r="D5">
            <v>1</v>
          </cell>
          <cell r="E5">
            <v>5000</v>
          </cell>
        </row>
        <row r="6">
          <cell r="A6">
            <v>2202064</v>
          </cell>
          <cell r="B6" t="str">
            <v>64 основно училище " Цар Симеон Велики "</v>
          </cell>
          <cell r="C6" t="str">
            <v>една смяна</v>
          </cell>
          <cell r="D6">
            <v>1</v>
          </cell>
          <cell r="E6">
            <v>5000</v>
          </cell>
        </row>
        <row r="7">
          <cell r="A7">
            <v>2202086</v>
          </cell>
          <cell r="B7" t="str">
            <v>86 Основно училище "Св. Климент Охридски"</v>
          </cell>
          <cell r="C7" t="str">
            <v>една смяна</v>
          </cell>
          <cell r="D7">
            <v>1</v>
          </cell>
          <cell r="E7">
            <v>5000</v>
          </cell>
        </row>
        <row r="8">
          <cell r="A8">
            <v>2203070</v>
          </cell>
          <cell r="B8" t="str">
            <v>70-о основно училище "Свети Климент Охридски"</v>
          </cell>
          <cell r="C8" t="str">
            <v>една смяна</v>
          </cell>
          <cell r="D8">
            <v>1</v>
          </cell>
          <cell r="E8">
            <v>5000</v>
          </cell>
        </row>
        <row r="9">
          <cell r="A9">
            <v>2203074</v>
          </cell>
          <cell r="B9" t="str">
            <v>74 СУ "ГОЦЕ ДЕЛЧЕВ"</v>
          </cell>
          <cell r="C9" t="str">
            <v>една смяна</v>
          </cell>
          <cell r="D9">
            <v>1</v>
          </cell>
          <cell r="E9">
            <v>5000</v>
          </cell>
        </row>
        <row r="10">
          <cell r="A10">
            <v>2203140</v>
          </cell>
          <cell r="B10" t="str">
            <v>140. СРЕДНО УЧИЛИЩЕ "ИВАН БОГОРОВ"</v>
          </cell>
          <cell r="C10" t="str">
            <v>една смяна</v>
          </cell>
          <cell r="D10">
            <v>1</v>
          </cell>
          <cell r="E10">
            <v>5000</v>
          </cell>
        </row>
        <row r="11">
          <cell r="A11">
            <v>2203146</v>
          </cell>
          <cell r="B11" t="str">
            <v>146 Основно училище "Патриарх Евтимий"</v>
          </cell>
          <cell r="C11" t="str">
            <v>една смяна</v>
          </cell>
          <cell r="D11">
            <v>1</v>
          </cell>
          <cell r="E11">
            <v>5000</v>
          </cell>
        </row>
        <row r="12">
          <cell r="A12">
            <v>2203175</v>
          </cell>
          <cell r="B12" t="str">
            <v>175 основно училище "Васил Левски"</v>
          </cell>
          <cell r="C12" t="str">
            <v>една смяна</v>
          </cell>
          <cell r="D12">
            <v>1</v>
          </cell>
          <cell r="E12">
            <v>5000</v>
          </cell>
        </row>
        <row r="13">
          <cell r="A13">
            <v>2204046</v>
          </cell>
          <cell r="B13" t="str">
            <v>46 Основно училище "Константин Фотинов" с разширено изучаване на хореография</v>
          </cell>
          <cell r="C13" t="str">
            <v>една смяна</v>
          </cell>
          <cell r="D13">
            <v>1</v>
          </cell>
          <cell r="E13">
            <v>5000</v>
          </cell>
        </row>
        <row r="14">
          <cell r="A14">
            <v>2204067</v>
          </cell>
          <cell r="B14" t="str">
            <v>67 ОСНОВНО УЧИЛИЩЕ "ВАСИЛ ДРУМЕВ"</v>
          </cell>
          <cell r="C14" t="str">
            <v>една смяна</v>
          </cell>
          <cell r="D14">
            <v>1</v>
          </cell>
          <cell r="E14">
            <v>5000</v>
          </cell>
        </row>
        <row r="15">
          <cell r="A15">
            <v>2204076</v>
          </cell>
          <cell r="B15" t="str">
            <v>76. Основно училище "Уилям Сароян"</v>
          </cell>
          <cell r="C15" t="str">
            <v>една смяна</v>
          </cell>
          <cell r="D15">
            <v>1</v>
          </cell>
          <cell r="E15">
            <v>5000</v>
          </cell>
        </row>
        <row r="16">
          <cell r="A16">
            <v>2204136</v>
          </cell>
          <cell r="B16" t="str">
            <v>136 ОСНОВНО УЧИЛИЩЕ "ЛЮБЕН КАРАВЕЛОВ"</v>
          </cell>
          <cell r="C16" t="str">
            <v>една смяна</v>
          </cell>
          <cell r="D16">
            <v>1</v>
          </cell>
          <cell r="E16">
            <v>5000</v>
          </cell>
        </row>
        <row r="17">
          <cell r="A17">
            <v>2205011</v>
          </cell>
          <cell r="B17" t="str">
            <v>11 Основно училище Свети Пимен Зографски</v>
          </cell>
          <cell r="C17" t="str">
            <v>една смяна</v>
          </cell>
          <cell r="D17">
            <v>1</v>
          </cell>
          <cell r="E17">
            <v>5000</v>
          </cell>
        </row>
        <row r="18">
          <cell r="A18">
            <v>2206003</v>
          </cell>
          <cell r="B18" t="str">
            <v>3. СУ "Марин Дринов"</v>
          </cell>
          <cell r="C18" t="str">
            <v>една смяна</v>
          </cell>
          <cell r="D18">
            <v>1</v>
          </cell>
          <cell r="E18">
            <v>5000</v>
          </cell>
        </row>
        <row r="19">
          <cell r="A19">
            <v>2206043</v>
          </cell>
          <cell r="B19" t="str">
            <v>43. Основно училище "Христо Смирненски"</v>
          </cell>
          <cell r="C19" t="str">
            <v>една смяна</v>
          </cell>
          <cell r="D19">
            <v>1</v>
          </cell>
          <cell r="E19">
            <v>5000</v>
          </cell>
        </row>
        <row r="20">
          <cell r="A20">
            <v>2206045</v>
          </cell>
          <cell r="B20" t="str">
            <v>45 основно училище "Константин Величков"</v>
          </cell>
          <cell r="C20" t="str">
            <v>една смяна</v>
          </cell>
          <cell r="D20">
            <v>1</v>
          </cell>
          <cell r="E20">
            <v>5000</v>
          </cell>
        </row>
        <row r="21">
          <cell r="A21">
            <v>2206113</v>
          </cell>
          <cell r="B21" t="str">
            <v>113 СУ "САВА ФИЛАРЕТОВ"</v>
          </cell>
          <cell r="C21" t="str">
            <v>една смяна</v>
          </cell>
          <cell r="D21">
            <v>1</v>
          </cell>
          <cell r="E21">
            <v>5000</v>
          </cell>
        </row>
        <row r="22">
          <cell r="A22">
            <v>2207004</v>
          </cell>
          <cell r="B22" t="str">
            <v>4. Основно училище "Проф. Джон Атанасов"</v>
          </cell>
          <cell r="C22" t="str">
            <v>една смяна</v>
          </cell>
          <cell r="D22">
            <v>1</v>
          </cell>
          <cell r="E22">
            <v>5000</v>
          </cell>
        </row>
        <row r="23">
          <cell r="A23">
            <v>2207065</v>
          </cell>
          <cell r="B23" t="str">
            <v>65 основно училище "Св. Св. Кирил и Методий"</v>
          </cell>
          <cell r="C23" t="str">
            <v>една смяна</v>
          </cell>
          <cell r="D23">
            <v>1</v>
          </cell>
          <cell r="E23">
            <v>5000</v>
          </cell>
        </row>
        <row r="24">
          <cell r="A24">
            <v>2207068</v>
          </cell>
          <cell r="B24" t="str">
            <v>68. Средно училище "Академик Никола Обрешков"</v>
          </cell>
          <cell r="C24" t="str">
            <v>една смяна</v>
          </cell>
          <cell r="D24">
            <v>1</v>
          </cell>
          <cell r="E24">
            <v>5000</v>
          </cell>
        </row>
        <row r="25">
          <cell r="A25">
            <v>2207069</v>
          </cell>
          <cell r="B25" t="str">
            <v>69 Средно училище "Димитър Маринов"</v>
          </cell>
          <cell r="C25" t="str">
            <v>една смяна</v>
          </cell>
          <cell r="D25">
            <v>1</v>
          </cell>
          <cell r="E25">
            <v>5000</v>
          </cell>
        </row>
        <row r="26">
          <cell r="A26">
            <v>2207089</v>
          </cell>
          <cell r="B26" t="str">
            <v>89 ОУ "Д-р Христо Стамболски"</v>
          </cell>
          <cell r="C26" t="str">
            <v>една смяна</v>
          </cell>
          <cell r="D26">
            <v>1</v>
          </cell>
          <cell r="E26">
            <v>5000</v>
          </cell>
        </row>
        <row r="27">
          <cell r="A27">
            <v>2207108</v>
          </cell>
          <cell r="B27" t="str">
            <v>108 Средно училище "Никола Беловеждов"</v>
          </cell>
          <cell r="C27" t="str">
            <v>една смяна</v>
          </cell>
          <cell r="D27">
            <v>1</v>
          </cell>
          <cell r="E27">
            <v>5000</v>
          </cell>
        </row>
        <row r="28">
          <cell r="A28">
            <v>2207150</v>
          </cell>
          <cell r="B28" t="str">
            <v>150-то ОСНОВНО УЧИЛИЩЕ "ЦАР СИМЕОН ПЪРВИ"</v>
          </cell>
          <cell r="C28" t="str">
            <v>една смяна</v>
          </cell>
          <cell r="D28">
            <v>1</v>
          </cell>
          <cell r="E28">
            <v>5000</v>
          </cell>
        </row>
        <row r="29">
          <cell r="A29">
            <v>2207163</v>
          </cell>
          <cell r="B29" t="str">
            <v>163 ОСНОВНО УЧИЛИЩЕ "ЧЕРНОРИЗЕЦ ХРАБЪР"</v>
          </cell>
          <cell r="C29" t="str">
            <v>една смяна</v>
          </cell>
          <cell r="D29">
            <v>1</v>
          </cell>
          <cell r="E29">
            <v>5000</v>
          </cell>
        </row>
        <row r="30">
          <cell r="A30">
            <v>2208017</v>
          </cell>
          <cell r="B30" t="str">
            <v>17 СУ "Дамян Груев"</v>
          </cell>
          <cell r="C30" t="str">
            <v>една смяна</v>
          </cell>
          <cell r="D30">
            <v>1</v>
          </cell>
          <cell r="E30">
            <v>5000</v>
          </cell>
        </row>
        <row r="31">
          <cell r="A31">
            <v>2208092</v>
          </cell>
          <cell r="B31" t="str">
            <v>92 Основно училище "Димитър Талев"</v>
          </cell>
          <cell r="C31" t="str">
            <v>една смяна</v>
          </cell>
          <cell r="D31">
            <v>1</v>
          </cell>
          <cell r="E31">
            <v>5000</v>
          </cell>
        </row>
        <row r="32">
          <cell r="A32">
            <v>2208123</v>
          </cell>
          <cell r="B32" t="str">
            <v>123 Средно училищe "Стефан Стамболов"</v>
          </cell>
          <cell r="C32" t="str">
            <v>една смяна</v>
          </cell>
          <cell r="D32">
            <v>1</v>
          </cell>
          <cell r="E32">
            <v>5000</v>
          </cell>
        </row>
        <row r="33">
          <cell r="A33">
            <v>2208135</v>
          </cell>
          <cell r="B33" t="str">
            <v>135 средно училище "Ян Амос Коменски"</v>
          </cell>
          <cell r="C33" t="str">
            <v>една смяна</v>
          </cell>
          <cell r="D33">
            <v>1</v>
          </cell>
          <cell r="E33">
            <v>5000</v>
          </cell>
        </row>
        <row r="34">
          <cell r="A34">
            <v>2209025</v>
          </cell>
          <cell r="B34" t="str">
            <v>25 основно училище "Д-р Петър Берон"</v>
          </cell>
          <cell r="C34" t="str">
            <v>една смяна</v>
          </cell>
          <cell r="D34">
            <v>1</v>
          </cell>
          <cell r="E34">
            <v>5000</v>
          </cell>
        </row>
        <row r="35">
          <cell r="A35">
            <v>2209034</v>
          </cell>
          <cell r="B35" t="str">
            <v>34 ОСНОВНО УЧИЛИЩЕ "СТОЮ ШИШКОВ"</v>
          </cell>
          <cell r="C35" t="str">
            <v>една смяна</v>
          </cell>
          <cell r="D35">
            <v>1</v>
          </cell>
          <cell r="E35">
            <v>5000</v>
          </cell>
        </row>
        <row r="36">
          <cell r="A36">
            <v>2209132</v>
          </cell>
          <cell r="B36" t="str">
            <v>132. Средно училище "Ваня Войнова"</v>
          </cell>
          <cell r="C36" t="str">
            <v>една смяна</v>
          </cell>
          <cell r="D36">
            <v>1</v>
          </cell>
          <cell r="E36">
            <v>5000</v>
          </cell>
        </row>
        <row r="37">
          <cell r="A37">
            <v>2210085</v>
          </cell>
          <cell r="B37" t="str">
            <v>85 Средно училище "Отец Паисий"</v>
          </cell>
          <cell r="C37" t="str">
            <v>една смяна</v>
          </cell>
          <cell r="D37">
            <v>1</v>
          </cell>
          <cell r="E37">
            <v>5000</v>
          </cell>
        </row>
        <row r="38">
          <cell r="A38">
            <v>2210115</v>
          </cell>
          <cell r="B38" t="str">
            <v>115. ОУ "Св. св. Кирил и Методий"</v>
          </cell>
          <cell r="C38" t="str">
            <v>една смяна</v>
          </cell>
          <cell r="D38">
            <v>1</v>
          </cell>
          <cell r="E38">
            <v>5000</v>
          </cell>
        </row>
        <row r="39">
          <cell r="A39">
            <v>2210116</v>
          </cell>
          <cell r="B39" t="str">
            <v>116 Основно училище "Паисий Хилендарски"</v>
          </cell>
          <cell r="C39" t="str">
            <v>една смяна</v>
          </cell>
          <cell r="D39">
            <v>1</v>
          </cell>
          <cell r="E39">
            <v>5000</v>
          </cell>
        </row>
        <row r="40">
          <cell r="A40">
            <v>2210117</v>
          </cell>
          <cell r="B40" t="str">
            <v>117. Средно училище "Свети свети Кирил и Методий"</v>
          </cell>
          <cell r="C40" t="str">
            <v>една смяна</v>
          </cell>
          <cell r="D40">
            <v>1</v>
          </cell>
          <cell r="E40">
            <v>5000</v>
          </cell>
        </row>
        <row r="41">
          <cell r="A41">
            <v>2210156</v>
          </cell>
          <cell r="B41" t="str">
            <v>156-о обединено училище "Васил Левски"</v>
          </cell>
          <cell r="C41" t="str">
            <v>една смяна</v>
          </cell>
          <cell r="D41">
            <v>1</v>
          </cell>
          <cell r="E41">
            <v>5000</v>
          </cell>
        </row>
        <row r="42">
          <cell r="A42">
            <v>2210159</v>
          </cell>
          <cell r="B42" t="str">
            <v>159 основно училище "Васил Левски"</v>
          </cell>
          <cell r="C42" t="str">
            <v>една смяна</v>
          </cell>
          <cell r="D42">
            <v>1</v>
          </cell>
          <cell r="E42">
            <v>5000</v>
          </cell>
        </row>
        <row r="43">
          <cell r="A43">
            <v>2211021</v>
          </cell>
          <cell r="B43" t="str">
            <v>21 СРЕДНО УЧИЛИЩЕ "ХРИСТО БОТЕВ"</v>
          </cell>
          <cell r="C43" t="str">
            <v>една смяна</v>
          </cell>
          <cell r="D43">
            <v>1</v>
          </cell>
          <cell r="E43">
            <v>5000</v>
          </cell>
        </row>
        <row r="44">
          <cell r="A44">
            <v>2211107</v>
          </cell>
          <cell r="B44" t="str">
            <v>107. основно училище "Хан Крум"</v>
          </cell>
          <cell r="C44" t="str">
            <v>една смяна</v>
          </cell>
          <cell r="D44">
            <v>1</v>
          </cell>
          <cell r="E44">
            <v>5000</v>
          </cell>
        </row>
        <row r="45">
          <cell r="A45">
            <v>2211122</v>
          </cell>
          <cell r="B45" t="str">
            <v>122 ОСНОВНО УЧИЛИЩЕ "НИКОЛАЙ ЛИЛИЕВ"</v>
          </cell>
          <cell r="C45" t="str">
            <v>една смяна</v>
          </cell>
          <cell r="D45">
            <v>1</v>
          </cell>
          <cell r="E45">
            <v>5000</v>
          </cell>
        </row>
        <row r="46">
          <cell r="A46">
            <v>2212027</v>
          </cell>
          <cell r="B46" t="str">
            <v>27. Средно училище "Акад. Георги Караславов"</v>
          </cell>
          <cell r="C46" t="str">
            <v>една смяна</v>
          </cell>
          <cell r="D46">
            <v>1</v>
          </cell>
          <cell r="E46">
            <v>5000</v>
          </cell>
        </row>
        <row r="47">
          <cell r="A47">
            <v>2212033</v>
          </cell>
          <cell r="B47" t="str">
            <v>33 основно училище "Санкт Петербург"</v>
          </cell>
          <cell r="C47" t="str">
            <v>една смяна</v>
          </cell>
          <cell r="D47">
            <v>1</v>
          </cell>
          <cell r="E47">
            <v>5000</v>
          </cell>
        </row>
        <row r="48">
          <cell r="A48">
            <v>2212037</v>
          </cell>
          <cell r="B48" t="str">
            <v>37. Средно училище "Райна Княгиня"</v>
          </cell>
          <cell r="C48" t="str">
            <v>една смяна</v>
          </cell>
          <cell r="D48">
            <v>1</v>
          </cell>
          <cell r="E48">
            <v>5000</v>
          </cell>
        </row>
        <row r="49">
          <cell r="A49">
            <v>2212040</v>
          </cell>
          <cell r="B49" t="str">
            <v>40 Средно училище "Луи Пастьор"</v>
          </cell>
          <cell r="C49" t="str">
            <v>една смяна</v>
          </cell>
          <cell r="D49">
            <v>1</v>
          </cell>
          <cell r="E49">
            <v>5000</v>
          </cell>
        </row>
        <row r="50">
          <cell r="A50">
            <v>2212077</v>
          </cell>
          <cell r="B50" t="str">
            <v>77 Основно училище  Св. Св. Кирил и Методий"</v>
          </cell>
          <cell r="C50" t="str">
            <v>една смяна</v>
          </cell>
          <cell r="D50">
            <v>1</v>
          </cell>
          <cell r="E50">
            <v>5000</v>
          </cell>
        </row>
        <row r="51">
          <cell r="A51">
            <v>2212079</v>
          </cell>
          <cell r="B51" t="str">
            <v>79 средно училище "Индира Ганди"</v>
          </cell>
          <cell r="C51" t="str">
            <v>една смяна</v>
          </cell>
          <cell r="D51">
            <v>1</v>
          </cell>
          <cell r="E51">
            <v>5000</v>
          </cell>
        </row>
        <row r="52">
          <cell r="A52">
            <v>2212090</v>
          </cell>
          <cell r="B52" t="str">
            <v>90 Средно училище "Генерал Хосе де Сан Мартин"</v>
          </cell>
          <cell r="C52" t="str">
            <v>една смяна</v>
          </cell>
          <cell r="D52">
            <v>1</v>
          </cell>
          <cell r="E52">
            <v>5000</v>
          </cell>
        </row>
        <row r="53">
          <cell r="A53">
            <v>2212096</v>
          </cell>
          <cell r="B53" t="str">
            <v>96 Средно училище "Лев Николаевич Толстой"</v>
          </cell>
          <cell r="C53" t="str">
            <v>една смяна</v>
          </cell>
          <cell r="D53">
            <v>1</v>
          </cell>
          <cell r="E53">
            <v>5000</v>
          </cell>
        </row>
        <row r="54">
          <cell r="A54">
            <v>2212097</v>
          </cell>
          <cell r="B54" t="str">
            <v>97 Средно училище "Братя Миладинови"</v>
          </cell>
          <cell r="C54" t="str">
            <v>една смяна</v>
          </cell>
          <cell r="D54">
            <v>1</v>
          </cell>
          <cell r="E54">
            <v>5000</v>
          </cell>
        </row>
        <row r="55">
          <cell r="A55">
            <v>2213010</v>
          </cell>
          <cell r="B55" t="str">
            <v>10 Средно училище "Теодор Траянов"</v>
          </cell>
          <cell r="C55" t="str">
            <v>една смяна</v>
          </cell>
          <cell r="D55">
            <v>1</v>
          </cell>
          <cell r="E55">
            <v>5000</v>
          </cell>
        </row>
        <row r="56">
          <cell r="A56">
            <v>2213039</v>
          </cell>
          <cell r="B56" t="str">
            <v>39. Средно училище "Петър Динеков"</v>
          </cell>
          <cell r="C56" t="str">
            <v>една смяна</v>
          </cell>
          <cell r="D56">
            <v>1</v>
          </cell>
          <cell r="E56">
            <v>5000</v>
          </cell>
        </row>
        <row r="57">
          <cell r="A57">
            <v>2213082</v>
          </cell>
          <cell r="B57" t="str">
            <v>82. основно училище "Васил Евстатиев Априлов"</v>
          </cell>
          <cell r="C57" t="str">
            <v>една смяна</v>
          </cell>
          <cell r="D57">
            <v>1</v>
          </cell>
          <cell r="E57">
            <v>5000</v>
          </cell>
        </row>
        <row r="58">
          <cell r="A58">
            <v>2213118</v>
          </cell>
          <cell r="B58" t="str">
            <v>118 Средно училище "Академик Людмил Стоянов"</v>
          </cell>
          <cell r="C58" t="str">
            <v>една смяна</v>
          </cell>
          <cell r="D58">
            <v>1</v>
          </cell>
          <cell r="E58">
            <v>5000</v>
          </cell>
        </row>
        <row r="59">
          <cell r="A59">
            <v>2213128</v>
          </cell>
          <cell r="B59" t="str">
            <v>128 СРЕДНО УЧИЛИЩЕ "АЛБЕРТ АЙНЩАЙН"</v>
          </cell>
          <cell r="C59" t="str">
            <v>една смяна</v>
          </cell>
          <cell r="D59">
            <v>1</v>
          </cell>
          <cell r="E59">
            <v>5000</v>
          </cell>
        </row>
        <row r="60">
          <cell r="A60">
            <v>2213131</v>
          </cell>
          <cell r="B60" t="str">
            <v>131. СУ "Климент Аркадиевич Тимирязев"</v>
          </cell>
          <cell r="C60" t="str">
            <v>една смяна</v>
          </cell>
          <cell r="D60">
            <v>1</v>
          </cell>
          <cell r="E60">
            <v>5000</v>
          </cell>
        </row>
        <row r="61">
          <cell r="A61">
            <v>2213145</v>
          </cell>
          <cell r="B61" t="str">
            <v>145 Основно училище "Симеон Радев"</v>
          </cell>
          <cell r="C61" t="str">
            <v>една смяна</v>
          </cell>
          <cell r="D61">
            <v>1</v>
          </cell>
          <cell r="E61">
            <v>5000</v>
          </cell>
        </row>
        <row r="62">
          <cell r="A62">
            <v>2214015</v>
          </cell>
          <cell r="B62" t="str">
            <v>15 Средно училище " Адам Мицкевич"</v>
          </cell>
          <cell r="C62" t="str">
            <v>една смяна</v>
          </cell>
          <cell r="D62">
            <v>1</v>
          </cell>
          <cell r="E62">
            <v>5000</v>
          </cell>
        </row>
        <row r="63">
          <cell r="A63">
            <v>2214016</v>
          </cell>
          <cell r="B63" t="str">
            <v>16 . ОСНОВНО УЧИЛИЩЕ " РАЙКО ЖИНЗИФОВ "</v>
          </cell>
          <cell r="C63" t="str">
            <v>една смяна</v>
          </cell>
          <cell r="D63">
            <v>1</v>
          </cell>
          <cell r="E63">
            <v>5000</v>
          </cell>
        </row>
        <row r="64">
          <cell r="A64">
            <v>2214063</v>
          </cell>
          <cell r="B64" t="str">
            <v>63 Основно училище "Христо Ботев"</v>
          </cell>
          <cell r="C64" t="str">
            <v>една смяна</v>
          </cell>
          <cell r="D64">
            <v>1</v>
          </cell>
          <cell r="E64">
            <v>5000</v>
          </cell>
        </row>
        <row r="65">
          <cell r="A65">
            <v>2214098</v>
          </cell>
          <cell r="B65" t="str">
            <v>98 Начално училище "Св. св. Кирил и Методий"</v>
          </cell>
          <cell r="C65" t="str">
            <v>една смяна</v>
          </cell>
          <cell r="D65">
            <v>1</v>
          </cell>
          <cell r="E65">
            <v>5000</v>
          </cell>
        </row>
        <row r="66">
          <cell r="A66">
            <v>2214101</v>
          </cell>
          <cell r="B66" t="str">
            <v>101. СРЕДНО УЧИЛИЩЕ "БАЧО КИРО"</v>
          </cell>
          <cell r="C66" t="str">
            <v>една смяна</v>
          </cell>
          <cell r="D66">
            <v>1</v>
          </cell>
          <cell r="E66">
            <v>5000</v>
          </cell>
        </row>
        <row r="67">
          <cell r="A67">
            <v>2214102</v>
          </cell>
          <cell r="B67" t="str">
            <v>102. oсновно училище" Панайот Волов"</v>
          </cell>
          <cell r="C67" t="str">
            <v>една смяна</v>
          </cell>
          <cell r="D67">
            <v>1</v>
          </cell>
          <cell r="E67">
            <v>5000</v>
          </cell>
        </row>
        <row r="68">
          <cell r="A68">
            <v>2214141</v>
          </cell>
          <cell r="B68" t="str">
            <v>141 Основно училище "Народни будители</v>
          </cell>
          <cell r="C68" t="str">
            <v>една смяна</v>
          </cell>
          <cell r="D68">
            <v>1</v>
          </cell>
          <cell r="E68">
            <v>5000</v>
          </cell>
        </row>
        <row r="69">
          <cell r="A69">
            <v>2215160</v>
          </cell>
          <cell r="B69" t="str">
            <v>160 Основно училище  " Кирил и Методий"</v>
          </cell>
          <cell r="C69" t="str">
            <v>една смяна</v>
          </cell>
          <cell r="D69">
            <v>1</v>
          </cell>
          <cell r="E69">
            <v>5000</v>
          </cell>
        </row>
        <row r="70">
          <cell r="A70">
            <v>2215170</v>
          </cell>
          <cell r="B70" t="str">
            <v>170 Средно училище "Васил Левски"</v>
          </cell>
          <cell r="C70" t="str">
            <v>една смяна</v>
          </cell>
          <cell r="D70">
            <v>1</v>
          </cell>
          <cell r="E70">
            <v>5000</v>
          </cell>
        </row>
        <row r="71">
          <cell r="A71">
            <v>2215171</v>
          </cell>
          <cell r="B71" t="str">
            <v>171 ОСНОВНО УЧИЛИЩЕ "СТОИЛ ПОПОВ"</v>
          </cell>
          <cell r="C71" t="str">
            <v>една смяна</v>
          </cell>
          <cell r="D71">
            <v>1</v>
          </cell>
          <cell r="E71">
            <v>5000</v>
          </cell>
        </row>
        <row r="72">
          <cell r="A72">
            <v>2215172</v>
          </cell>
          <cell r="B72" t="str">
            <v>172 Обединено училище "Христо Ботев"</v>
          </cell>
          <cell r="C72" t="str">
            <v>една смяна</v>
          </cell>
          <cell r="D72">
            <v>1</v>
          </cell>
          <cell r="E72">
            <v>5000</v>
          </cell>
        </row>
        <row r="73">
          <cell r="A73">
            <v>2215176</v>
          </cell>
          <cell r="B73" t="str">
            <v>176 Обединено училище "Св. Св. Кирил и Методий"</v>
          </cell>
          <cell r="C73" t="str">
            <v>една смяна</v>
          </cell>
          <cell r="D73">
            <v>1</v>
          </cell>
          <cell r="E73">
            <v>5000</v>
          </cell>
        </row>
        <row r="74">
          <cell r="A74">
            <v>2215177</v>
          </cell>
          <cell r="B74" t="str">
            <v>177 Основно училище " Св.Св.Кирил и Методий"</v>
          </cell>
          <cell r="C74" t="str">
            <v>една смяна</v>
          </cell>
          <cell r="D74">
            <v>1</v>
          </cell>
          <cell r="E74">
            <v>5000</v>
          </cell>
        </row>
        <row r="75">
          <cell r="A75">
            <v>2215179</v>
          </cell>
          <cell r="B75" t="str">
            <v>179 Основно училище "Васил Левски"</v>
          </cell>
          <cell r="C75" t="str">
            <v>една смяна</v>
          </cell>
          <cell r="D75">
            <v>1</v>
          </cell>
          <cell r="E75">
            <v>5000</v>
          </cell>
        </row>
        <row r="76">
          <cell r="A76">
            <v>2217053</v>
          </cell>
          <cell r="B76" t="str">
            <v>53 ОСНОВНО УЧИЛИЩЕ "НИКОЛАЙ ХРЕЛКОВ"</v>
          </cell>
          <cell r="C76" t="str">
            <v>една смяна</v>
          </cell>
          <cell r="D76">
            <v>1</v>
          </cell>
          <cell r="E76">
            <v>5000</v>
          </cell>
        </row>
        <row r="77">
          <cell r="A77">
            <v>2217066</v>
          </cell>
          <cell r="B77" t="str">
            <v>66 Средно училище "Филип Станиславов"</v>
          </cell>
          <cell r="C77" t="str">
            <v>една смяна</v>
          </cell>
          <cell r="D77">
            <v>1</v>
          </cell>
          <cell r="E77">
            <v>5000</v>
          </cell>
        </row>
        <row r="78">
          <cell r="A78">
            <v>2217072</v>
          </cell>
          <cell r="B78" t="str">
            <v>72 Основно училище "Христо Ботев"</v>
          </cell>
          <cell r="C78" t="str">
            <v>една смяна</v>
          </cell>
          <cell r="D78">
            <v>1</v>
          </cell>
          <cell r="E78">
            <v>5000</v>
          </cell>
        </row>
        <row r="79">
          <cell r="A79">
            <v>2217149</v>
          </cell>
          <cell r="B79" t="str">
            <v>149 Средно училище Иван Хаджийски"</v>
          </cell>
          <cell r="C79" t="str">
            <v>една смяна</v>
          </cell>
          <cell r="D79">
            <v>1</v>
          </cell>
          <cell r="E79">
            <v>5000</v>
          </cell>
        </row>
        <row r="80">
          <cell r="A80">
            <v>2218071</v>
          </cell>
          <cell r="B80" t="str">
            <v>71 Средно училище "Пейо Яворов"</v>
          </cell>
          <cell r="C80" t="str">
            <v>една смяна</v>
          </cell>
          <cell r="D80">
            <v>1</v>
          </cell>
          <cell r="E80">
            <v>5000</v>
          </cell>
        </row>
        <row r="81">
          <cell r="A81">
            <v>2218084</v>
          </cell>
          <cell r="B81" t="str">
            <v>84 ОСНОВНО УЧИЛИЩЕ "ВАСИЛ ЛЕВСКИ"</v>
          </cell>
          <cell r="C81" t="str">
            <v>една смяна</v>
          </cell>
          <cell r="D81">
            <v>1</v>
          </cell>
          <cell r="E81">
            <v>5000</v>
          </cell>
        </row>
        <row r="82">
          <cell r="A82">
            <v>2218191</v>
          </cell>
          <cell r="B82" t="str">
            <v>191 ОСНОВНО УЧИЛИЩЕ "ОТЕЦ ПАИСИЙ"</v>
          </cell>
          <cell r="C82" t="str">
            <v>една смяна</v>
          </cell>
          <cell r="D82">
            <v>1</v>
          </cell>
          <cell r="E82">
            <v>5000</v>
          </cell>
        </row>
        <row r="83">
          <cell r="A83">
            <v>2218192</v>
          </cell>
          <cell r="B83" t="str">
            <v>192. СРЕДНО УЧИЛИЩЕ "ХРИСТО БОТЕВ"</v>
          </cell>
          <cell r="C83" t="str">
            <v>една смяна</v>
          </cell>
          <cell r="D83">
            <v>1</v>
          </cell>
          <cell r="E83">
            <v>5000</v>
          </cell>
        </row>
        <row r="84">
          <cell r="A84">
            <v>2218200</v>
          </cell>
          <cell r="B84" t="str">
            <v>200 Основно училище "Отец Паисий"</v>
          </cell>
          <cell r="C84" t="str">
            <v>една смяна</v>
          </cell>
          <cell r="D84">
            <v>1</v>
          </cell>
          <cell r="E84">
            <v>5000</v>
          </cell>
        </row>
        <row r="85">
          <cell r="A85">
            <v>2218201</v>
          </cell>
          <cell r="B85" t="str">
            <v>201 ОСНОВНО УЧИЛИЩЕ "СВ.СВ. КИРИЛ И МЕТОДИЙ"</v>
          </cell>
          <cell r="C85" t="str">
            <v>една смяна</v>
          </cell>
          <cell r="D85">
            <v>1</v>
          </cell>
          <cell r="E85">
            <v>5000</v>
          </cell>
        </row>
        <row r="86">
          <cell r="A86">
            <v>2218202</v>
          </cell>
          <cell r="B86" t="str">
            <v>202 ОСНОВНО УЧИЛИЩЕ "ХРИСТО БОТЕВ"</v>
          </cell>
          <cell r="C86" t="str">
            <v>една смяна</v>
          </cell>
          <cell r="D86">
            <v>1</v>
          </cell>
          <cell r="E86">
            <v>5000</v>
          </cell>
        </row>
        <row r="87">
          <cell r="A87">
            <v>2219024</v>
          </cell>
          <cell r="B87" t="str">
            <v>24 Средно училище "П.К.Яворов"</v>
          </cell>
          <cell r="C87" t="str">
            <v>една смяна</v>
          </cell>
          <cell r="D87">
            <v>1</v>
          </cell>
          <cell r="E87">
            <v>5000</v>
          </cell>
        </row>
        <row r="88">
          <cell r="A88">
            <v>2219042</v>
          </cell>
          <cell r="B88" t="str">
            <v>42. Основно училище " Хаджи Димитър"</v>
          </cell>
          <cell r="C88" t="str">
            <v>една смяна</v>
          </cell>
          <cell r="D88">
            <v>1</v>
          </cell>
          <cell r="E88">
            <v>5000</v>
          </cell>
        </row>
        <row r="89">
          <cell r="A89">
            <v>2219095</v>
          </cell>
          <cell r="B89" t="str">
            <v>95 СУ "Проф. Иван Шишманов"</v>
          </cell>
          <cell r="C89" t="str">
            <v>една смяна</v>
          </cell>
          <cell r="D89">
            <v>1</v>
          </cell>
          <cell r="E89">
            <v>5000</v>
          </cell>
        </row>
        <row r="90">
          <cell r="A90">
            <v>2219106</v>
          </cell>
          <cell r="B90" t="str">
            <v>106 Основно училище " Григорий Цамблак "</v>
          </cell>
          <cell r="C90" t="str">
            <v>една смяна</v>
          </cell>
          <cell r="D90">
            <v>1</v>
          </cell>
          <cell r="E90">
            <v>5000</v>
          </cell>
        </row>
        <row r="91">
          <cell r="A91">
            <v>2219124</v>
          </cell>
          <cell r="B91" t="str">
            <v>124 ОСНОВНО УЧИЛИЩЕ "ВАСИЛ ЛЕВСКИ"</v>
          </cell>
          <cell r="C91" t="str">
            <v>една смяна</v>
          </cell>
          <cell r="D91">
            <v>1</v>
          </cell>
          <cell r="E91">
            <v>5000</v>
          </cell>
        </row>
        <row r="92">
          <cell r="A92">
            <v>2219130</v>
          </cell>
          <cell r="B92" t="str">
            <v>130. средно училище "Стефан Караджа"</v>
          </cell>
          <cell r="C92" t="str">
            <v>една смяна</v>
          </cell>
          <cell r="D92">
            <v>1</v>
          </cell>
          <cell r="E92">
            <v>5000</v>
          </cell>
        </row>
        <row r="93">
          <cell r="A93">
            <v>2219199</v>
          </cell>
          <cell r="B93" t="str">
            <v>199 Основно Училище Свети Апостол Йоан Богослов</v>
          </cell>
          <cell r="C93" t="str">
            <v>една смяна</v>
          </cell>
          <cell r="D93">
            <v>1</v>
          </cell>
          <cell r="E93">
            <v>5000</v>
          </cell>
        </row>
        <row r="94">
          <cell r="A94">
            <v>2220014</v>
          </cell>
          <cell r="B94" t="str">
            <v>14. СРЕДНО УЧИЛИЩЕ "Проф. д-р Асен Златаров"</v>
          </cell>
          <cell r="C94" t="str">
            <v>една смяна</v>
          </cell>
          <cell r="D94">
            <v>1</v>
          </cell>
          <cell r="E94">
            <v>5000</v>
          </cell>
        </row>
        <row r="95">
          <cell r="A95">
            <v>2220029</v>
          </cell>
          <cell r="B95" t="str">
            <v>29. Средно училище "Кузман Шапкарев"</v>
          </cell>
          <cell r="C95" t="str">
            <v>една смяна</v>
          </cell>
          <cell r="D95">
            <v>1</v>
          </cell>
          <cell r="E95">
            <v>5000</v>
          </cell>
        </row>
        <row r="96">
          <cell r="A96">
            <v>2220058</v>
          </cell>
          <cell r="B96" t="str">
            <v>58 Основно училище "Сергей Румянцев"</v>
          </cell>
          <cell r="C96" t="str">
            <v>една смяна</v>
          </cell>
          <cell r="D96">
            <v>1</v>
          </cell>
          <cell r="E96">
            <v>5000</v>
          </cell>
        </row>
        <row r="97">
          <cell r="A97">
            <v>2220059</v>
          </cell>
          <cell r="B97" t="str">
            <v>59 ОБЕДИНЕНО УЧИЛИЩЕ "ВАСИЛ ЛЕВСКИ"</v>
          </cell>
          <cell r="C97" t="str">
            <v>една смяна</v>
          </cell>
          <cell r="D97">
            <v>1</v>
          </cell>
          <cell r="E97">
            <v>5000</v>
          </cell>
        </row>
        <row r="98">
          <cell r="A98">
            <v>2220060</v>
          </cell>
          <cell r="B98" t="str">
            <v>60 ОУ "Св.св.Кирил и Методий"</v>
          </cell>
          <cell r="C98" t="str">
            <v>една смяна</v>
          </cell>
          <cell r="D98">
            <v>1</v>
          </cell>
          <cell r="E98">
            <v>5000</v>
          </cell>
        </row>
        <row r="99">
          <cell r="A99">
            <v>2220100</v>
          </cell>
          <cell r="B99" t="str">
            <v>100 ОСНОВНО УЧИЛИЩЕ "НАЙДЕН ГЕРОВ"</v>
          </cell>
          <cell r="C99" t="str">
            <v>една смяна</v>
          </cell>
          <cell r="D99">
            <v>1</v>
          </cell>
          <cell r="E99">
            <v>5000</v>
          </cell>
        </row>
        <row r="100">
          <cell r="A100">
            <v>2221109</v>
          </cell>
          <cell r="B100" t="str">
            <v>109 Основно училище "Христо Смирненски"</v>
          </cell>
          <cell r="C100" t="str">
            <v>една смяна</v>
          </cell>
          <cell r="D100">
            <v>1</v>
          </cell>
          <cell r="E100">
            <v>5000</v>
          </cell>
        </row>
        <row r="101">
          <cell r="A101">
            <v>2221148</v>
          </cell>
          <cell r="B101" t="str">
            <v>148 ОСНОВНО УЧИЛИЩЕ "ПРОФЕСОР Д-Р ЛЮБОМИР МИЛЕТИЧ"</v>
          </cell>
          <cell r="C101" t="str">
            <v>една смяна</v>
          </cell>
          <cell r="D101">
            <v>1</v>
          </cell>
          <cell r="E101">
            <v>5000</v>
          </cell>
        </row>
        <row r="102">
          <cell r="A102">
            <v>2222009</v>
          </cell>
          <cell r="B102" t="str">
            <v>9 Френска езикова гимназия "Алфонс дьо Ламартин"</v>
          </cell>
          <cell r="C102" t="str">
            <v>една смяна</v>
          </cell>
          <cell r="D102">
            <v>1</v>
          </cell>
          <cell r="E102">
            <v>5000</v>
          </cell>
        </row>
        <row r="103">
          <cell r="A103">
            <v>2223008</v>
          </cell>
          <cell r="B103" t="str">
            <v>8. Средно училище "Васил Левски"</v>
          </cell>
          <cell r="C103" t="str">
            <v>една смяна</v>
          </cell>
          <cell r="D103">
            <v>1</v>
          </cell>
          <cell r="E103">
            <v>5000</v>
          </cell>
        </row>
        <row r="104">
          <cell r="A104">
            <v>2224020</v>
          </cell>
          <cell r="B104" t="str">
            <v>20.ОУ "Тодор Минков" с ранно чуждоезиково обучение по френски и немски език</v>
          </cell>
          <cell r="C104" t="str">
            <v>една смяна</v>
          </cell>
          <cell r="D104">
            <v>1</v>
          </cell>
          <cell r="E104">
            <v>5000</v>
          </cell>
        </row>
        <row r="105">
          <cell r="A105">
            <v>2224047</v>
          </cell>
          <cell r="B105" t="str">
            <v>47 Средно училище "Христо Груев Данов"</v>
          </cell>
          <cell r="C105" t="str">
            <v>една смяна</v>
          </cell>
          <cell r="D105">
            <v>1</v>
          </cell>
          <cell r="E105">
            <v>5000</v>
          </cell>
        </row>
        <row r="106">
          <cell r="A106">
            <v>2224121</v>
          </cell>
          <cell r="B106" t="str">
            <v>121 СРЕДНО УЧИЛИЩЕ "ГЕОРГИ ИЗМИРЛИЕВ"</v>
          </cell>
          <cell r="C106" t="str">
            <v>една смяна</v>
          </cell>
          <cell r="D106">
            <v>1</v>
          </cell>
          <cell r="E106">
            <v>5000</v>
          </cell>
        </row>
        <row r="107">
          <cell r="A107">
            <v>2224126</v>
          </cell>
          <cell r="B107" t="str">
            <v>126 ОСНОВНО УЧИЛИЩЕ "Петко Юрданов Тодоров"</v>
          </cell>
          <cell r="C107" t="str">
            <v>една смяна</v>
          </cell>
          <cell r="D107">
            <v>1</v>
          </cell>
          <cell r="E107">
            <v>5000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28"/>
  <sheetViews>
    <sheetView tabSelected="1" topLeftCell="O1" zoomScale="70" zoomScaleNormal="70" workbookViewId="0">
      <pane ySplit="6" topLeftCell="A7" activePane="bottomLeft" state="frozen"/>
      <selection activeCell="K1" sqref="K1"/>
      <selection pane="bottomLeft" activeCell="AD4" sqref="AD4"/>
    </sheetView>
  </sheetViews>
  <sheetFormatPr defaultColWidth="8.85546875" defaultRowHeight="22.5" x14ac:dyDescent="0.25"/>
  <cols>
    <col min="1" max="2" width="12.140625" style="110" customWidth="1"/>
    <col min="3" max="3" width="37.85546875" style="111" customWidth="1"/>
    <col min="4" max="4" width="22.42578125" style="111" customWidth="1"/>
    <col min="5" max="5" width="34.5703125" style="111" customWidth="1"/>
    <col min="6" max="6" width="28.7109375" style="111" customWidth="1"/>
    <col min="7" max="7" width="15.5703125" style="112" customWidth="1"/>
    <col min="8" max="8" width="18.5703125" style="112" customWidth="1"/>
    <col min="9" max="9" width="17.28515625" style="113" customWidth="1"/>
    <col min="10" max="10" width="15.5703125" style="113" customWidth="1"/>
    <col min="11" max="11" width="15.5703125" style="112" customWidth="1"/>
    <col min="12" max="12" width="15.42578125" style="112" customWidth="1"/>
    <col min="13" max="13" width="16.42578125" style="112" customWidth="1"/>
    <col min="14" max="14" width="14.85546875" style="112" customWidth="1"/>
    <col min="15" max="15" width="16.5703125" style="112" customWidth="1"/>
    <col min="16" max="16" width="16.42578125" style="112" customWidth="1"/>
    <col min="17" max="17" width="16.140625" style="111" customWidth="1"/>
    <col min="18" max="18" width="15.42578125" style="111" customWidth="1"/>
    <col min="19" max="19" width="15.5703125" style="111" customWidth="1"/>
    <col min="20" max="20" width="14.42578125" style="111" customWidth="1"/>
    <col min="21" max="21" width="24.28515625" style="111" customWidth="1"/>
    <col min="22" max="22" width="12.85546875" style="111" customWidth="1"/>
    <col min="23" max="23" width="30" style="111" customWidth="1"/>
    <col min="24" max="25" width="12.85546875" style="111" customWidth="1"/>
    <col min="26" max="26" width="15.42578125" style="111" customWidth="1"/>
    <col min="27" max="27" width="12" style="111" customWidth="1"/>
    <col min="28" max="28" width="13.85546875" style="111" customWidth="1"/>
    <col min="29" max="29" width="14.28515625" style="111" customWidth="1"/>
    <col min="30" max="30" width="11.7109375" style="111" customWidth="1"/>
    <col min="31" max="31" width="16.28515625" style="111" customWidth="1"/>
    <col min="32" max="32" width="21" style="111" hidden="1" customWidth="1"/>
    <col min="33" max="33" width="38.85546875" style="111" hidden="1" customWidth="1"/>
    <col min="34" max="34" width="45.5703125" style="111" customWidth="1"/>
    <col min="35" max="16384" width="8.85546875" style="110"/>
  </cols>
  <sheetData>
    <row r="1" spans="1:34" x14ac:dyDescent="0.25">
      <c r="K1" s="113"/>
      <c r="L1" s="113"/>
      <c r="M1" s="113"/>
      <c r="N1" s="113"/>
      <c r="O1" s="113"/>
      <c r="P1" s="114"/>
      <c r="Q1" s="115"/>
      <c r="R1" s="115"/>
      <c r="S1" s="115"/>
      <c r="T1" s="116"/>
      <c r="U1" s="117"/>
      <c r="V1" s="117"/>
      <c r="W1" s="117"/>
      <c r="X1" s="117"/>
      <c r="Y1" s="117"/>
      <c r="AE1" s="118"/>
      <c r="AF1" s="118"/>
      <c r="AG1" s="118"/>
      <c r="AH1" s="118"/>
    </row>
    <row r="2" spans="1:34" ht="23.25" customHeight="1" x14ac:dyDescent="0.25">
      <c r="K2" s="113"/>
      <c r="L2" s="113"/>
      <c r="M2" s="113"/>
      <c r="N2" s="113"/>
      <c r="O2" s="113"/>
      <c r="P2" s="119"/>
      <c r="Q2" s="120" t="s">
        <v>59</v>
      </c>
      <c r="R2" s="120"/>
      <c r="S2" s="120"/>
      <c r="T2" s="121"/>
      <c r="U2" s="117" t="s">
        <v>60</v>
      </c>
      <c r="V2" s="117"/>
      <c r="W2" s="117"/>
      <c r="X2" s="117"/>
      <c r="Y2" s="117"/>
    </row>
    <row r="3" spans="1:34" ht="18.75" customHeight="1" x14ac:dyDescent="0.25">
      <c r="C3" s="122" t="s">
        <v>1</v>
      </c>
      <c r="D3" s="123"/>
      <c r="E3" s="123"/>
      <c r="F3" s="124"/>
      <c r="G3" s="125"/>
      <c r="H3" s="123"/>
      <c r="I3" s="123"/>
      <c r="K3" s="113"/>
      <c r="L3" s="113"/>
      <c r="M3" s="113"/>
      <c r="N3" s="113"/>
      <c r="O3" s="2"/>
      <c r="P3" s="2"/>
      <c r="Q3" s="2"/>
      <c r="R3" s="2"/>
      <c r="S3" s="2"/>
      <c r="T3" s="2"/>
      <c r="U3" s="2"/>
      <c r="V3" s="2"/>
      <c r="W3" s="2"/>
      <c r="X3" s="126" t="s">
        <v>159</v>
      </c>
      <c r="Y3" s="127"/>
      <c r="AA3" s="123"/>
      <c r="AB3" s="128"/>
      <c r="AC3" s="128"/>
      <c r="AD3" s="128"/>
      <c r="AE3" s="128"/>
      <c r="AF3" s="128"/>
      <c r="AG3" s="129" t="s">
        <v>14</v>
      </c>
      <c r="AH3" s="165" t="s">
        <v>14</v>
      </c>
    </row>
    <row r="4" spans="1:34" ht="124.5" customHeight="1" x14ac:dyDescent="0.25">
      <c r="C4" s="122"/>
      <c r="D4" s="105" t="s">
        <v>593</v>
      </c>
      <c r="E4" s="106" t="s">
        <v>596</v>
      </c>
      <c r="F4" s="106" t="s">
        <v>594</v>
      </c>
      <c r="G4" s="107" t="s">
        <v>595</v>
      </c>
      <c r="H4" s="130" t="s">
        <v>8</v>
      </c>
      <c r="I4" s="1" t="s">
        <v>9</v>
      </c>
      <c r="J4" s="1" t="s">
        <v>10</v>
      </c>
      <c r="K4" s="106" t="s">
        <v>596</v>
      </c>
      <c r="L4" s="106" t="s">
        <v>594</v>
      </c>
      <c r="M4" s="107" t="s">
        <v>595</v>
      </c>
      <c r="N4" s="131" t="s">
        <v>11</v>
      </c>
      <c r="O4" s="132">
        <v>0.99</v>
      </c>
      <c r="P4" s="131" t="s">
        <v>603</v>
      </c>
      <c r="Q4" s="131" t="s">
        <v>604</v>
      </c>
      <c r="R4" s="131" t="s">
        <v>12</v>
      </c>
      <c r="S4" s="133" t="s">
        <v>561</v>
      </c>
      <c r="T4" s="134" t="s">
        <v>563</v>
      </c>
      <c r="U4" s="135" t="s">
        <v>607</v>
      </c>
      <c r="V4" s="134" t="s">
        <v>564</v>
      </c>
      <c r="W4" s="131" t="s">
        <v>4</v>
      </c>
      <c r="X4" s="126" t="s">
        <v>160</v>
      </c>
      <c r="Y4" s="131" t="s">
        <v>3</v>
      </c>
      <c r="Z4" s="131" t="s">
        <v>3</v>
      </c>
      <c r="AA4" s="136" t="s">
        <v>151</v>
      </c>
      <c r="AB4" s="39"/>
      <c r="AC4" s="137" t="s">
        <v>179</v>
      </c>
      <c r="AD4" s="167" t="s">
        <v>608</v>
      </c>
      <c r="AE4" s="138" t="s">
        <v>51</v>
      </c>
      <c r="AF4" s="129">
        <v>2024</v>
      </c>
      <c r="AG4" s="139">
        <v>2024</v>
      </c>
      <c r="AH4" s="166">
        <v>2024</v>
      </c>
    </row>
    <row r="5" spans="1:34" s="140" customFormat="1" ht="45.75" customHeight="1" x14ac:dyDescent="0.25">
      <c r="C5" s="124"/>
      <c r="D5" s="124" t="s">
        <v>17</v>
      </c>
      <c r="E5" s="141" t="s">
        <v>8</v>
      </c>
      <c r="F5" s="142" t="s">
        <v>8</v>
      </c>
      <c r="G5" s="142" t="s">
        <v>8</v>
      </c>
      <c r="H5" s="142">
        <v>2024</v>
      </c>
      <c r="I5" s="2">
        <v>8100</v>
      </c>
      <c r="J5" s="2">
        <v>41500</v>
      </c>
      <c r="K5" s="2">
        <v>1953</v>
      </c>
      <c r="L5" s="2">
        <v>3802</v>
      </c>
      <c r="M5" s="2">
        <v>4096</v>
      </c>
      <c r="N5" s="141"/>
      <c r="O5" s="143" t="s">
        <v>5</v>
      </c>
      <c r="P5" s="144" t="s">
        <v>6</v>
      </c>
      <c r="Q5" s="144" t="s">
        <v>7</v>
      </c>
      <c r="R5" s="141"/>
      <c r="S5" s="145" t="s">
        <v>562</v>
      </c>
      <c r="T5" s="2">
        <v>12000</v>
      </c>
      <c r="U5" s="146" t="s">
        <v>579</v>
      </c>
      <c r="V5" s="2">
        <v>25</v>
      </c>
      <c r="W5" s="141"/>
      <c r="X5" s="147" t="s">
        <v>161</v>
      </c>
      <c r="Y5" s="147" t="s">
        <v>50</v>
      </c>
      <c r="Z5" s="124">
        <v>185</v>
      </c>
      <c r="AA5" s="148" t="s">
        <v>152</v>
      </c>
      <c r="AB5" s="148" t="s">
        <v>570</v>
      </c>
      <c r="AC5" s="148">
        <v>848</v>
      </c>
      <c r="AD5" s="148"/>
      <c r="AE5" s="149"/>
      <c r="AF5" s="150" t="s">
        <v>583</v>
      </c>
      <c r="AG5" s="80"/>
      <c r="AH5" s="80"/>
    </row>
    <row r="6" spans="1:34" s="140" customFormat="1" ht="105" customHeight="1" x14ac:dyDescent="0.25">
      <c r="C6" s="124"/>
      <c r="D6" s="124"/>
      <c r="E6" s="141"/>
      <c r="F6" s="142"/>
      <c r="G6" s="142"/>
      <c r="H6" s="142"/>
      <c r="I6" s="2">
        <v>9036</v>
      </c>
      <c r="J6" s="2">
        <v>46300</v>
      </c>
      <c r="K6" s="2">
        <v>2261</v>
      </c>
      <c r="L6" s="2">
        <v>4245</v>
      </c>
      <c r="M6" s="2">
        <v>4566</v>
      </c>
      <c r="N6" s="141"/>
      <c r="O6" s="143"/>
      <c r="P6" s="144"/>
      <c r="Q6" s="144"/>
      <c r="R6" s="141"/>
      <c r="S6" s="145"/>
      <c r="T6" s="2">
        <v>15000</v>
      </c>
      <c r="U6" s="146"/>
      <c r="V6" s="134" t="s">
        <v>605</v>
      </c>
      <c r="W6" s="141"/>
      <c r="X6" s="147"/>
      <c r="Y6" s="147"/>
      <c r="Z6" s="124">
        <v>207</v>
      </c>
      <c r="AA6" s="148"/>
      <c r="AB6" s="148">
        <v>19</v>
      </c>
      <c r="AC6" s="148">
        <v>1125</v>
      </c>
      <c r="AD6" s="151">
        <v>20</v>
      </c>
      <c r="AE6" s="149">
        <v>4000</v>
      </c>
      <c r="AF6" s="150"/>
      <c r="AG6" s="80"/>
      <c r="AH6" s="80"/>
    </row>
    <row r="7" spans="1:34" ht="15" x14ac:dyDescent="0.25">
      <c r="C7" s="124" t="s">
        <v>19</v>
      </c>
      <c r="D7" s="124">
        <f t="shared" ref="D7:E7" si="0">SUM(D8)</f>
        <v>17</v>
      </c>
      <c r="E7" s="124">
        <f t="shared" si="0"/>
        <v>88</v>
      </c>
      <c r="F7" s="124">
        <f>SUM(F8)</f>
        <v>74</v>
      </c>
      <c r="G7" s="124">
        <f>SUM(G8)</f>
        <v>257</v>
      </c>
      <c r="H7" s="124">
        <f t="shared" ref="H7:M7" si="1">SUM(H8)</f>
        <v>419</v>
      </c>
      <c r="I7" s="141">
        <f t="shared" si="1"/>
        <v>153612</v>
      </c>
      <c r="J7" s="141">
        <f t="shared" si="1"/>
        <v>46300</v>
      </c>
      <c r="K7" s="141">
        <f t="shared" si="1"/>
        <v>198968</v>
      </c>
      <c r="L7" s="141">
        <f t="shared" si="1"/>
        <v>314130</v>
      </c>
      <c r="M7" s="141">
        <f t="shared" si="1"/>
        <v>1173462</v>
      </c>
      <c r="N7" s="141">
        <f>SUM(N8)</f>
        <v>1842995.86</v>
      </c>
      <c r="O7" s="141">
        <f t="shared" ref="O7:AH7" si="2">SUM(O8)</f>
        <v>196978.32</v>
      </c>
      <c r="P7" s="141">
        <f t="shared" si="2"/>
        <v>307847.40000000002</v>
      </c>
      <c r="Q7" s="141">
        <f t="shared" si="2"/>
        <v>1138258.1399999999</v>
      </c>
      <c r="R7" s="141">
        <f t="shared" si="2"/>
        <v>199912</v>
      </c>
      <c r="S7" s="141">
        <f t="shared" si="2"/>
        <v>0</v>
      </c>
      <c r="T7" s="141">
        <f t="shared" si="2"/>
        <v>0</v>
      </c>
      <c r="U7" s="141">
        <f t="shared" si="2"/>
        <v>214</v>
      </c>
      <c r="V7" s="141">
        <f t="shared" si="2"/>
        <v>8960</v>
      </c>
      <c r="W7" s="141">
        <f t="shared" si="2"/>
        <v>1851955.8599999999</v>
      </c>
      <c r="X7" s="141">
        <f t="shared" si="2"/>
        <v>0</v>
      </c>
      <c r="Y7" s="141">
        <f t="shared" si="2"/>
        <v>257</v>
      </c>
      <c r="Z7" s="141">
        <f t="shared" si="2"/>
        <v>53199</v>
      </c>
      <c r="AA7" s="141">
        <f t="shared" si="2"/>
        <v>0</v>
      </c>
      <c r="AB7" s="141">
        <f t="shared" si="2"/>
        <v>0</v>
      </c>
      <c r="AC7" s="141">
        <f t="shared" si="2"/>
        <v>471375</v>
      </c>
      <c r="AD7" s="141">
        <f t="shared" si="2"/>
        <v>8380</v>
      </c>
      <c r="AE7" s="141">
        <f t="shared" si="2"/>
        <v>4000</v>
      </c>
      <c r="AF7" s="141">
        <f t="shared" si="2"/>
        <v>2388909.86</v>
      </c>
      <c r="AG7" s="124" t="s">
        <v>19</v>
      </c>
      <c r="AH7" s="2">
        <f t="shared" si="2"/>
        <v>2388910</v>
      </c>
    </row>
    <row r="8" spans="1:34" ht="18.75" thickBot="1" x14ac:dyDescent="0.3">
      <c r="A8" s="152">
        <v>2201995</v>
      </c>
      <c r="B8" s="124" t="s">
        <v>19</v>
      </c>
      <c r="C8" s="153" t="s">
        <v>184</v>
      </c>
      <c r="D8" s="163">
        <f>VLOOKUP(A8,[1]Sheet1!$E$15:$R$388,14,0)</f>
        <v>17</v>
      </c>
      <c r="E8" s="163">
        <f>VLOOKUP(A8,[2]Sheet1!$E$15:$T$388,16,0)</f>
        <v>88</v>
      </c>
      <c r="F8" s="163">
        <f>VLOOKUP(A8,[2]Sheet1!$E$15:$V$388,18,0)</f>
        <v>74</v>
      </c>
      <c r="G8" s="163">
        <f>VLOOKUP(A8,[2]Sheet1!$E$15:$X$388,20,0)</f>
        <v>257</v>
      </c>
      <c r="H8" s="131">
        <f>G8+F8+E8</f>
        <v>419</v>
      </c>
      <c r="I8" s="131">
        <f>D8*9036</f>
        <v>153612</v>
      </c>
      <c r="J8" s="2">
        <v>46300</v>
      </c>
      <c r="K8" s="131">
        <f t="shared" ref="K8:K39" si="3">E8*2261</f>
        <v>198968</v>
      </c>
      <c r="L8" s="131">
        <f t="shared" ref="L8:L39" si="4">F8*4245</f>
        <v>314130</v>
      </c>
      <c r="M8" s="131">
        <f t="shared" ref="M8:M39" si="5">G8*4566</f>
        <v>1173462</v>
      </c>
      <c r="N8" s="131">
        <f>P8+Q8+R8+O8</f>
        <v>1842995.86</v>
      </c>
      <c r="O8" s="131">
        <f>K8*99%</f>
        <v>196978.32</v>
      </c>
      <c r="P8" s="131">
        <f>L8*98%</f>
        <v>307847.40000000002</v>
      </c>
      <c r="Q8" s="131">
        <f>M8*97%</f>
        <v>1138258.1399999999</v>
      </c>
      <c r="R8" s="131">
        <f>I8+J8</f>
        <v>199912</v>
      </c>
      <c r="S8" s="108">
        <v>0</v>
      </c>
      <c r="T8" s="131">
        <f>S8*15000</f>
        <v>0</v>
      </c>
      <c r="U8" s="108">
        <v>214</v>
      </c>
      <c r="V8" s="131">
        <f>U8*40+400</f>
        <v>8960</v>
      </c>
      <c r="W8" s="131">
        <f>O8+P8+Q8+R8+T8+V8</f>
        <v>1851955.8599999999</v>
      </c>
      <c r="X8" s="131"/>
      <c r="Y8" s="102">
        <f>VLOOKUP(A8,[2]Sheet1!$E$15:$CN$388,88,0)</f>
        <v>257</v>
      </c>
      <c r="Z8" s="131">
        <f t="shared" ref="Z8:Z71" si="6">Y8*207</f>
        <v>53199</v>
      </c>
      <c r="AA8" s="131">
        <f>VLOOKUP(A8,[3]Sheet1!$E$4:$EL$374,138,0)</f>
        <v>0</v>
      </c>
      <c r="AB8" s="131">
        <f>AA8*19</f>
        <v>0</v>
      </c>
      <c r="AC8" s="164">
        <f t="shared" ref="AC8:AC39" si="7">H8*1125</f>
        <v>471375</v>
      </c>
      <c r="AD8" s="164">
        <f>H8*20</f>
        <v>8380</v>
      </c>
      <c r="AE8" s="155">
        <v>4000</v>
      </c>
      <c r="AF8" s="155">
        <f t="shared" ref="AF8:AF71" si="8">W8+X8+Z8+AB8+AC8+AD8+AE8</f>
        <v>2388909.86</v>
      </c>
      <c r="AG8" s="153" t="s">
        <v>184</v>
      </c>
      <c r="AH8" s="136">
        <f>ROUND(AF8,0)</f>
        <v>2388910</v>
      </c>
    </row>
    <row r="9" spans="1:34" ht="19.5" customHeight="1" thickBot="1" x14ac:dyDescent="0.3">
      <c r="A9" s="152"/>
      <c r="C9" s="124" t="s">
        <v>20</v>
      </c>
      <c r="D9" s="141">
        <f t="shared" ref="D9:AH9" si="9">SUM(D10:D17)</f>
        <v>62</v>
      </c>
      <c r="E9" s="141">
        <f t="shared" si="9"/>
        <v>152</v>
      </c>
      <c r="F9" s="141">
        <f t="shared" si="9"/>
        <v>288</v>
      </c>
      <c r="G9" s="141">
        <f t="shared" si="9"/>
        <v>1167</v>
      </c>
      <c r="H9" s="141">
        <f t="shared" si="9"/>
        <v>1607</v>
      </c>
      <c r="I9" s="141">
        <f t="shared" si="9"/>
        <v>560232</v>
      </c>
      <c r="J9" s="141">
        <f t="shared" si="9"/>
        <v>370400</v>
      </c>
      <c r="K9" s="141">
        <f t="shared" si="9"/>
        <v>343672</v>
      </c>
      <c r="L9" s="141">
        <f t="shared" si="9"/>
        <v>1222560</v>
      </c>
      <c r="M9" s="141">
        <f t="shared" si="9"/>
        <v>5328522</v>
      </c>
      <c r="N9" s="141">
        <f t="shared" si="9"/>
        <v>7637642.4199999999</v>
      </c>
      <c r="O9" s="141">
        <f t="shared" si="9"/>
        <v>340235.28</v>
      </c>
      <c r="P9" s="141">
        <f t="shared" si="9"/>
        <v>1198108.8</v>
      </c>
      <c r="Q9" s="141">
        <f t="shared" si="9"/>
        <v>5168666.34</v>
      </c>
      <c r="R9" s="141">
        <f t="shared" si="9"/>
        <v>930632</v>
      </c>
      <c r="S9" s="141">
        <f t="shared" si="9"/>
        <v>0</v>
      </c>
      <c r="T9" s="141">
        <f t="shared" si="9"/>
        <v>0</v>
      </c>
      <c r="U9" s="141">
        <f t="shared" si="9"/>
        <v>390</v>
      </c>
      <c r="V9" s="141">
        <f t="shared" si="9"/>
        <v>16400</v>
      </c>
      <c r="W9" s="141">
        <f t="shared" si="9"/>
        <v>7654042.4199999999</v>
      </c>
      <c r="X9" s="141">
        <f t="shared" si="9"/>
        <v>0</v>
      </c>
      <c r="Y9" s="141">
        <f t="shared" si="9"/>
        <v>1165</v>
      </c>
      <c r="Z9" s="141">
        <f t="shared" si="9"/>
        <v>241155</v>
      </c>
      <c r="AA9" s="141">
        <f t="shared" si="9"/>
        <v>0</v>
      </c>
      <c r="AB9" s="141">
        <f t="shared" si="9"/>
        <v>0</v>
      </c>
      <c r="AC9" s="141">
        <f t="shared" si="9"/>
        <v>1807875</v>
      </c>
      <c r="AD9" s="164">
        <f t="shared" ref="AD9:AD72" si="10">H9*20</f>
        <v>32140</v>
      </c>
      <c r="AE9" s="141">
        <f t="shared" si="9"/>
        <v>32000</v>
      </c>
      <c r="AF9" s="141">
        <f t="shared" si="9"/>
        <v>9767212.4199999981</v>
      </c>
      <c r="AG9" s="124" t="s">
        <v>20</v>
      </c>
      <c r="AH9" s="2">
        <f t="shared" si="9"/>
        <v>9767212</v>
      </c>
    </row>
    <row r="10" spans="1:34" ht="18.75" thickBot="1" x14ac:dyDescent="0.3">
      <c r="A10" s="152">
        <v>2202829</v>
      </c>
      <c r="B10" s="124" t="s">
        <v>20</v>
      </c>
      <c r="C10" s="153" t="s">
        <v>185</v>
      </c>
      <c r="D10" s="163">
        <f>VLOOKUP(A10,[1]Sheet1!$E$15:$R$388,14,0)</f>
        <v>6</v>
      </c>
      <c r="E10" s="163">
        <f>VLOOKUP(A10,[2]Sheet1!$E$15:$T$388,16,0)</f>
        <v>21</v>
      </c>
      <c r="F10" s="163">
        <f>VLOOKUP(A10,[2]Sheet1!$E$15:$V$388,18,0)</f>
        <v>25</v>
      </c>
      <c r="G10" s="163">
        <f>VLOOKUP(A10,[2]Sheet1!$E$15:$X$388,20,0)</f>
        <v>106</v>
      </c>
      <c r="H10" s="131">
        <f t="shared" ref="H10:H17" si="11">G10+F10+E10</f>
        <v>152</v>
      </c>
      <c r="I10" s="131">
        <f t="shared" ref="I10:I72" si="12">D10*9036</f>
        <v>54216</v>
      </c>
      <c r="J10" s="2">
        <v>46300</v>
      </c>
      <c r="K10" s="131">
        <f t="shared" si="3"/>
        <v>47481</v>
      </c>
      <c r="L10" s="131">
        <f t="shared" si="4"/>
        <v>106125</v>
      </c>
      <c r="M10" s="131">
        <f t="shared" si="5"/>
        <v>483996</v>
      </c>
      <c r="N10" s="131">
        <f t="shared" ref="N10:N72" si="13">P10+Q10+R10+O10</f>
        <v>721000.81</v>
      </c>
      <c r="O10" s="131">
        <f t="shared" ref="O10:O72" si="14">K10*99%</f>
        <v>47006.19</v>
      </c>
      <c r="P10" s="131">
        <f t="shared" ref="P10:P72" si="15">L10*98%</f>
        <v>104002.5</v>
      </c>
      <c r="Q10" s="131">
        <f t="shared" ref="Q10:Q72" si="16">M10*97%</f>
        <v>469476.12</v>
      </c>
      <c r="R10" s="131">
        <f t="shared" ref="R10:R17" si="17">I10+J10</f>
        <v>100516</v>
      </c>
      <c r="S10" s="108">
        <v>0</v>
      </c>
      <c r="T10" s="131">
        <f t="shared" ref="T10:T72" si="18">S10*15000</f>
        <v>0</v>
      </c>
      <c r="U10" s="108">
        <v>0</v>
      </c>
      <c r="V10" s="131">
        <f t="shared" ref="V10:V72" si="19">U10*40</f>
        <v>0</v>
      </c>
      <c r="W10" s="131">
        <f t="shared" ref="W10:W72" si="20">O10+P10+Q10+R10+T10+V10</f>
        <v>721000.81</v>
      </c>
      <c r="X10" s="131"/>
      <c r="Y10" s="102">
        <v>106</v>
      </c>
      <c r="Z10" s="131">
        <f t="shared" si="6"/>
        <v>21942</v>
      </c>
      <c r="AA10" s="131">
        <f>VLOOKUP(A10,[3]Sheet1!$E$4:$EL$374,138,0)</f>
        <v>0</v>
      </c>
      <c r="AB10" s="131">
        <f t="shared" ref="AB10:AB72" si="21">AA10*19</f>
        <v>0</v>
      </c>
      <c r="AC10" s="164">
        <f t="shared" si="7"/>
        <v>171000</v>
      </c>
      <c r="AD10" s="164">
        <f t="shared" si="10"/>
        <v>3040</v>
      </c>
      <c r="AE10" s="155">
        <v>4000</v>
      </c>
      <c r="AF10" s="155">
        <f t="shared" si="8"/>
        <v>920982.81</v>
      </c>
      <c r="AG10" s="153" t="s">
        <v>185</v>
      </c>
      <c r="AH10" s="136">
        <f t="shared" ref="AH10:AH72" si="22">ROUND(AF10,0)</f>
        <v>920983</v>
      </c>
    </row>
    <row r="11" spans="1:34" ht="18.75" thickBot="1" x14ac:dyDescent="0.3">
      <c r="A11" s="152">
        <v>2202786</v>
      </c>
      <c r="B11" s="124" t="s">
        <v>20</v>
      </c>
      <c r="C11" s="153" t="s">
        <v>186</v>
      </c>
      <c r="D11" s="163">
        <f>VLOOKUP(A11,[1]Sheet1!$E$15:$R$388,14,0)</f>
        <v>2</v>
      </c>
      <c r="E11" s="163">
        <f>VLOOKUP(A11,[2]Sheet1!$E$15:$T$388,16,0)</f>
        <v>0</v>
      </c>
      <c r="F11" s="163">
        <f>VLOOKUP(A11,[2]Sheet1!$E$15:$V$388,18,0)</f>
        <v>9</v>
      </c>
      <c r="G11" s="163">
        <f>VLOOKUP(A11,[2]Sheet1!$E$15:$X$388,20,0)</f>
        <v>35</v>
      </c>
      <c r="H11" s="131">
        <f t="shared" si="11"/>
        <v>44</v>
      </c>
      <c r="I11" s="131">
        <f t="shared" si="12"/>
        <v>18072</v>
      </c>
      <c r="J11" s="2">
        <v>46300</v>
      </c>
      <c r="K11" s="131">
        <f t="shared" si="3"/>
        <v>0</v>
      </c>
      <c r="L11" s="131">
        <f t="shared" si="4"/>
        <v>38205</v>
      </c>
      <c r="M11" s="131">
        <f t="shared" si="5"/>
        <v>159810</v>
      </c>
      <c r="N11" s="131">
        <f t="shared" si="13"/>
        <v>256828.59999999998</v>
      </c>
      <c r="O11" s="131">
        <f t="shared" si="14"/>
        <v>0</v>
      </c>
      <c r="P11" s="131">
        <f t="shared" si="15"/>
        <v>37440.9</v>
      </c>
      <c r="Q11" s="131">
        <f t="shared" si="16"/>
        <v>155015.69999999998</v>
      </c>
      <c r="R11" s="131">
        <f t="shared" si="17"/>
        <v>64372</v>
      </c>
      <c r="S11" s="108">
        <v>0</v>
      </c>
      <c r="T11" s="131">
        <f t="shared" si="18"/>
        <v>0</v>
      </c>
      <c r="U11" s="108">
        <v>0</v>
      </c>
      <c r="V11" s="131">
        <f t="shared" si="19"/>
        <v>0</v>
      </c>
      <c r="W11" s="131">
        <f t="shared" si="20"/>
        <v>256828.59999999998</v>
      </c>
      <c r="X11" s="131"/>
      <c r="Y11" s="102">
        <v>35</v>
      </c>
      <c r="Z11" s="131">
        <f t="shared" si="6"/>
        <v>7245</v>
      </c>
      <c r="AA11" s="131">
        <f>VLOOKUP(A11,[3]Sheet1!$E$4:$EL$374,138,0)</f>
        <v>0</v>
      </c>
      <c r="AB11" s="131">
        <f t="shared" si="21"/>
        <v>0</v>
      </c>
      <c r="AC11" s="164">
        <f t="shared" si="7"/>
        <v>49500</v>
      </c>
      <c r="AD11" s="164">
        <f t="shared" si="10"/>
        <v>880</v>
      </c>
      <c r="AE11" s="155">
        <v>4000</v>
      </c>
      <c r="AF11" s="155">
        <f t="shared" si="8"/>
        <v>318453.59999999998</v>
      </c>
      <c r="AG11" s="153" t="s">
        <v>186</v>
      </c>
      <c r="AH11" s="136">
        <f t="shared" si="22"/>
        <v>318454</v>
      </c>
    </row>
    <row r="12" spans="1:34" ht="18.75" thickBot="1" x14ac:dyDescent="0.3">
      <c r="A12" s="152">
        <v>2202828</v>
      </c>
      <c r="B12" s="124" t="s">
        <v>20</v>
      </c>
      <c r="C12" s="153" t="s">
        <v>187</v>
      </c>
      <c r="D12" s="163">
        <f>VLOOKUP(A12,[1]Sheet1!$E$15:$R$388,14,0)</f>
        <v>6</v>
      </c>
      <c r="E12" s="163">
        <f>VLOOKUP(A12,[2]Sheet1!$E$15:$T$388,16,0)</f>
        <v>22</v>
      </c>
      <c r="F12" s="163">
        <f>VLOOKUP(A12,[2]Sheet1!$E$15:$V$388,18,0)</f>
        <v>50</v>
      </c>
      <c r="G12" s="163">
        <f>VLOOKUP(A12,[2]Sheet1!$E$15:$X$388,20,0)</f>
        <v>86</v>
      </c>
      <c r="H12" s="131">
        <f t="shared" si="11"/>
        <v>158</v>
      </c>
      <c r="I12" s="131">
        <f t="shared" si="12"/>
        <v>54216</v>
      </c>
      <c r="J12" s="2">
        <v>46300</v>
      </c>
      <c r="K12" s="131">
        <f t="shared" si="3"/>
        <v>49742</v>
      </c>
      <c r="L12" s="131">
        <f t="shared" si="4"/>
        <v>212250</v>
      </c>
      <c r="M12" s="131">
        <f t="shared" si="5"/>
        <v>392676</v>
      </c>
      <c r="N12" s="131">
        <f t="shared" si="13"/>
        <v>738661.29999999993</v>
      </c>
      <c r="O12" s="131">
        <f t="shared" si="14"/>
        <v>49244.58</v>
      </c>
      <c r="P12" s="131">
        <f t="shared" si="15"/>
        <v>208005</v>
      </c>
      <c r="Q12" s="131">
        <f t="shared" si="16"/>
        <v>380895.72</v>
      </c>
      <c r="R12" s="131">
        <f t="shared" si="17"/>
        <v>100516</v>
      </c>
      <c r="S12" s="108">
        <v>0</v>
      </c>
      <c r="T12" s="131">
        <f t="shared" si="18"/>
        <v>0</v>
      </c>
      <c r="U12" s="108">
        <v>0</v>
      </c>
      <c r="V12" s="131">
        <f t="shared" si="19"/>
        <v>0</v>
      </c>
      <c r="W12" s="131">
        <f t="shared" si="20"/>
        <v>738661.3</v>
      </c>
      <c r="X12" s="131"/>
      <c r="Y12" s="102">
        <v>86</v>
      </c>
      <c r="Z12" s="131">
        <f t="shared" si="6"/>
        <v>17802</v>
      </c>
      <c r="AA12" s="131">
        <f>VLOOKUP(A12,[3]Sheet1!$E$4:$EL$374,138,0)</f>
        <v>0</v>
      </c>
      <c r="AB12" s="131">
        <f t="shared" si="21"/>
        <v>0</v>
      </c>
      <c r="AC12" s="164">
        <f t="shared" si="7"/>
        <v>177750</v>
      </c>
      <c r="AD12" s="164">
        <f t="shared" si="10"/>
        <v>3160</v>
      </c>
      <c r="AE12" s="155">
        <v>4000</v>
      </c>
      <c r="AF12" s="155">
        <f t="shared" si="8"/>
        <v>941373.3</v>
      </c>
      <c r="AG12" s="153" t="s">
        <v>187</v>
      </c>
      <c r="AH12" s="136">
        <f t="shared" si="22"/>
        <v>941373</v>
      </c>
    </row>
    <row r="13" spans="1:34" ht="18.75" thickBot="1" x14ac:dyDescent="0.3">
      <c r="A13" s="152">
        <v>2202830</v>
      </c>
      <c r="B13" s="124" t="s">
        <v>20</v>
      </c>
      <c r="C13" s="153" t="s">
        <v>188</v>
      </c>
      <c r="D13" s="163">
        <f>VLOOKUP(A13,[1]Sheet1!$E$15:$R$388,14,0)</f>
        <v>12</v>
      </c>
      <c r="E13" s="163">
        <f>VLOOKUP(A13,[2]Sheet1!$E$15:$T$388,16,0)</f>
        <v>43</v>
      </c>
      <c r="F13" s="163">
        <f>VLOOKUP(A13,[2]Sheet1!$E$15:$V$388,18,0)</f>
        <v>50</v>
      </c>
      <c r="G13" s="163">
        <f>VLOOKUP(A13,[2]Sheet1!$E$15:$X$388,20,0)</f>
        <v>209</v>
      </c>
      <c r="H13" s="131">
        <f t="shared" si="11"/>
        <v>302</v>
      </c>
      <c r="I13" s="131">
        <f t="shared" si="12"/>
        <v>108432</v>
      </c>
      <c r="J13" s="2">
        <v>46300</v>
      </c>
      <c r="K13" s="131">
        <f t="shared" si="3"/>
        <v>97223</v>
      </c>
      <c r="L13" s="131">
        <f t="shared" si="4"/>
        <v>212250</v>
      </c>
      <c r="M13" s="131">
        <f t="shared" si="5"/>
        <v>954294</v>
      </c>
      <c r="N13" s="131">
        <f t="shared" si="13"/>
        <v>1384652.95</v>
      </c>
      <c r="O13" s="131">
        <f t="shared" si="14"/>
        <v>96250.77</v>
      </c>
      <c r="P13" s="131">
        <f t="shared" si="15"/>
        <v>208005</v>
      </c>
      <c r="Q13" s="131">
        <f t="shared" si="16"/>
        <v>925665.17999999993</v>
      </c>
      <c r="R13" s="131">
        <f t="shared" si="17"/>
        <v>154732</v>
      </c>
      <c r="S13" s="108">
        <v>0</v>
      </c>
      <c r="T13" s="131">
        <f t="shared" si="18"/>
        <v>0</v>
      </c>
      <c r="U13" s="108">
        <v>176</v>
      </c>
      <c r="V13" s="131">
        <f>U13*40+400</f>
        <v>7440</v>
      </c>
      <c r="W13" s="131">
        <f t="shared" si="20"/>
        <v>1392092.95</v>
      </c>
      <c r="X13" s="131"/>
      <c r="Y13" s="102">
        <v>209</v>
      </c>
      <c r="Z13" s="131">
        <f t="shared" si="6"/>
        <v>43263</v>
      </c>
      <c r="AA13" s="131">
        <f>VLOOKUP(A13,[3]Sheet1!$E$4:$EL$374,138,0)</f>
        <v>0</v>
      </c>
      <c r="AB13" s="131">
        <f t="shared" si="21"/>
        <v>0</v>
      </c>
      <c r="AC13" s="164">
        <f t="shared" si="7"/>
        <v>339750</v>
      </c>
      <c r="AD13" s="164">
        <f t="shared" si="10"/>
        <v>6040</v>
      </c>
      <c r="AE13" s="155">
        <v>4000</v>
      </c>
      <c r="AF13" s="155">
        <f t="shared" si="8"/>
        <v>1785145.95</v>
      </c>
      <c r="AG13" s="153" t="s">
        <v>188</v>
      </c>
      <c r="AH13" s="136">
        <f t="shared" si="22"/>
        <v>1785146</v>
      </c>
    </row>
    <row r="14" spans="1:34" ht="18.75" thickBot="1" x14ac:dyDescent="0.3">
      <c r="A14" s="152">
        <v>2202831</v>
      </c>
      <c r="B14" s="124" t="s">
        <v>20</v>
      </c>
      <c r="C14" s="153" t="s">
        <v>189</v>
      </c>
      <c r="D14" s="163">
        <f>VLOOKUP(A14,[1]Sheet1!$E$15:$R$388,14,0)</f>
        <v>7</v>
      </c>
      <c r="E14" s="163">
        <f>VLOOKUP(A14,[2]Sheet1!$E$15:$T$388,16,0)</f>
        <v>0</v>
      </c>
      <c r="F14" s="163">
        <f>VLOOKUP(A14,[2]Sheet1!$E$15:$V$388,18,0)</f>
        <v>25</v>
      </c>
      <c r="G14" s="163">
        <f>VLOOKUP(A14,[2]Sheet1!$E$15:$X$388,20,0)</f>
        <v>159</v>
      </c>
      <c r="H14" s="131">
        <f t="shared" si="11"/>
        <v>184</v>
      </c>
      <c r="I14" s="131">
        <f t="shared" si="12"/>
        <v>63252</v>
      </c>
      <c r="J14" s="2">
        <v>46300</v>
      </c>
      <c r="K14" s="131">
        <f t="shared" si="3"/>
        <v>0</v>
      </c>
      <c r="L14" s="131">
        <f t="shared" si="4"/>
        <v>106125</v>
      </c>
      <c r="M14" s="131">
        <f t="shared" si="5"/>
        <v>725994</v>
      </c>
      <c r="N14" s="131">
        <f t="shared" si="13"/>
        <v>917768.67999999993</v>
      </c>
      <c r="O14" s="131">
        <f t="shared" si="14"/>
        <v>0</v>
      </c>
      <c r="P14" s="131">
        <f t="shared" si="15"/>
        <v>104002.5</v>
      </c>
      <c r="Q14" s="131">
        <f t="shared" si="16"/>
        <v>704214.17999999993</v>
      </c>
      <c r="R14" s="131">
        <f t="shared" si="17"/>
        <v>109552</v>
      </c>
      <c r="S14" s="108">
        <v>0</v>
      </c>
      <c r="T14" s="131">
        <f t="shared" si="18"/>
        <v>0</v>
      </c>
      <c r="U14" s="108">
        <v>58</v>
      </c>
      <c r="V14" s="131">
        <f>U14*40+400</f>
        <v>2720</v>
      </c>
      <c r="W14" s="131">
        <f t="shared" si="20"/>
        <v>920488.67999999993</v>
      </c>
      <c r="X14" s="131"/>
      <c r="Y14" s="102">
        <v>157</v>
      </c>
      <c r="Z14" s="131">
        <f t="shared" si="6"/>
        <v>32499</v>
      </c>
      <c r="AA14" s="131">
        <f>VLOOKUP(A14,[3]Sheet1!$E$4:$EL$374,138,0)</f>
        <v>0</v>
      </c>
      <c r="AB14" s="131">
        <f t="shared" si="21"/>
        <v>0</v>
      </c>
      <c r="AC14" s="164">
        <f t="shared" si="7"/>
        <v>207000</v>
      </c>
      <c r="AD14" s="164">
        <f t="shared" si="10"/>
        <v>3680</v>
      </c>
      <c r="AE14" s="155">
        <v>4000</v>
      </c>
      <c r="AF14" s="155">
        <f t="shared" si="8"/>
        <v>1167667.68</v>
      </c>
      <c r="AG14" s="153" t="s">
        <v>189</v>
      </c>
      <c r="AH14" s="136">
        <f t="shared" si="22"/>
        <v>1167668</v>
      </c>
    </row>
    <row r="15" spans="1:34" ht="18.75" thickBot="1" x14ac:dyDescent="0.3">
      <c r="A15" s="152">
        <v>2202832</v>
      </c>
      <c r="B15" s="124" t="s">
        <v>20</v>
      </c>
      <c r="C15" s="153" t="s">
        <v>190</v>
      </c>
      <c r="D15" s="163">
        <f>VLOOKUP(A15,[1]Sheet1!$E$15:$R$388,14,0)</f>
        <v>10</v>
      </c>
      <c r="E15" s="163">
        <f>VLOOKUP(A15,[2]Sheet1!$E$15:$T$388,16,0)</f>
        <v>22</v>
      </c>
      <c r="F15" s="163">
        <f>VLOOKUP(A15,[2]Sheet1!$E$15:$V$388,18,0)</f>
        <v>50</v>
      </c>
      <c r="G15" s="163">
        <f>VLOOKUP(A15,[2]Sheet1!$E$15:$X$388,20,0)</f>
        <v>187</v>
      </c>
      <c r="H15" s="131">
        <f t="shared" si="11"/>
        <v>259</v>
      </c>
      <c r="I15" s="131">
        <f t="shared" si="12"/>
        <v>90360</v>
      </c>
      <c r="J15" s="2">
        <v>46300</v>
      </c>
      <c r="K15" s="131">
        <f t="shared" si="3"/>
        <v>49742</v>
      </c>
      <c r="L15" s="131">
        <f t="shared" si="4"/>
        <v>212250</v>
      </c>
      <c r="M15" s="131">
        <f t="shared" si="5"/>
        <v>853842</v>
      </c>
      <c r="N15" s="131">
        <f t="shared" si="13"/>
        <v>1222136.3200000001</v>
      </c>
      <c r="O15" s="131">
        <f t="shared" si="14"/>
        <v>49244.58</v>
      </c>
      <c r="P15" s="131">
        <f t="shared" si="15"/>
        <v>208005</v>
      </c>
      <c r="Q15" s="131">
        <f t="shared" si="16"/>
        <v>828226.74</v>
      </c>
      <c r="R15" s="131">
        <f t="shared" si="17"/>
        <v>136660</v>
      </c>
      <c r="S15" s="108">
        <v>0</v>
      </c>
      <c r="T15" s="131">
        <f t="shared" si="18"/>
        <v>0</v>
      </c>
      <c r="U15" s="108">
        <v>156</v>
      </c>
      <c r="V15" s="131">
        <f t="shared" si="19"/>
        <v>6240</v>
      </c>
      <c r="W15" s="131">
        <f t="shared" si="20"/>
        <v>1228376.32</v>
      </c>
      <c r="X15" s="137"/>
      <c r="Y15" s="102">
        <v>187</v>
      </c>
      <c r="Z15" s="131">
        <f t="shared" si="6"/>
        <v>38709</v>
      </c>
      <c r="AA15" s="131">
        <f>VLOOKUP(A15,[3]Sheet1!$E$4:$EL$374,138,0)</f>
        <v>0</v>
      </c>
      <c r="AB15" s="131">
        <f t="shared" si="21"/>
        <v>0</v>
      </c>
      <c r="AC15" s="164">
        <f t="shared" si="7"/>
        <v>291375</v>
      </c>
      <c r="AD15" s="164">
        <f t="shared" si="10"/>
        <v>5180</v>
      </c>
      <c r="AE15" s="155">
        <v>4000</v>
      </c>
      <c r="AF15" s="155">
        <f t="shared" si="8"/>
        <v>1567640.32</v>
      </c>
      <c r="AG15" s="153" t="s">
        <v>190</v>
      </c>
      <c r="AH15" s="136">
        <f t="shared" si="22"/>
        <v>1567640</v>
      </c>
    </row>
    <row r="16" spans="1:34" ht="18.75" thickBot="1" x14ac:dyDescent="0.3">
      <c r="A16" s="152">
        <v>2202833</v>
      </c>
      <c r="B16" s="124" t="s">
        <v>20</v>
      </c>
      <c r="C16" s="153" t="s">
        <v>191</v>
      </c>
      <c r="D16" s="163">
        <f>VLOOKUP(A16,[1]Sheet1!$E$15:$R$388,14,0)</f>
        <v>11</v>
      </c>
      <c r="E16" s="163">
        <f>VLOOKUP(A16,[2]Sheet1!$E$15:$T$388,16,0)</f>
        <v>22</v>
      </c>
      <c r="F16" s="163">
        <f>VLOOKUP(A16,[2]Sheet1!$E$15:$V$388,18,0)</f>
        <v>54</v>
      </c>
      <c r="G16" s="163">
        <f>VLOOKUP(A16,[2]Sheet1!$E$15:$X$388,20,0)</f>
        <v>220</v>
      </c>
      <c r="H16" s="131">
        <f t="shared" si="11"/>
        <v>296</v>
      </c>
      <c r="I16" s="131">
        <f t="shared" si="12"/>
        <v>99396</v>
      </c>
      <c r="J16" s="2">
        <v>46300</v>
      </c>
      <c r="K16" s="131">
        <f t="shared" si="3"/>
        <v>49742</v>
      </c>
      <c r="L16" s="131">
        <f t="shared" si="4"/>
        <v>229230</v>
      </c>
      <c r="M16" s="131">
        <f t="shared" si="5"/>
        <v>1004520</v>
      </c>
      <c r="N16" s="131">
        <f t="shared" si="13"/>
        <v>1393970.3800000001</v>
      </c>
      <c r="O16" s="131">
        <f t="shared" si="14"/>
        <v>49244.58</v>
      </c>
      <c r="P16" s="131">
        <f t="shared" si="15"/>
        <v>224645.4</v>
      </c>
      <c r="Q16" s="131">
        <f t="shared" si="16"/>
        <v>974384.4</v>
      </c>
      <c r="R16" s="131">
        <f t="shared" si="17"/>
        <v>145696</v>
      </c>
      <c r="S16" s="108">
        <v>0</v>
      </c>
      <c r="T16" s="131">
        <f t="shared" si="18"/>
        <v>0</v>
      </c>
      <c r="U16" s="108">
        <v>0</v>
      </c>
      <c r="V16" s="131">
        <f t="shared" si="19"/>
        <v>0</v>
      </c>
      <c r="W16" s="131">
        <f t="shared" si="20"/>
        <v>1393970.38</v>
      </c>
      <c r="X16" s="137"/>
      <c r="Y16" s="102">
        <v>220</v>
      </c>
      <c r="Z16" s="131">
        <f t="shared" si="6"/>
        <v>45540</v>
      </c>
      <c r="AA16" s="131">
        <f>VLOOKUP(A16,[3]Sheet1!$E$4:$EL$374,138,0)</f>
        <v>0</v>
      </c>
      <c r="AB16" s="131">
        <f t="shared" si="21"/>
        <v>0</v>
      </c>
      <c r="AC16" s="164">
        <f t="shared" si="7"/>
        <v>333000</v>
      </c>
      <c r="AD16" s="164">
        <f t="shared" si="10"/>
        <v>5920</v>
      </c>
      <c r="AE16" s="155">
        <v>4000</v>
      </c>
      <c r="AF16" s="155">
        <f t="shared" si="8"/>
        <v>1782430.38</v>
      </c>
      <c r="AG16" s="153" t="s">
        <v>191</v>
      </c>
      <c r="AH16" s="136">
        <f t="shared" si="22"/>
        <v>1782430</v>
      </c>
    </row>
    <row r="17" spans="1:34" ht="18.75" thickBot="1" x14ac:dyDescent="0.3">
      <c r="A17" s="152">
        <v>2202834</v>
      </c>
      <c r="B17" s="124" t="s">
        <v>20</v>
      </c>
      <c r="C17" s="153" t="s">
        <v>192</v>
      </c>
      <c r="D17" s="163">
        <f>VLOOKUP(A17,[1]Sheet1!$E$15:$R$388,14,0)</f>
        <v>8</v>
      </c>
      <c r="E17" s="163">
        <f>VLOOKUP(A17,[2]Sheet1!$E$15:$T$388,16,0)</f>
        <v>22</v>
      </c>
      <c r="F17" s="163">
        <f>VLOOKUP(A17,[2]Sheet1!$E$15:$V$388,18,0)</f>
        <v>25</v>
      </c>
      <c r="G17" s="163">
        <f>VLOOKUP(A17,[2]Sheet1!$E$15:$X$388,20,0)</f>
        <v>165</v>
      </c>
      <c r="H17" s="131">
        <f t="shared" si="11"/>
        <v>212</v>
      </c>
      <c r="I17" s="131">
        <f t="shared" si="12"/>
        <v>72288</v>
      </c>
      <c r="J17" s="2">
        <v>46300</v>
      </c>
      <c r="K17" s="131">
        <f t="shared" si="3"/>
        <v>49742</v>
      </c>
      <c r="L17" s="131">
        <f t="shared" si="4"/>
        <v>106125</v>
      </c>
      <c r="M17" s="131">
        <f t="shared" si="5"/>
        <v>753390</v>
      </c>
      <c r="N17" s="131">
        <f t="shared" si="13"/>
        <v>1002623.3799999999</v>
      </c>
      <c r="O17" s="131">
        <f t="shared" si="14"/>
        <v>49244.58</v>
      </c>
      <c r="P17" s="131">
        <f t="shared" si="15"/>
        <v>104002.5</v>
      </c>
      <c r="Q17" s="131">
        <f t="shared" si="16"/>
        <v>730788.29999999993</v>
      </c>
      <c r="R17" s="131">
        <f t="shared" si="17"/>
        <v>118588</v>
      </c>
      <c r="S17" s="108">
        <v>0</v>
      </c>
      <c r="T17" s="131">
        <f t="shared" si="18"/>
        <v>0</v>
      </c>
      <c r="U17" s="108">
        <v>0</v>
      </c>
      <c r="V17" s="131">
        <f t="shared" si="19"/>
        <v>0</v>
      </c>
      <c r="W17" s="131">
        <f t="shared" si="20"/>
        <v>1002623.3799999999</v>
      </c>
      <c r="X17" s="137"/>
      <c r="Y17" s="102">
        <v>165</v>
      </c>
      <c r="Z17" s="131">
        <f t="shared" si="6"/>
        <v>34155</v>
      </c>
      <c r="AA17" s="131">
        <f>VLOOKUP(A17,[3]Sheet1!$E$4:$EL$374,138,0)</f>
        <v>0</v>
      </c>
      <c r="AB17" s="131">
        <f t="shared" si="21"/>
        <v>0</v>
      </c>
      <c r="AC17" s="164">
        <f t="shared" si="7"/>
        <v>238500</v>
      </c>
      <c r="AD17" s="164">
        <f t="shared" si="10"/>
        <v>4240</v>
      </c>
      <c r="AE17" s="155">
        <v>4000</v>
      </c>
      <c r="AF17" s="155">
        <f t="shared" si="8"/>
        <v>1283518.3799999999</v>
      </c>
      <c r="AG17" s="153" t="s">
        <v>192</v>
      </c>
      <c r="AH17" s="136">
        <f t="shared" si="22"/>
        <v>1283518</v>
      </c>
    </row>
    <row r="18" spans="1:34" ht="19.5" customHeight="1" thickBot="1" x14ac:dyDescent="0.3">
      <c r="A18" s="152"/>
      <c r="C18" s="124" t="s">
        <v>21</v>
      </c>
      <c r="D18" s="141">
        <f t="shared" ref="D18:AH18" si="23">SUM(D19:D24)</f>
        <v>54</v>
      </c>
      <c r="E18" s="141">
        <f t="shared" si="23"/>
        <v>168</v>
      </c>
      <c r="F18" s="141">
        <f t="shared" si="23"/>
        <v>328</v>
      </c>
      <c r="G18" s="141">
        <f t="shared" si="23"/>
        <v>808</v>
      </c>
      <c r="H18" s="141">
        <f t="shared" si="23"/>
        <v>1304</v>
      </c>
      <c r="I18" s="141">
        <f t="shared" si="23"/>
        <v>487944</v>
      </c>
      <c r="J18" s="141">
        <f t="shared" si="23"/>
        <v>277800</v>
      </c>
      <c r="K18" s="141">
        <f t="shared" si="23"/>
        <v>379848</v>
      </c>
      <c r="L18" s="141">
        <f t="shared" si="23"/>
        <v>1392360</v>
      </c>
      <c r="M18" s="141">
        <f t="shared" si="23"/>
        <v>3689328</v>
      </c>
      <c r="N18" s="141">
        <f t="shared" si="23"/>
        <v>6084954.4799999995</v>
      </c>
      <c r="O18" s="141">
        <f t="shared" si="23"/>
        <v>376049.52</v>
      </c>
      <c r="P18" s="141">
        <f t="shared" si="23"/>
        <v>1364512.8</v>
      </c>
      <c r="Q18" s="141">
        <f t="shared" si="23"/>
        <v>3578648.16</v>
      </c>
      <c r="R18" s="141">
        <f t="shared" si="23"/>
        <v>765744</v>
      </c>
      <c r="S18" s="141">
        <f t="shared" si="23"/>
        <v>1</v>
      </c>
      <c r="T18" s="141">
        <f t="shared" si="23"/>
        <v>15000</v>
      </c>
      <c r="U18" s="141">
        <f t="shared" si="23"/>
        <v>208</v>
      </c>
      <c r="V18" s="141">
        <f t="shared" si="23"/>
        <v>8320</v>
      </c>
      <c r="W18" s="141">
        <f t="shared" si="23"/>
        <v>6108274.4799999995</v>
      </c>
      <c r="X18" s="141">
        <f t="shared" si="23"/>
        <v>0</v>
      </c>
      <c r="Y18" s="141">
        <f t="shared" si="23"/>
        <v>808</v>
      </c>
      <c r="Z18" s="141">
        <f t="shared" si="23"/>
        <v>167256</v>
      </c>
      <c r="AA18" s="141">
        <f t="shared" si="23"/>
        <v>0</v>
      </c>
      <c r="AB18" s="141">
        <f t="shared" si="23"/>
        <v>0</v>
      </c>
      <c r="AC18" s="141">
        <f t="shared" si="23"/>
        <v>1467000</v>
      </c>
      <c r="AD18" s="164">
        <f t="shared" si="10"/>
        <v>26080</v>
      </c>
      <c r="AE18" s="141">
        <f t="shared" si="23"/>
        <v>24000</v>
      </c>
      <c r="AF18" s="141">
        <f t="shared" si="23"/>
        <v>7792610.4799999995</v>
      </c>
      <c r="AG18" s="124" t="s">
        <v>21</v>
      </c>
      <c r="AH18" s="2">
        <f t="shared" si="23"/>
        <v>7792609</v>
      </c>
    </row>
    <row r="19" spans="1:34" ht="18.75" thickBot="1" x14ac:dyDescent="0.3">
      <c r="A19" s="152">
        <v>2203963</v>
      </c>
      <c r="B19" s="124" t="s">
        <v>21</v>
      </c>
      <c r="C19" s="153" t="s">
        <v>193</v>
      </c>
      <c r="D19" s="163">
        <f>VLOOKUP(A19,[1]Sheet1!$E$15:$R$388,14,0)</f>
        <v>9</v>
      </c>
      <c r="E19" s="163">
        <f>VLOOKUP(A19,[2]Sheet1!$E$15:$T$388,16,0)</f>
        <v>56</v>
      </c>
      <c r="F19" s="163">
        <f>VLOOKUP(A19,[2]Sheet1!$E$15:$V$388,18,0)</f>
        <v>51</v>
      </c>
      <c r="G19" s="163">
        <f>VLOOKUP(A19,[2]Sheet1!$E$15:$X$388,20,0)</f>
        <v>122</v>
      </c>
      <c r="H19" s="131">
        <f t="shared" ref="H19:H24" si="24">G19+F19+E19</f>
        <v>229</v>
      </c>
      <c r="I19" s="131">
        <f t="shared" si="12"/>
        <v>81324</v>
      </c>
      <c r="J19" s="2">
        <v>46300</v>
      </c>
      <c r="K19" s="131">
        <f t="shared" si="3"/>
        <v>126616</v>
      </c>
      <c r="L19" s="131">
        <f t="shared" si="4"/>
        <v>216495</v>
      </c>
      <c r="M19" s="131">
        <f t="shared" si="5"/>
        <v>557052</v>
      </c>
      <c r="N19" s="131">
        <f t="shared" si="13"/>
        <v>1005479.3799999999</v>
      </c>
      <c r="O19" s="131">
        <f t="shared" si="14"/>
        <v>125349.84</v>
      </c>
      <c r="P19" s="131">
        <f t="shared" si="15"/>
        <v>212165.1</v>
      </c>
      <c r="Q19" s="131">
        <f t="shared" si="16"/>
        <v>540340.43999999994</v>
      </c>
      <c r="R19" s="131">
        <f t="shared" ref="R19:R24" si="25">I19+J19</f>
        <v>127624</v>
      </c>
      <c r="S19" s="108">
        <v>0</v>
      </c>
      <c r="T19" s="131">
        <f t="shared" si="18"/>
        <v>0</v>
      </c>
      <c r="U19" s="108">
        <v>0</v>
      </c>
      <c r="V19" s="131">
        <f t="shared" si="19"/>
        <v>0</v>
      </c>
      <c r="W19" s="131">
        <f t="shared" si="20"/>
        <v>1005479.3799999999</v>
      </c>
      <c r="X19" s="131"/>
      <c r="Y19" s="102">
        <v>122</v>
      </c>
      <c r="Z19" s="131">
        <f t="shared" si="6"/>
        <v>25254</v>
      </c>
      <c r="AA19" s="131">
        <f>VLOOKUP(A19,[3]Sheet1!$E$4:$EL$374,138,0)</f>
        <v>0</v>
      </c>
      <c r="AB19" s="131">
        <f t="shared" si="21"/>
        <v>0</v>
      </c>
      <c r="AC19" s="164">
        <f t="shared" si="7"/>
        <v>257625</v>
      </c>
      <c r="AD19" s="164">
        <f t="shared" si="10"/>
        <v>4580</v>
      </c>
      <c r="AE19" s="155">
        <v>4000</v>
      </c>
      <c r="AF19" s="155">
        <f t="shared" si="8"/>
        <v>1296938.3799999999</v>
      </c>
      <c r="AG19" s="153" t="s">
        <v>193</v>
      </c>
      <c r="AH19" s="136">
        <f t="shared" si="22"/>
        <v>1296938</v>
      </c>
    </row>
    <row r="20" spans="1:34" ht="18.75" thickBot="1" x14ac:dyDescent="0.3">
      <c r="A20" s="152">
        <v>2203355</v>
      </c>
      <c r="B20" s="124" t="s">
        <v>21</v>
      </c>
      <c r="C20" s="153" t="s">
        <v>194</v>
      </c>
      <c r="D20" s="163">
        <f>VLOOKUP(A20,[1]Sheet1!$E$15:$R$388,14,0)</f>
        <v>6</v>
      </c>
      <c r="E20" s="163">
        <f>VLOOKUP(A20,[2]Sheet1!$E$15:$T$388,16,0)</f>
        <v>44</v>
      </c>
      <c r="F20" s="163">
        <f>VLOOKUP(A20,[2]Sheet1!$E$15:$V$388,18,0)</f>
        <v>27</v>
      </c>
      <c r="G20" s="163">
        <f>VLOOKUP(A20,[2]Sheet1!$E$15:$X$388,20,0)</f>
        <v>81</v>
      </c>
      <c r="H20" s="131">
        <f t="shared" si="24"/>
        <v>152</v>
      </c>
      <c r="I20" s="131">
        <f t="shared" si="12"/>
        <v>54216</v>
      </c>
      <c r="J20" s="2">
        <v>46300</v>
      </c>
      <c r="K20" s="131">
        <f t="shared" si="3"/>
        <v>99484</v>
      </c>
      <c r="L20" s="131">
        <f t="shared" si="4"/>
        <v>114615</v>
      </c>
      <c r="M20" s="131">
        <f t="shared" si="5"/>
        <v>369846</v>
      </c>
      <c r="N20" s="131">
        <f t="shared" si="13"/>
        <v>670078.4800000001</v>
      </c>
      <c r="O20" s="131">
        <f t="shared" si="14"/>
        <v>98489.16</v>
      </c>
      <c r="P20" s="131">
        <f t="shared" si="15"/>
        <v>112322.7</v>
      </c>
      <c r="Q20" s="131">
        <f t="shared" si="16"/>
        <v>358750.62</v>
      </c>
      <c r="R20" s="131">
        <f t="shared" si="25"/>
        <v>100516</v>
      </c>
      <c r="S20" s="108">
        <v>0</v>
      </c>
      <c r="T20" s="131">
        <f t="shared" si="18"/>
        <v>0</v>
      </c>
      <c r="U20" s="108">
        <v>0</v>
      </c>
      <c r="V20" s="131">
        <f t="shared" si="19"/>
        <v>0</v>
      </c>
      <c r="W20" s="131">
        <f t="shared" si="20"/>
        <v>670078.48</v>
      </c>
      <c r="X20" s="131"/>
      <c r="Y20" s="102">
        <v>81</v>
      </c>
      <c r="Z20" s="131">
        <f t="shared" si="6"/>
        <v>16767</v>
      </c>
      <c r="AA20" s="131">
        <f>VLOOKUP(A20,[3]Sheet1!$E$4:$EL$374,138,0)</f>
        <v>0</v>
      </c>
      <c r="AB20" s="131">
        <f t="shared" si="21"/>
        <v>0</v>
      </c>
      <c r="AC20" s="164">
        <f t="shared" si="7"/>
        <v>171000</v>
      </c>
      <c r="AD20" s="164">
        <f t="shared" si="10"/>
        <v>3040</v>
      </c>
      <c r="AE20" s="155">
        <v>4000</v>
      </c>
      <c r="AF20" s="155">
        <f t="shared" si="8"/>
        <v>864885.48</v>
      </c>
      <c r="AG20" s="153" t="s">
        <v>194</v>
      </c>
      <c r="AH20" s="136">
        <f t="shared" si="22"/>
        <v>864885</v>
      </c>
    </row>
    <row r="21" spans="1:34" ht="21.6" customHeight="1" thickBot="1" x14ac:dyDescent="0.3">
      <c r="A21" s="152">
        <v>2203962</v>
      </c>
      <c r="B21" s="124" t="s">
        <v>21</v>
      </c>
      <c r="C21" s="153" t="s">
        <v>195</v>
      </c>
      <c r="D21" s="163">
        <f>VLOOKUP(A21,[1]Sheet1!$E$15:$R$388,14,0)</f>
        <v>10</v>
      </c>
      <c r="E21" s="163">
        <f>VLOOKUP(A21,[2]Sheet1!$E$15:$T$388,16,0)</f>
        <v>21</v>
      </c>
      <c r="F21" s="163">
        <f>VLOOKUP(A21,[2]Sheet1!$E$15:$V$388,18,0)</f>
        <v>80</v>
      </c>
      <c r="G21" s="163">
        <f>VLOOKUP(A21,[2]Sheet1!$E$15:$X$388,20,0)</f>
        <v>149</v>
      </c>
      <c r="H21" s="131">
        <f t="shared" si="24"/>
        <v>250</v>
      </c>
      <c r="I21" s="131">
        <f t="shared" si="12"/>
        <v>90360</v>
      </c>
      <c r="J21" s="2">
        <v>46300</v>
      </c>
      <c r="K21" s="131">
        <f t="shared" si="3"/>
        <v>47481</v>
      </c>
      <c r="L21" s="131">
        <f t="shared" si="4"/>
        <v>339600</v>
      </c>
      <c r="M21" s="131">
        <f t="shared" si="5"/>
        <v>680334</v>
      </c>
      <c r="N21" s="131">
        <f t="shared" si="13"/>
        <v>1176398.17</v>
      </c>
      <c r="O21" s="131">
        <f t="shared" si="14"/>
        <v>47006.19</v>
      </c>
      <c r="P21" s="131">
        <f t="shared" si="15"/>
        <v>332808</v>
      </c>
      <c r="Q21" s="131">
        <f t="shared" si="16"/>
        <v>659923.98</v>
      </c>
      <c r="R21" s="131">
        <f t="shared" si="25"/>
        <v>136660</v>
      </c>
      <c r="S21" s="108">
        <v>0</v>
      </c>
      <c r="T21" s="131">
        <f t="shared" si="18"/>
        <v>0</v>
      </c>
      <c r="U21" s="108">
        <v>0</v>
      </c>
      <c r="V21" s="131">
        <f t="shared" si="19"/>
        <v>0</v>
      </c>
      <c r="W21" s="131">
        <f t="shared" si="20"/>
        <v>1176398.17</v>
      </c>
      <c r="X21" s="131"/>
      <c r="Y21" s="102">
        <v>149</v>
      </c>
      <c r="Z21" s="131">
        <f t="shared" si="6"/>
        <v>30843</v>
      </c>
      <c r="AA21" s="131">
        <f>VLOOKUP(A21,[3]Sheet1!$E$4:$EL$374,138,0)</f>
        <v>0</v>
      </c>
      <c r="AB21" s="131">
        <f t="shared" si="21"/>
        <v>0</v>
      </c>
      <c r="AC21" s="164">
        <f t="shared" si="7"/>
        <v>281250</v>
      </c>
      <c r="AD21" s="164">
        <f t="shared" si="10"/>
        <v>5000</v>
      </c>
      <c r="AE21" s="155">
        <v>4000</v>
      </c>
      <c r="AF21" s="155">
        <f t="shared" si="8"/>
        <v>1497491.17</v>
      </c>
      <c r="AG21" s="153" t="s">
        <v>195</v>
      </c>
      <c r="AH21" s="136">
        <f t="shared" si="22"/>
        <v>1497491</v>
      </c>
    </row>
    <row r="22" spans="1:34" ht="18.75" thickBot="1" x14ac:dyDescent="0.3">
      <c r="A22" s="152">
        <v>2203964</v>
      </c>
      <c r="B22" s="124" t="s">
        <v>21</v>
      </c>
      <c r="C22" s="153" t="s">
        <v>196</v>
      </c>
      <c r="D22" s="163">
        <f>VLOOKUP(A22,[1]Sheet1!$E$15:$R$388,14,0)</f>
        <v>9</v>
      </c>
      <c r="E22" s="163">
        <f>VLOOKUP(A22,[2]Sheet1!$E$15:$T$388,16,0)</f>
        <v>24</v>
      </c>
      <c r="F22" s="163">
        <f>VLOOKUP(A22,[2]Sheet1!$E$15:$V$388,18,0)</f>
        <v>49</v>
      </c>
      <c r="G22" s="163">
        <f>VLOOKUP(A22,[2]Sheet1!$E$15:$X$388,20,0)</f>
        <v>147</v>
      </c>
      <c r="H22" s="131">
        <f t="shared" si="24"/>
        <v>220</v>
      </c>
      <c r="I22" s="131">
        <f t="shared" si="12"/>
        <v>81324</v>
      </c>
      <c r="J22" s="2">
        <v>46300</v>
      </c>
      <c r="K22" s="131">
        <f t="shared" si="3"/>
        <v>54264</v>
      </c>
      <c r="L22" s="131">
        <f t="shared" si="4"/>
        <v>208005</v>
      </c>
      <c r="M22" s="131">
        <f t="shared" si="5"/>
        <v>671202</v>
      </c>
      <c r="N22" s="131">
        <f t="shared" si="13"/>
        <v>1036256.2</v>
      </c>
      <c r="O22" s="131">
        <f t="shared" si="14"/>
        <v>53721.36</v>
      </c>
      <c r="P22" s="131">
        <f t="shared" si="15"/>
        <v>203844.9</v>
      </c>
      <c r="Q22" s="131">
        <f t="shared" si="16"/>
        <v>651065.93999999994</v>
      </c>
      <c r="R22" s="131">
        <f t="shared" si="25"/>
        <v>127624</v>
      </c>
      <c r="S22" s="108">
        <v>0</v>
      </c>
      <c r="T22" s="131">
        <f t="shared" si="18"/>
        <v>0</v>
      </c>
      <c r="U22" s="108">
        <v>0</v>
      </c>
      <c r="V22" s="131">
        <f t="shared" si="19"/>
        <v>0</v>
      </c>
      <c r="W22" s="131">
        <f t="shared" si="20"/>
        <v>1036256.2</v>
      </c>
      <c r="X22" s="131"/>
      <c r="Y22" s="102">
        <v>147</v>
      </c>
      <c r="Z22" s="131">
        <f t="shared" si="6"/>
        <v>30429</v>
      </c>
      <c r="AA22" s="131">
        <f>VLOOKUP(A22,[3]Sheet1!$E$4:$EL$374,138,0)</f>
        <v>0</v>
      </c>
      <c r="AB22" s="131">
        <f t="shared" si="21"/>
        <v>0</v>
      </c>
      <c r="AC22" s="164">
        <f t="shared" si="7"/>
        <v>247500</v>
      </c>
      <c r="AD22" s="164">
        <f t="shared" si="10"/>
        <v>4400</v>
      </c>
      <c r="AE22" s="155">
        <v>4000</v>
      </c>
      <c r="AF22" s="155">
        <f t="shared" si="8"/>
        <v>1322585.2</v>
      </c>
      <c r="AG22" s="153" t="s">
        <v>196</v>
      </c>
      <c r="AH22" s="136">
        <f t="shared" si="22"/>
        <v>1322585</v>
      </c>
    </row>
    <row r="23" spans="1:34" ht="18.75" thickBot="1" x14ac:dyDescent="0.3">
      <c r="A23" s="152">
        <v>2203966</v>
      </c>
      <c r="B23" s="124" t="s">
        <v>21</v>
      </c>
      <c r="C23" s="153" t="s">
        <v>197</v>
      </c>
      <c r="D23" s="163">
        <f>VLOOKUP(A23,[1]Sheet1!$E$15:$R$388,14,0)</f>
        <v>10</v>
      </c>
      <c r="E23" s="163">
        <f>VLOOKUP(A23,[2]Sheet1!$E$15:$T$388,16,0)</f>
        <v>23</v>
      </c>
      <c r="F23" s="163">
        <f>VLOOKUP(A23,[2]Sheet1!$E$15:$V$388,18,0)</f>
        <v>48</v>
      </c>
      <c r="G23" s="163">
        <f>VLOOKUP(A23,[2]Sheet1!$E$15:$X$388,20,0)</f>
        <v>174</v>
      </c>
      <c r="H23" s="131">
        <f t="shared" si="24"/>
        <v>245</v>
      </c>
      <c r="I23" s="131">
        <f t="shared" si="12"/>
        <v>90360</v>
      </c>
      <c r="J23" s="2">
        <v>46300</v>
      </c>
      <c r="K23" s="131">
        <f t="shared" si="3"/>
        <v>52003</v>
      </c>
      <c r="L23" s="131">
        <f t="shared" si="4"/>
        <v>203760</v>
      </c>
      <c r="M23" s="131">
        <f t="shared" si="5"/>
        <v>794484</v>
      </c>
      <c r="N23" s="131">
        <f t="shared" si="13"/>
        <v>1158477.25</v>
      </c>
      <c r="O23" s="131">
        <f t="shared" si="14"/>
        <v>51482.97</v>
      </c>
      <c r="P23" s="131">
        <f t="shared" si="15"/>
        <v>199684.8</v>
      </c>
      <c r="Q23" s="131">
        <f t="shared" si="16"/>
        <v>770649.48</v>
      </c>
      <c r="R23" s="131">
        <f t="shared" si="25"/>
        <v>136660</v>
      </c>
      <c r="S23" s="108">
        <v>1</v>
      </c>
      <c r="T23" s="131">
        <f t="shared" si="18"/>
        <v>15000</v>
      </c>
      <c r="U23" s="108">
        <v>0</v>
      </c>
      <c r="V23" s="131">
        <f t="shared" si="19"/>
        <v>0</v>
      </c>
      <c r="W23" s="131">
        <f t="shared" si="20"/>
        <v>1173477.25</v>
      </c>
      <c r="X23" s="131"/>
      <c r="Y23" s="102">
        <v>174</v>
      </c>
      <c r="Z23" s="131">
        <f t="shared" si="6"/>
        <v>36018</v>
      </c>
      <c r="AA23" s="131">
        <f>VLOOKUP(A23,[3]Sheet1!$E$4:$EL$374,138,0)</f>
        <v>0</v>
      </c>
      <c r="AB23" s="131">
        <f t="shared" si="21"/>
        <v>0</v>
      </c>
      <c r="AC23" s="164">
        <f t="shared" si="7"/>
        <v>275625</v>
      </c>
      <c r="AD23" s="164">
        <f t="shared" si="10"/>
        <v>4900</v>
      </c>
      <c r="AE23" s="155">
        <v>4000</v>
      </c>
      <c r="AF23" s="155">
        <f t="shared" si="8"/>
        <v>1494020.25</v>
      </c>
      <c r="AG23" s="153" t="s">
        <v>197</v>
      </c>
      <c r="AH23" s="136">
        <f t="shared" si="22"/>
        <v>1494020</v>
      </c>
    </row>
    <row r="24" spans="1:34" ht="18.75" thickBot="1" x14ac:dyDescent="0.3">
      <c r="A24" s="152">
        <v>2203967</v>
      </c>
      <c r="B24" s="124" t="s">
        <v>21</v>
      </c>
      <c r="C24" s="153" t="s">
        <v>198</v>
      </c>
      <c r="D24" s="163">
        <f>VLOOKUP(A24,[1]Sheet1!$E$15:$R$388,14,0)</f>
        <v>10</v>
      </c>
      <c r="E24" s="163">
        <f>VLOOKUP(A24,[2]Sheet1!$E$15:$T$388,16,0)</f>
        <v>0</v>
      </c>
      <c r="F24" s="163">
        <f>VLOOKUP(A24,[2]Sheet1!$E$15:$V$388,18,0)</f>
        <v>73</v>
      </c>
      <c r="G24" s="163">
        <f>VLOOKUP(A24,[2]Sheet1!$E$15:$X$388,20,0)</f>
        <v>135</v>
      </c>
      <c r="H24" s="131">
        <f t="shared" si="24"/>
        <v>208</v>
      </c>
      <c r="I24" s="131">
        <f t="shared" si="12"/>
        <v>90360</v>
      </c>
      <c r="J24" s="2">
        <v>46300</v>
      </c>
      <c r="K24" s="131">
        <f t="shared" si="3"/>
        <v>0</v>
      </c>
      <c r="L24" s="131">
        <f t="shared" si="4"/>
        <v>309885</v>
      </c>
      <c r="M24" s="131">
        <f t="shared" si="5"/>
        <v>616410</v>
      </c>
      <c r="N24" s="131">
        <f t="shared" si="13"/>
        <v>1038265</v>
      </c>
      <c r="O24" s="131">
        <f t="shared" si="14"/>
        <v>0</v>
      </c>
      <c r="P24" s="131">
        <f t="shared" si="15"/>
        <v>303687.3</v>
      </c>
      <c r="Q24" s="131">
        <f t="shared" si="16"/>
        <v>597917.69999999995</v>
      </c>
      <c r="R24" s="131">
        <f t="shared" si="25"/>
        <v>136660</v>
      </c>
      <c r="S24" s="108">
        <v>0</v>
      </c>
      <c r="T24" s="131">
        <f t="shared" si="18"/>
        <v>0</v>
      </c>
      <c r="U24" s="108">
        <v>208</v>
      </c>
      <c r="V24" s="131">
        <f t="shared" si="19"/>
        <v>8320</v>
      </c>
      <c r="W24" s="131">
        <f t="shared" si="20"/>
        <v>1046585</v>
      </c>
      <c r="X24" s="131"/>
      <c r="Y24" s="102">
        <v>135</v>
      </c>
      <c r="Z24" s="131">
        <f t="shared" si="6"/>
        <v>27945</v>
      </c>
      <c r="AA24" s="131">
        <f>VLOOKUP(A24,[3]Sheet1!$E$4:$EL$374,138,0)</f>
        <v>0</v>
      </c>
      <c r="AB24" s="131">
        <f t="shared" si="21"/>
        <v>0</v>
      </c>
      <c r="AC24" s="164">
        <f t="shared" si="7"/>
        <v>234000</v>
      </c>
      <c r="AD24" s="164">
        <f t="shared" si="10"/>
        <v>4160</v>
      </c>
      <c r="AE24" s="155">
        <v>4000</v>
      </c>
      <c r="AF24" s="155">
        <f t="shared" si="8"/>
        <v>1316690</v>
      </c>
      <c r="AG24" s="153" t="s">
        <v>198</v>
      </c>
      <c r="AH24" s="136">
        <f t="shared" si="22"/>
        <v>1316690</v>
      </c>
    </row>
    <row r="25" spans="1:34" ht="19.5" customHeight="1" thickBot="1" x14ac:dyDescent="0.3">
      <c r="A25" s="152"/>
      <c r="C25" s="124" t="s">
        <v>22</v>
      </c>
      <c r="D25" s="141">
        <f t="shared" ref="D25:AH25" si="26">SUM(D26:D31)</f>
        <v>56</v>
      </c>
      <c r="E25" s="141">
        <f t="shared" si="26"/>
        <v>150</v>
      </c>
      <c r="F25" s="141">
        <f t="shared" si="26"/>
        <v>451</v>
      </c>
      <c r="G25" s="141">
        <f t="shared" si="26"/>
        <v>786</v>
      </c>
      <c r="H25" s="141">
        <f t="shared" si="26"/>
        <v>1387</v>
      </c>
      <c r="I25" s="141">
        <f t="shared" si="26"/>
        <v>506016</v>
      </c>
      <c r="J25" s="141">
        <f t="shared" si="26"/>
        <v>277800</v>
      </c>
      <c r="K25" s="141">
        <f t="shared" si="26"/>
        <v>339150</v>
      </c>
      <c r="L25" s="141">
        <f t="shared" si="26"/>
        <v>1914495</v>
      </c>
      <c r="M25" s="141">
        <f t="shared" si="26"/>
        <v>3588876</v>
      </c>
      <c r="N25" s="141">
        <f t="shared" si="26"/>
        <v>6476989.3200000003</v>
      </c>
      <c r="O25" s="141">
        <f t="shared" si="26"/>
        <v>335758.5</v>
      </c>
      <c r="P25" s="141">
        <f t="shared" si="26"/>
        <v>1876205.1</v>
      </c>
      <c r="Q25" s="141">
        <f t="shared" si="26"/>
        <v>3481209.7199999997</v>
      </c>
      <c r="R25" s="141">
        <f t="shared" si="26"/>
        <v>783816</v>
      </c>
      <c r="S25" s="141">
        <f t="shared" si="26"/>
        <v>3</v>
      </c>
      <c r="T25" s="141">
        <f t="shared" si="26"/>
        <v>45000</v>
      </c>
      <c r="U25" s="141">
        <f t="shared" si="26"/>
        <v>0</v>
      </c>
      <c r="V25" s="141">
        <f t="shared" si="26"/>
        <v>0</v>
      </c>
      <c r="W25" s="141">
        <f t="shared" si="26"/>
        <v>6521989.3200000003</v>
      </c>
      <c r="X25" s="141">
        <f t="shared" si="26"/>
        <v>0</v>
      </c>
      <c r="Y25" s="141">
        <f t="shared" si="26"/>
        <v>786</v>
      </c>
      <c r="Z25" s="141">
        <f t="shared" si="26"/>
        <v>162702</v>
      </c>
      <c r="AA25" s="141">
        <f t="shared" si="26"/>
        <v>0</v>
      </c>
      <c r="AB25" s="141">
        <f t="shared" si="26"/>
        <v>0</v>
      </c>
      <c r="AC25" s="141">
        <f t="shared" si="26"/>
        <v>1560375</v>
      </c>
      <c r="AD25" s="164">
        <f t="shared" si="10"/>
        <v>27740</v>
      </c>
      <c r="AE25" s="141">
        <f t="shared" si="26"/>
        <v>24000</v>
      </c>
      <c r="AF25" s="141">
        <f t="shared" si="26"/>
        <v>8296806.3200000003</v>
      </c>
      <c r="AG25" s="124" t="s">
        <v>22</v>
      </c>
      <c r="AH25" s="2">
        <f t="shared" si="26"/>
        <v>8296806</v>
      </c>
    </row>
    <row r="26" spans="1:34" ht="18.75" thickBot="1" x14ac:dyDescent="0.3">
      <c r="A26" s="152">
        <v>2204936</v>
      </c>
      <c r="B26" s="124" t="s">
        <v>22</v>
      </c>
      <c r="C26" s="153" t="s">
        <v>199</v>
      </c>
      <c r="D26" s="163">
        <f>VLOOKUP(A26,[1]Sheet1!$E$15:$R$388,14,0)</f>
        <v>6</v>
      </c>
      <c r="E26" s="163">
        <f>VLOOKUP(A26,[2]Sheet1!$E$15:$T$388,16,0)</f>
        <v>20</v>
      </c>
      <c r="F26" s="163">
        <f>VLOOKUP(A26,[2]Sheet1!$E$15:$V$388,18,0)</f>
        <v>50</v>
      </c>
      <c r="G26" s="163">
        <f>VLOOKUP(A26,[2]Sheet1!$E$15:$X$388,20,0)</f>
        <v>80</v>
      </c>
      <c r="H26" s="131">
        <f t="shared" ref="H26:H31" si="27">G26+F26+E26</f>
        <v>150</v>
      </c>
      <c r="I26" s="131">
        <f t="shared" si="12"/>
        <v>54216</v>
      </c>
      <c r="J26" s="2">
        <v>46300</v>
      </c>
      <c r="K26" s="131">
        <f t="shared" si="3"/>
        <v>45220</v>
      </c>
      <c r="L26" s="131">
        <f t="shared" si="4"/>
        <v>212250</v>
      </c>
      <c r="M26" s="131">
        <f t="shared" si="5"/>
        <v>365280</v>
      </c>
      <c r="N26" s="131">
        <f t="shared" si="13"/>
        <v>707610.4</v>
      </c>
      <c r="O26" s="131">
        <f t="shared" si="14"/>
        <v>44767.8</v>
      </c>
      <c r="P26" s="131">
        <f t="shared" si="15"/>
        <v>208005</v>
      </c>
      <c r="Q26" s="131">
        <f t="shared" si="16"/>
        <v>354321.6</v>
      </c>
      <c r="R26" s="131">
        <f t="shared" ref="R26:R31" si="28">I26+J26</f>
        <v>100516</v>
      </c>
      <c r="S26" s="108">
        <v>0</v>
      </c>
      <c r="T26" s="131">
        <f t="shared" si="18"/>
        <v>0</v>
      </c>
      <c r="U26" s="108">
        <v>0</v>
      </c>
      <c r="V26" s="131">
        <f t="shared" si="19"/>
        <v>0</v>
      </c>
      <c r="W26" s="131">
        <f t="shared" si="20"/>
        <v>707610.39999999991</v>
      </c>
      <c r="X26" s="131"/>
      <c r="Y26" s="102">
        <v>80</v>
      </c>
      <c r="Z26" s="131">
        <f t="shared" si="6"/>
        <v>16560</v>
      </c>
      <c r="AA26" s="131">
        <f>VLOOKUP(A26,[3]Sheet1!$E$4:$EL$374,138,0)</f>
        <v>0</v>
      </c>
      <c r="AB26" s="131">
        <f t="shared" si="21"/>
        <v>0</v>
      </c>
      <c r="AC26" s="164">
        <f t="shared" si="7"/>
        <v>168750</v>
      </c>
      <c r="AD26" s="164">
        <f t="shared" si="10"/>
        <v>3000</v>
      </c>
      <c r="AE26" s="155">
        <v>4000</v>
      </c>
      <c r="AF26" s="155">
        <f t="shared" si="8"/>
        <v>899920.39999999991</v>
      </c>
      <c r="AG26" s="153" t="s">
        <v>199</v>
      </c>
      <c r="AH26" s="136">
        <f t="shared" si="22"/>
        <v>899920</v>
      </c>
    </row>
    <row r="27" spans="1:34" ht="18.75" thickBot="1" x14ac:dyDescent="0.3">
      <c r="A27" s="152">
        <v>2204938</v>
      </c>
      <c r="B27" s="124" t="s">
        <v>22</v>
      </c>
      <c r="C27" s="153" t="s">
        <v>200</v>
      </c>
      <c r="D27" s="163">
        <f>VLOOKUP(A27,[1]Sheet1!$E$15:$R$388,14,0)</f>
        <v>6</v>
      </c>
      <c r="E27" s="163">
        <f>VLOOKUP(A27,[2]Sheet1!$E$15:$T$388,16,0)</f>
        <v>0</v>
      </c>
      <c r="F27" s="163">
        <f>VLOOKUP(A27,[2]Sheet1!$E$15:$V$388,18,0)</f>
        <v>44</v>
      </c>
      <c r="G27" s="163">
        <f>VLOOKUP(A27,[2]Sheet1!$E$15:$X$388,20,0)</f>
        <v>107</v>
      </c>
      <c r="H27" s="131">
        <f t="shared" si="27"/>
        <v>151</v>
      </c>
      <c r="I27" s="131">
        <f t="shared" si="12"/>
        <v>54216</v>
      </c>
      <c r="J27" s="2">
        <v>46300</v>
      </c>
      <c r="K27" s="131">
        <f t="shared" si="3"/>
        <v>0</v>
      </c>
      <c r="L27" s="131">
        <f t="shared" si="4"/>
        <v>186780</v>
      </c>
      <c r="M27" s="131">
        <f t="shared" si="5"/>
        <v>488562</v>
      </c>
      <c r="N27" s="131">
        <f t="shared" si="13"/>
        <v>757465.54</v>
      </c>
      <c r="O27" s="131">
        <f t="shared" si="14"/>
        <v>0</v>
      </c>
      <c r="P27" s="131">
        <f t="shared" si="15"/>
        <v>183044.4</v>
      </c>
      <c r="Q27" s="131">
        <f t="shared" si="16"/>
        <v>473905.14</v>
      </c>
      <c r="R27" s="131">
        <f t="shared" si="28"/>
        <v>100516</v>
      </c>
      <c r="S27" s="108">
        <v>0</v>
      </c>
      <c r="T27" s="131">
        <f t="shared" si="18"/>
        <v>0</v>
      </c>
      <c r="U27" s="108">
        <v>0</v>
      </c>
      <c r="V27" s="131">
        <f t="shared" si="19"/>
        <v>0</v>
      </c>
      <c r="W27" s="131">
        <f t="shared" si="20"/>
        <v>757465.54</v>
      </c>
      <c r="X27" s="131"/>
      <c r="Y27" s="102">
        <v>107</v>
      </c>
      <c r="Z27" s="131">
        <f t="shared" si="6"/>
        <v>22149</v>
      </c>
      <c r="AA27" s="131">
        <f>VLOOKUP(A27,[3]Sheet1!$E$4:$EL$374,138,0)</f>
        <v>0</v>
      </c>
      <c r="AB27" s="131">
        <f t="shared" si="21"/>
        <v>0</v>
      </c>
      <c r="AC27" s="164">
        <f t="shared" si="7"/>
        <v>169875</v>
      </c>
      <c r="AD27" s="164">
        <f t="shared" si="10"/>
        <v>3020</v>
      </c>
      <c r="AE27" s="155">
        <v>4000</v>
      </c>
      <c r="AF27" s="155">
        <f t="shared" si="8"/>
        <v>956509.54</v>
      </c>
      <c r="AG27" s="153" t="s">
        <v>200</v>
      </c>
      <c r="AH27" s="136">
        <f t="shared" si="22"/>
        <v>956510</v>
      </c>
    </row>
    <row r="28" spans="1:34" ht="18.75" thickBot="1" x14ac:dyDescent="0.3">
      <c r="A28" s="152">
        <v>2204939</v>
      </c>
      <c r="B28" s="124" t="s">
        <v>22</v>
      </c>
      <c r="C28" s="153" t="s">
        <v>201</v>
      </c>
      <c r="D28" s="163">
        <f>VLOOKUP(A28,[1]Sheet1!$E$15:$R$388,14,0)</f>
        <v>10</v>
      </c>
      <c r="E28" s="163">
        <f>VLOOKUP(A28,[2]Sheet1!$E$15:$T$388,16,0)</f>
        <v>43</v>
      </c>
      <c r="F28" s="163">
        <f>VLOOKUP(A28,[2]Sheet1!$E$15:$V$388,18,0)</f>
        <v>54</v>
      </c>
      <c r="G28" s="163">
        <f>VLOOKUP(A28,[2]Sheet1!$E$15:$X$388,20,0)</f>
        <v>156</v>
      </c>
      <c r="H28" s="131">
        <f t="shared" si="27"/>
        <v>253</v>
      </c>
      <c r="I28" s="131">
        <f t="shared" si="12"/>
        <v>90360</v>
      </c>
      <c r="J28" s="2">
        <v>46300</v>
      </c>
      <c r="K28" s="131">
        <f t="shared" si="3"/>
        <v>97223</v>
      </c>
      <c r="L28" s="131">
        <f t="shared" si="4"/>
        <v>229230</v>
      </c>
      <c r="M28" s="131">
        <f t="shared" si="5"/>
        <v>712296</v>
      </c>
      <c r="N28" s="131">
        <f t="shared" si="13"/>
        <v>1148483.29</v>
      </c>
      <c r="O28" s="131">
        <f t="shared" si="14"/>
        <v>96250.77</v>
      </c>
      <c r="P28" s="131">
        <f t="shared" si="15"/>
        <v>224645.4</v>
      </c>
      <c r="Q28" s="131">
        <f t="shared" si="16"/>
        <v>690927.12</v>
      </c>
      <c r="R28" s="131">
        <f t="shared" si="28"/>
        <v>136660</v>
      </c>
      <c r="S28" s="108">
        <v>1</v>
      </c>
      <c r="T28" s="131">
        <f t="shared" si="18"/>
        <v>15000</v>
      </c>
      <c r="U28" s="108">
        <v>0</v>
      </c>
      <c r="V28" s="131">
        <f t="shared" si="19"/>
        <v>0</v>
      </c>
      <c r="W28" s="131">
        <f t="shared" si="20"/>
        <v>1163483.29</v>
      </c>
      <c r="X28" s="131"/>
      <c r="Y28" s="102">
        <v>156</v>
      </c>
      <c r="Z28" s="131">
        <f t="shared" si="6"/>
        <v>32292</v>
      </c>
      <c r="AA28" s="131">
        <f>VLOOKUP(A28,[3]Sheet1!$E$4:$EL$374,138,0)</f>
        <v>0</v>
      </c>
      <c r="AB28" s="131">
        <f t="shared" si="21"/>
        <v>0</v>
      </c>
      <c r="AC28" s="164">
        <f t="shared" si="7"/>
        <v>284625</v>
      </c>
      <c r="AD28" s="164">
        <f t="shared" si="10"/>
        <v>5060</v>
      </c>
      <c r="AE28" s="155">
        <v>4000</v>
      </c>
      <c r="AF28" s="155">
        <f t="shared" si="8"/>
        <v>1489460.29</v>
      </c>
      <c r="AG28" s="153" t="s">
        <v>201</v>
      </c>
      <c r="AH28" s="136">
        <f t="shared" si="22"/>
        <v>1489460</v>
      </c>
    </row>
    <row r="29" spans="1:34" ht="23.25" customHeight="1" thickBot="1" x14ac:dyDescent="0.3">
      <c r="A29" s="152">
        <v>2204940</v>
      </c>
      <c r="B29" s="124" t="s">
        <v>22</v>
      </c>
      <c r="C29" s="153" t="s">
        <v>202</v>
      </c>
      <c r="D29" s="163">
        <f>VLOOKUP(A29,[1]Sheet1!$E$15:$R$388,14,0)</f>
        <v>8</v>
      </c>
      <c r="E29" s="163">
        <f>VLOOKUP(A29,[2]Sheet1!$E$15:$T$388,16,0)</f>
        <v>46</v>
      </c>
      <c r="F29" s="163">
        <f>VLOOKUP(A29,[2]Sheet1!$E$15:$V$388,18,0)</f>
        <v>54</v>
      </c>
      <c r="G29" s="163">
        <f>VLOOKUP(A29,[2]Sheet1!$E$15:$X$388,20,0)</f>
        <v>80</v>
      </c>
      <c r="H29" s="131">
        <f t="shared" si="27"/>
        <v>180</v>
      </c>
      <c r="I29" s="131">
        <f t="shared" si="12"/>
        <v>72288</v>
      </c>
      <c r="J29" s="2">
        <v>46300</v>
      </c>
      <c r="K29" s="131">
        <f t="shared" si="3"/>
        <v>104006</v>
      </c>
      <c r="L29" s="131">
        <f t="shared" si="4"/>
        <v>229230</v>
      </c>
      <c r="M29" s="131">
        <f t="shared" si="5"/>
        <v>365280</v>
      </c>
      <c r="N29" s="131">
        <f t="shared" si="13"/>
        <v>800520.94</v>
      </c>
      <c r="O29" s="131">
        <f t="shared" si="14"/>
        <v>102965.94</v>
      </c>
      <c r="P29" s="131">
        <f t="shared" si="15"/>
        <v>224645.4</v>
      </c>
      <c r="Q29" s="131">
        <f t="shared" si="16"/>
        <v>354321.6</v>
      </c>
      <c r="R29" s="131">
        <f t="shared" si="28"/>
        <v>118588</v>
      </c>
      <c r="S29" s="108">
        <v>0</v>
      </c>
      <c r="T29" s="131">
        <f t="shared" si="18"/>
        <v>0</v>
      </c>
      <c r="U29" s="108">
        <v>0</v>
      </c>
      <c r="V29" s="131">
        <f t="shared" si="19"/>
        <v>0</v>
      </c>
      <c r="W29" s="131">
        <f t="shared" si="20"/>
        <v>800520.94</v>
      </c>
      <c r="X29" s="131"/>
      <c r="Y29" s="102">
        <v>80</v>
      </c>
      <c r="Z29" s="131">
        <f t="shared" si="6"/>
        <v>16560</v>
      </c>
      <c r="AA29" s="131">
        <f>VLOOKUP(A29,[3]Sheet1!$E$4:$EL$374,138,0)</f>
        <v>0</v>
      </c>
      <c r="AB29" s="131">
        <f t="shared" si="21"/>
        <v>0</v>
      </c>
      <c r="AC29" s="164">
        <f t="shared" si="7"/>
        <v>202500</v>
      </c>
      <c r="AD29" s="164">
        <f t="shared" si="10"/>
        <v>3600</v>
      </c>
      <c r="AE29" s="155">
        <v>4000</v>
      </c>
      <c r="AF29" s="155">
        <f t="shared" si="8"/>
        <v>1027180.94</v>
      </c>
      <c r="AG29" s="153" t="s">
        <v>202</v>
      </c>
      <c r="AH29" s="136">
        <f t="shared" si="22"/>
        <v>1027181</v>
      </c>
    </row>
    <row r="30" spans="1:34" ht="18.75" thickBot="1" x14ac:dyDescent="0.3">
      <c r="A30" s="152">
        <v>2204941</v>
      </c>
      <c r="B30" s="124" t="s">
        <v>22</v>
      </c>
      <c r="C30" s="153" t="s">
        <v>203</v>
      </c>
      <c r="D30" s="163">
        <f>VLOOKUP(A30,[1]Sheet1!$E$15:$R$388,14,0)</f>
        <v>11</v>
      </c>
      <c r="E30" s="163">
        <f>VLOOKUP(A30,[2]Sheet1!$E$15:$T$388,16,0)</f>
        <v>19</v>
      </c>
      <c r="F30" s="163">
        <f>VLOOKUP(A30,[2]Sheet1!$E$15:$V$388,18,0)</f>
        <v>96</v>
      </c>
      <c r="G30" s="163">
        <f>VLOOKUP(A30,[2]Sheet1!$E$15:$X$388,20,0)</f>
        <v>149</v>
      </c>
      <c r="H30" s="131">
        <f t="shared" si="27"/>
        <v>264</v>
      </c>
      <c r="I30" s="131">
        <f t="shared" si="12"/>
        <v>99396</v>
      </c>
      <c r="J30" s="2">
        <v>46300</v>
      </c>
      <c r="K30" s="131">
        <f t="shared" si="3"/>
        <v>42959</v>
      </c>
      <c r="L30" s="131">
        <f t="shared" si="4"/>
        <v>407520</v>
      </c>
      <c r="M30" s="131">
        <f t="shared" si="5"/>
        <v>680334</v>
      </c>
      <c r="N30" s="131">
        <f t="shared" si="13"/>
        <v>1247518.99</v>
      </c>
      <c r="O30" s="131">
        <f t="shared" si="14"/>
        <v>42529.409999999996</v>
      </c>
      <c r="P30" s="131">
        <f t="shared" si="15"/>
        <v>399369.6</v>
      </c>
      <c r="Q30" s="131">
        <f t="shared" si="16"/>
        <v>659923.98</v>
      </c>
      <c r="R30" s="131">
        <f t="shared" si="28"/>
        <v>145696</v>
      </c>
      <c r="S30" s="108">
        <v>1</v>
      </c>
      <c r="T30" s="131">
        <f t="shared" si="18"/>
        <v>15000</v>
      </c>
      <c r="U30" s="108">
        <v>0</v>
      </c>
      <c r="V30" s="131">
        <f t="shared" si="19"/>
        <v>0</v>
      </c>
      <c r="W30" s="131">
        <f t="shared" si="20"/>
        <v>1262518.99</v>
      </c>
      <c r="X30" s="131"/>
      <c r="Y30" s="102">
        <v>149</v>
      </c>
      <c r="Z30" s="131">
        <f t="shared" si="6"/>
        <v>30843</v>
      </c>
      <c r="AA30" s="131">
        <f>VLOOKUP(A30,[3]Sheet1!$E$4:$EL$374,138,0)</f>
        <v>0</v>
      </c>
      <c r="AB30" s="131">
        <f t="shared" si="21"/>
        <v>0</v>
      </c>
      <c r="AC30" s="164">
        <f t="shared" si="7"/>
        <v>297000</v>
      </c>
      <c r="AD30" s="164">
        <f t="shared" si="10"/>
        <v>5280</v>
      </c>
      <c r="AE30" s="155">
        <v>4000</v>
      </c>
      <c r="AF30" s="155">
        <f t="shared" si="8"/>
        <v>1599641.99</v>
      </c>
      <c r="AG30" s="153" t="s">
        <v>203</v>
      </c>
      <c r="AH30" s="136">
        <f t="shared" si="22"/>
        <v>1599642</v>
      </c>
    </row>
    <row r="31" spans="1:34" ht="18.75" thickBot="1" x14ac:dyDescent="0.3">
      <c r="A31" s="152">
        <v>2204942</v>
      </c>
      <c r="B31" s="124" t="s">
        <v>22</v>
      </c>
      <c r="C31" s="153" t="s">
        <v>204</v>
      </c>
      <c r="D31" s="163">
        <f>VLOOKUP(A31,[1]Sheet1!$E$15:$R$388,14,0)</f>
        <v>15</v>
      </c>
      <c r="E31" s="163">
        <f>VLOOKUP(A31,[2]Sheet1!$E$15:$T$388,16,0)</f>
        <v>22</v>
      </c>
      <c r="F31" s="163">
        <f>VLOOKUP(A31,[2]Sheet1!$E$15:$V$388,18,0)</f>
        <v>153</v>
      </c>
      <c r="G31" s="163">
        <f>VLOOKUP(A31,[2]Sheet1!$E$15:$X$388,20,0)</f>
        <v>214</v>
      </c>
      <c r="H31" s="131">
        <f t="shared" si="27"/>
        <v>389</v>
      </c>
      <c r="I31" s="131">
        <f t="shared" si="12"/>
        <v>135540</v>
      </c>
      <c r="J31" s="2">
        <v>46300</v>
      </c>
      <c r="K31" s="131">
        <f t="shared" si="3"/>
        <v>49742</v>
      </c>
      <c r="L31" s="131">
        <f t="shared" si="4"/>
        <v>649485</v>
      </c>
      <c r="M31" s="131">
        <f t="shared" si="5"/>
        <v>977124</v>
      </c>
      <c r="N31" s="131">
        <f t="shared" si="13"/>
        <v>1815390.1600000001</v>
      </c>
      <c r="O31" s="131">
        <f t="shared" si="14"/>
        <v>49244.58</v>
      </c>
      <c r="P31" s="131">
        <f t="shared" si="15"/>
        <v>636495.30000000005</v>
      </c>
      <c r="Q31" s="131">
        <f t="shared" si="16"/>
        <v>947810.28</v>
      </c>
      <c r="R31" s="131">
        <f t="shared" si="28"/>
        <v>181840</v>
      </c>
      <c r="S31" s="108">
        <v>1</v>
      </c>
      <c r="T31" s="131">
        <f t="shared" si="18"/>
        <v>15000</v>
      </c>
      <c r="U31" s="108">
        <v>0</v>
      </c>
      <c r="V31" s="131">
        <f t="shared" si="19"/>
        <v>0</v>
      </c>
      <c r="W31" s="131">
        <f t="shared" si="20"/>
        <v>1830390.1600000001</v>
      </c>
      <c r="X31" s="131"/>
      <c r="Y31" s="102">
        <v>214</v>
      </c>
      <c r="Z31" s="131">
        <f t="shared" si="6"/>
        <v>44298</v>
      </c>
      <c r="AA31" s="131">
        <f>VLOOKUP(A31,[3]Sheet1!$E$4:$EL$374,138,0)</f>
        <v>0</v>
      </c>
      <c r="AB31" s="131">
        <f t="shared" si="21"/>
        <v>0</v>
      </c>
      <c r="AC31" s="164">
        <f t="shared" si="7"/>
        <v>437625</v>
      </c>
      <c r="AD31" s="164">
        <f t="shared" si="10"/>
        <v>7780</v>
      </c>
      <c r="AE31" s="155">
        <v>4000</v>
      </c>
      <c r="AF31" s="155">
        <f t="shared" si="8"/>
        <v>2324093.16</v>
      </c>
      <c r="AG31" s="153" t="s">
        <v>204</v>
      </c>
      <c r="AH31" s="136">
        <f t="shared" si="22"/>
        <v>2324093</v>
      </c>
    </row>
    <row r="32" spans="1:34" ht="19.5" customHeight="1" thickBot="1" x14ac:dyDescent="0.3">
      <c r="A32" s="152"/>
      <c r="C32" s="124" t="s">
        <v>23</v>
      </c>
      <c r="D32" s="141">
        <f t="shared" ref="D32:AH32" si="29">SUM(D33:D39)</f>
        <v>59</v>
      </c>
      <c r="E32" s="141">
        <f t="shared" si="29"/>
        <v>185</v>
      </c>
      <c r="F32" s="141">
        <f t="shared" si="29"/>
        <v>323</v>
      </c>
      <c r="G32" s="141">
        <f t="shared" si="29"/>
        <v>992</v>
      </c>
      <c r="H32" s="141">
        <f t="shared" si="29"/>
        <v>1500</v>
      </c>
      <c r="I32" s="141">
        <f t="shared" si="29"/>
        <v>533124</v>
      </c>
      <c r="J32" s="141">
        <f t="shared" si="29"/>
        <v>324100</v>
      </c>
      <c r="K32" s="141">
        <f t="shared" si="29"/>
        <v>418285</v>
      </c>
      <c r="L32" s="141">
        <f t="shared" si="29"/>
        <v>1371135</v>
      </c>
      <c r="M32" s="141">
        <f t="shared" si="29"/>
        <v>4529472</v>
      </c>
      <c r="N32" s="141">
        <f t="shared" si="29"/>
        <v>7008626.2899999991</v>
      </c>
      <c r="O32" s="141">
        <f t="shared" si="29"/>
        <v>414102.15000000008</v>
      </c>
      <c r="P32" s="141">
        <f t="shared" si="29"/>
        <v>1343712.3</v>
      </c>
      <c r="Q32" s="141">
        <f t="shared" si="29"/>
        <v>4393587.8400000008</v>
      </c>
      <c r="R32" s="141">
        <f t="shared" si="29"/>
        <v>857224</v>
      </c>
      <c r="S32" s="141">
        <f t="shared" si="29"/>
        <v>2</v>
      </c>
      <c r="T32" s="141">
        <f t="shared" si="29"/>
        <v>30000</v>
      </c>
      <c r="U32" s="141">
        <f t="shared" si="29"/>
        <v>0</v>
      </c>
      <c r="V32" s="141">
        <f t="shared" si="29"/>
        <v>0</v>
      </c>
      <c r="W32" s="141">
        <f t="shared" si="29"/>
        <v>7038626.2899999991</v>
      </c>
      <c r="X32" s="141">
        <f t="shared" si="29"/>
        <v>0</v>
      </c>
      <c r="Y32" s="141">
        <f t="shared" si="29"/>
        <v>992</v>
      </c>
      <c r="Z32" s="141">
        <f t="shared" si="29"/>
        <v>205344</v>
      </c>
      <c r="AA32" s="141">
        <f t="shared" si="29"/>
        <v>0</v>
      </c>
      <c r="AB32" s="141">
        <f t="shared" si="29"/>
        <v>0</v>
      </c>
      <c r="AC32" s="141">
        <f t="shared" si="29"/>
        <v>1687500</v>
      </c>
      <c r="AD32" s="164">
        <f t="shared" si="10"/>
        <v>30000</v>
      </c>
      <c r="AE32" s="141">
        <f t="shared" si="29"/>
        <v>28000</v>
      </c>
      <c r="AF32" s="141">
        <f t="shared" si="29"/>
        <v>8989470.290000001</v>
      </c>
      <c r="AG32" s="124" t="s">
        <v>23</v>
      </c>
      <c r="AH32" s="2">
        <f t="shared" si="29"/>
        <v>8989469</v>
      </c>
    </row>
    <row r="33" spans="1:34" ht="18.75" thickBot="1" x14ac:dyDescent="0.3">
      <c r="A33" s="152">
        <v>2205955</v>
      </c>
      <c r="B33" s="124" t="s">
        <v>23</v>
      </c>
      <c r="C33" s="153" t="s">
        <v>205</v>
      </c>
      <c r="D33" s="163">
        <f>VLOOKUP(A33,[1]Sheet1!$E$15:$R$388,14,0)</f>
        <v>6</v>
      </c>
      <c r="E33" s="163">
        <f>VLOOKUP(A33,[2]Sheet1!$E$15:$T$388,16,0)</f>
        <v>0</v>
      </c>
      <c r="F33" s="163">
        <f>VLOOKUP(A33,[2]Sheet1!$E$15:$V$388,18,0)</f>
        <v>28</v>
      </c>
      <c r="G33" s="163">
        <f>VLOOKUP(A33,[2]Sheet1!$E$15:$X$388,20,0)</f>
        <v>133</v>
      </c>
      <c r="H33" s="131">
        <f t="shared" ref="H33:H39" si="30">G33+F33+E33</f>
        <v>161</v>
      </c>
      <c r="I33" s="131">
        <f t="shared" si="12"/>
        <v>54216</v>
      </c>
      <c r="J33" s="2">
        <v>46300</v>
      </c>
      <c r="K33" s="131">
        <f t="shared" si="3"/>
        <v>0</v>
      </c>
      <c r="L33" s="131">
        <f t="shared" si="4"/>
        <v>118860</v>
      </c>
      <c r="M33" s="131">
        <f t="shared" si="5"/>
        <v>607278</v>
      </c>
      <c r="N33" s="131">
        <f t="shared" si="13"/>
        <v>806058.46000000008</v>
      </c>
      <c r="O33" s="131">
        <f t="shared" si="14"/>
        <v>0</v>
      </c>
      <c r="P33" s="131">
        <f t="shared" si="15"/>
        <v>116482.8</v>
      </c>
      <c r="Q33" s="131">
        <f t="shared" si="16"/>
        <v>589059.66</v>
      </c>
      <c r="R33" s="131">
        <f t="shared" ref="R33:R39" si="31">I33+J33</f>
        <v>100516</v>
      </c>
      <c r="S33" s="108">
        <v>1</v>
      </c>
      <c r="T33" s="131">
        <f t="shared" si="18"/>
        <v>15000</v>
      </c>
      <c r="U33" s="108">
        <v>0</v>
      </c>
      <c r="V33" s="131">
        <f t="shared" si="19"/>
        <v>0</v>
      </c>
      <c r="W33" s="131">
        <f t="shared" si="20"/>
        <v>821058.46000000008</v>
      </c>
      <c r="X33" s="131"/>
      <c r="Y33" s="102">
        <v>133</v>
      </c>
      <c r="Z33" s="131">
        <f t="shared" si="6"/>
        <v>27531</v>
      </c>
      <c r="AA33" s="131">
        <f>VLOOKUP(A33,[3]Sheet1!$E$4:$EL$374,138,0)</f>
        <v>0</v>
      </c>
      <c r="AB33" s="131">
        <f t="shared" si="21"/>
        <v>0</v>
      </c>
      <c r="AC33" s="164">
        <f t="shared" si="7"/>
        <v>181125</v>
      </c>
      <c r="AD33" s="164">
        <f t="shared" si="10"/>
        <v>3220</v>
      </c>
      <c r="AE33" s="155">
        <v>4000</v>
      </c>
      <c r="AF33" s="155">
        <f t="shared" si="8"/>
        <v>1036934.4600000001</v>
      </c>
      <c r="AG33" s="153" t="s">
        <v>205</v>
      </c>
      <c r="AH33" s="136">
        <f t="shared" si="22"/>
        <v>1036934</v>
      </c>
    </row>
    <row r="34" spans="1:34" ht="18.75" thickBot="1" x14ac:dyDescent="0.3">
      <c r="A34" s="152">
        <v>2205956</v>
      </c>
      <c r="B34" s="124" t="s">
        <v>23</v>
      </c>
      <c r="C34" s="153" t="s">
        <v>206</v>
      </c>
      <c r="D34" s="163">
        <f>VLOOKUP(A34,[1]Sheet1!$E$15:$R$388,14,0)</f>
        <v>8</v>
      </c>
      <c r="E34" s="163">
        <f>VLOOKUP(A34,[2]Sheet1!$E$15:$T$388,16,0)</f>
        <v>42</v>
      </c>
      <c r="F34" s="163">
        <f>VLOOKUP(A34,[2]Sheet1!$E$15:$V$388,18,0)</f>
        <v>50</v>
      </c>
      <c r="G34" s="163">
        <f>VLOOKUP(A34,[2]Sheet1!$E$15:$X$388,20,0)</f>
        <v>104</v>
      </c>
      <c r="H34" s="131">
        <f t="shared" si="30"/>
        <v>196</v>
      </c>
      <c r="I34" s="131">
        <f t="shared" si="12"/>
        <v>72288</v>
      </c>
      <c r="J34" s="2">
        <v>46300</v>
      </c>
      <c r="K34" s="131">
        <f t="shared" si="3"/>
        <v>94962</v>
      </c>
      <c r="L34" s="131">
        <f t="shared" si="4"/>
        <v>212250</v>
      </c>
      <c r="M34" s="131">
        <f t="shared" si="5"/>
        <v>474864</v>
      </c>
      <c r="N34" s="131">
        <f t="shared" si="13"/>
        <v>881223.46000000008</v>
      </c>
      <c r="O34" s="131">
        <f t="shared" si="14"/>
        <v>94012.38</v>
      </c>
      <c r="P34" s="131">
        <f t="shared" si="15"/>
        <v>208005</v>
      </c>
      <c r="Q34" s="131">
        <f t="shared" si="16"/>
        <v>460618.08</v>
      </c>
      <c r="R34" s="131">
        <f t="shared" si="31"/>
        <v>118588</v>
      </c>
      <c r="S34" s="108">
        <v>0</v>
      </c>
      <c r="T34" s="131">
        <f t="shared" si="18"/>
        <v>0</v>
      </c>
      <c r="U34" s="108">
        <v>0</v>
      </c>
      <c r="V34" s="131">
        <f t="shared" si="19"/>
        <v>0</v>
      </c>
      <c r="W34" s="131">
        <f t="shared" si="20"/>
        <v>881223.46</v>
      </c>
      <c r="X34" s="131"/>
      <c r="Y34" s="102">
        <v>104</v>
      </c>
      <c r="Z34" s="131">
        <f t="shared" si="6"/>
        <v>21528</v>
      </c>
      <c r="AA34" s="131">
        <f>VLOOKUP(A34,[3]Sheet1!$E$4:$EL$374,138,0)</f>
        <v>0</v>
      </c>
      <c r="AB34" s="131">
        <f t="shared" si="21"/>
        <v>0</v>
      </c>
      <c r="AC34" s="164">
        <f t="shared" si="7"/>
        <v>220500</v>
      </c>
      <c r="AD34" s="164">
        <f t="shared" si="10"/>
        <v>3920</v>
      </c>
      <c r="AE34" s="155">
        <v>4000</v>
      </c>
      <c r="AF34" s="155">
        <f t="shared" si="8"/>
        <v>1131171.46</v>
      </c>
      <c r="AG34" s="153" t="s">
        <v>206</v>
      </c>
      <c r="AH34" s="136">
        <f t="shared" si="22"/>
        <v>1131171</v>
      </c>
    </row>
    <row r="35" spans="1:34" ht="18.75" thickBot="1" x14ac:dyDescent="0.3">
      <c r="A35" s="152">
        <v>2205957</v>
      </c>
      <c r="B35" s="124" t="s">
        <v>23</v>
      </c>
      <c r="C35" s="153" t="s">
        <v>207</v>
      </c>
      <c r="D35" s="163">
        <f>VLOOKUP(A35,[1]Sheet1!$E$15:$R$388,14,0)</f>
        <v>10</v>
      </c>
      <c r="E35" s="163">
        <f>VLOOKUP(A35,[2]Sheet1!$E$15:$T$388,16,0)</f>
        <v>39</v>
      </c>
      <c r="F35" s="163">
        <f>VLOOKUP(A35,[2]Sheet1!$E$15:$V$388,18,0)</f>
        <v>56</v>
      </c>
      <c r="G35" s="163">
        <f>VLOOKUP(A35,[2]Sheet1!$E$15:$X$388,20,0)</f>
        <v>161</v>
      </c>
      <c r="H35" s="131">
        <f t="shared" si="30"/>
        <v>256</v>
      </c>
      <c r="I35" s="131">
        <f t="shared" si="12"/>
        <v>90360</v>
      </c>
      <c r="J35" s="2">
        <v>46300</v>
      </c>
      <c r="K35" s="131">
        <f t="shared" si="3"/>
        <v>88179</v>
      </c>
      <c r="L35" s="131">
        <f t="shared" si="4"/>
        <v>237720</v>
      </c>
      <c r="M35" s="131">
        <f t="shared" si="5"/>
        <v>735126</v>
      </c>
      <c r="N35" s="131">
        <f t="shared" si="13"/>
        <v>1169995.0299999998</v>
      </c>
      <c r="O35" s="131">
        <f t="shared" si="14"/>
        <v>87297.21</v>
      </c>
      <c r="P35" s="131">
        <f t="shared" si="15"/>
        <v>232965.6</v>
      </c>
      <c r="Q35" s="131">
        <f t="shared" si="16"/>
        <v>713072.22</v>
      </c>
      <c r="R35" s="131">
        <f t="shared" si="31"/>
        <v>136660</v>
      </c>
      <c r="S35" s="108">
        <v>0</v>
      </c>
      <c r="T35" s="131">
        <f t="shared" si="18"/>
        <v>0</v>
      </c>
      <c r="U35" s="108">
        <v>0</v>
      </c>
      <c r="V35" s="131">
        <f t="shared" si="19"/>
        <v>0</v>
      </c>
      <c r="W35" s="131">
        <f t="shared" si="20"/>
        <v>1169995.03</v>
      </c>
      <c r="X35" s="131"/>
      <c r="Y35" s="102">
        <v>161</v>
      </c>
      <c r="Z35" s="131">
        <f t="shared" si="6"/>
        <v>33327</v>
      </c>
      <c r="AA35" s="131">
        <f>VLOOKUP(A35,[3]Sheet1!$E$4:$EL$374,138,0)</f>
        <v>0</v>
      </c>
      <c r="AB35" s="131">
        <f t="shared" si="21"/>
        <v>0</v>
      </c>
      <c r="AC35" s="164">
        <f t="shared" si="7"/>
        <v>288000</v>
      </c>
      <c r="AD35" s="164">
        <f t="shared" si="10"/>
        <v>5120</v>
      </c>
      <c r="AE35" s="155">
        <v>4000</v>
      </c>
      <c r="AF35" s="155">
        <f t="shared" si="8"/>
        <v>1500442.03</v>
      </c>
      <c r="AG35" s="153" t="s">
        <v>207</v>
      </c>
      <c r="AH35" s="136">
        <f t="shared" si="22"/>
        <v>1500442</v>
      </c>
    </row>
    <row r="36" spans="1:34" ht="18.75" thickBot="1" x14ac:dyDescent="0.3">
      <c r="A36" s="152">
        <v>2205958</v>
      </c>
      <c r="B36" s="124" t="s">
        <v>23</v>
      </c>
      <c r="C36" s="153" t="s">
        <v>208</v>
      </c>
      <c r="D36" s="163">
        <f>VLOOKUP(A36,[1]Sheet1!$E$15:$R$388,14,0)</f>
        <v>10</v>
      </c>
      <c r="E36" s="163">
        <f>VLOOKUP(A36,[2]Sheet1!$E$15:$T$388,16,0)</f>
        <v>43</v>
      </c>
      <c r="F36" s="163">
        <f>VLOOKUP(A36,[2]Sheet1!$E$15:$V$388,18,0)</f>
        <v>52</v>
      </c>
      <c r="G36" s="163">
        <f>VLOOKUP(A36,[2]Sheet1!$E$15:$X$388,20,0)</f>
        <v>157</v>
      </c>
      <c r="H36" s="131">
        <f t="shared" si="30"/>
        <v>252</v>
      </c>
      <c r="I36" s="131">
        <f t="shared" si="12"/>
        <v>90360</v>
      </c>
      <c r="J36" s="2">
        <v>46300</v>
      </c>
      <c r="K36" s="131">
        <f t="shared" si="3"/>
        <v>97223</v>
      </c>
      <c r="L36" s="131">
        <f t="shared" si="4"/>
        <v>220740</v>
      </c>
      <c r="M36" s="131">
        <f t="shared" si="5"/>
        <v>716862</v>
      </c>
      <c r="N36" s="131">
        <f t="shared" si="13"/>
        <v>1144592.1099999999</v>
      </c>
      <c r="O36" s="131">
        <f t="shared" si="14"/>
        <v>96250.77</v>
      </c>
      <c r="P36" s="131">
        <f t="shared" si="15"/>
        <v>216325.19999999998</v>
      </c>
      <c r="Q36" s="131">
        <f t="shared" si="16"/>
        <v>695356.14</v>
      </c>
      <c r="R36" s="131">
        <f t="shared" si="31"/>
        <v>136660</v>
      </c>
      <c r="S36" s="108">
        <v>0</v>
      </c>
      <c r="T36" s="131">
        <f t="shared" si="18"/>
        <v>0</v>
      </c>
      <c r="U36" s="108">
        <v>0</v>
      </c>
      <c r="V36" s="131">
        <f t="shared" si="19"/>
        <v>0</v>
      </c>
      <c r="W36" s="131">
        <f t="shared" si="20"/>
        <v>1144592.1099999999</v>
      </c>
      <c r="X36" s="131"/>
      <c r="Y36" s="102">
        <v>157</v>
      </c>
      <c r="Z36" s="131">
        <f t="shared" si="6"/>
        <v>32499</v>
      </c>
      <c r="AA36" s="131">
        <f>VLOOKUP(A36,[3]Sheet1!$E$4:$EL$374,138,0)</f>
        <v>0</v>
      </c>
      <c r="AB36" s="131">
        <f t="shared" si="21"/>
        <v>0</v>
      </c>
      <c r="AC36" s="164">
        <f t="shared" si="7"/>
        <v>283500</v>
      </c>
      <c r="AD36" s="164">
        <f t="shared" si="10"/>
        <v>5040</v>
      </c>
      <c r="AE36" s="155">
        <v>4000</v>
      </c>
      <c r="AF36" s="155">
        <f t="shared" si="8"/>
        <v>1469631.1099999999</v>
      </c>
      <c r="AG36" s="153" t="s">
        <v>208</v>
      </c>
      <c r="AH36" s="136">
        <f t="shared" si="22"/>
        <v>1469631</v>
      </c>
    </row>
    <row r="37" spans="1:34" ht="18.75" thickBot="1" x14ac:dyDescent="0.3">
      <c r="A37" s="152">
        <v>2205959</v>
      </c>
      <c r="B37" s="124" t="s">
        <v>23</v>
      </c>
      <c r="C37" s="153" t="s">
        <v>209</v>
      </c>
      <c r="D37" s="163">
        <f>VLOOKUP(A37,[1]Sheet1!$E$15:$R$388,14,0)</f>
        <v>7</v>
      </c>
      <c r="E37" s="163">
        <f>VLOOKUP(A37,[2]Sheet1!$E$15:$T$388,16,0)</f>
        <v>0</v>
      </c>
      <c r="F37" s="163">
        <f>VLOOKUP(A37,[2]Sheet1!$E$15:$V$388,18,0)</f>
        <v>24</v>
      </c>
      <c r="G37" s="163">
        <f>VLOOKUP(A37,[2]Sheet1!$E$15:$X$388,20,0)</f>
        <v>161</v>
      </c>
      <c r="H37" s="131">
        <f t="shared" si="30"/>
        <v>185</v>
      </c>
      <c r="I37" s="131">
        <f t="shared" si="12"/>
        <v>63252</v>
      </c>
      <c r="J37" s="2">
        <v>46300</v>
      </c>
      <c r="K37" s="131">
        <f t="shared" si="3"/>
        <v>0</v>
      </c>
      <c r="L37" s="131">
        <f t="shared" si="4"/>
        <v>101880</v>
      </c>
      <c r="M37" s="131">
        <f t="shared" si="5"/>
        <v>735126</v>
      </c>
      <c r="N37" s="131">
        <f t="shared" si="13"/>
        <v>922466.62</v>
      </c>
      <c r="O37" s="131">
        <f t="shared" si="14"/>
        <v>0</v>
      </c>
      <c r="P37" s="131">
        <f t="shared" si="15"/>
        <v>99842.4</v>
      </c>
      <c r="Q37" s="131">
        <f t="shared" si="16"/>
        <v>713072.22</v>
      </c>
      <c r="R37" s="131">
        <f t="shared" si="31"/>
        <v>109552</v>
      </c>
      <c r="S37" s="108">
        <v>0</v>
      </c>
      <c r="T37" s="131">
        <f t="shared" si="18"/>
        <v>0</v>
      </c>
      <c r="U37" s="108">
        <v>0</v>
      </c>
      <c r="V37" s="131">
        <f t="shared" si="19"/>
        <v>0</v>
      </c>
      <c r="W37" s="131">
        <f t="shared" si="20"/>
        <v>922466.62</v>
      </c>
      <c r="X37" s="131"/>
      <c r="Y37" s="102">
        <v>161</v>
      </c>
      <c r="Z37" s="131">
        <f t="shared" si="6"/>
        <v>33327</v>
      </c>
      <c r="AA37" s="131">
        <f>VLOOKUP(A37,[3]Sheet1!$E$4:$EL$374,138,0)</f>
        <v>0</v>
      </c>
      <c r="AB37" s="131">
        <f t="shared" si="21"/>
        <v>0</v>
      </c>
      <c r="AC37" s="164">
        <f t="shared" si="7"/>
        <v>208125</v>
      </c>
      <c r="AD37" s="164">
        <f t="shared" si="10"/>
        <v>3700</v>
      </c>
      <c r="AE37" s="155">
        <v>4000</v>
      </c>
      <c r="AF37" s="155">
        <f t="shared" si="8"/>
        <v>1171618.6200000001</v>
      </c>
      <c r="AG37" s="153" t="s">
        <v>209</v>
      </c>
      <c r="AH37" s="136">
        <f t="shared" si="22"/>
        <v>1171619</v>
      </c>
    </row>
    <row r="38" spans="1:34" ht="18.75" thickBot="1" x14ac:dyDescent="0.3">
      <c r="A38" s="152">
        <v>2205960</v>
      </c>
      <c r="B38" s="124" t="s">
        <v>23</v>
      </c>
      <c r="C38" s="153" t="s">
        <v>210</v>
      </c>
      <c r="D38" s="163">
        <f>VLOOKUP(A38,[1]Sheet1!$E$15:$R$388,14,0)</f>
        <v>11</v>
      </c>
      <c r="E38" s="163">
        <f>VLOOKUP(A38,[2]Sheet1!$E$15:$T$388,16,0)</f>
        <v>40</v>
      </c>
      <c r="F38" s="163">
        <f>VLOOKUP(A38,[2]Sheet1!$E$15:$V$388,18,0)</f>
        <v>51</v>
      </c>
      <c r="G38" s="163">
        <f>VLOOKUP(A38,[2]Sheet1!$E$15:$X$388,20,0)</f>
        <v>180</v>
      </c>
      <c r="H38" s="131">
        <f t="shared" si="30"/>
        <v>271</v>
      </c>
      <c r="I38" s="131">
        <f t="shared" si="12"/>
        <v>99396</v>
      </c>
      <c r="J38" s="2">
        <v>46300</v>
      </c>
      <c r="K38" s="131">
        <f t="shared" si="3"/>
        <v>90440</v>
      </c>
      <c r="L38" s="131">
        <f t="shared" si="4"/>
        <v>216495</v>
      </c>
      <c r="M38" s="131">
        <f t="shared" si="5"/>
        <v>821880</v>
      </c>
      <c r="N38" s="131">
        <f t="shared" si="13"/>
        <v>1244620.3</v>
      </c>
      <c r="O38" s="131">
        <f t="shared" si="14"/>
        <v>89535.6</v>
      </c>
      <c r="P38" s="131">
        <f t="shared" si="15"/>
        <v>212165.1</v>
      </c>
      <c r="Q38" s="131">
        <f t="shared" si="16"/>
        <v>797223.6</v>
      </c>
      <c r="R38" s="131">
        <f t="shared" si="31"/>
        <v>145696</v>
      </c>
      <c r="S38" s="108">
        <v>1</v>
      </c>
      <c r="T38" s="131">
        <f t="shared" si="18"/>
        <v>15000</v>
      </c>
      <c r="U38" s="108">
        <v>0</v>
      </c>
      <c r="V38" s="131">
        <f t="shared" si="19"/>
        <v>0</v>
      </c>
      <c r="W38" s="131">
        <f t="shared" si="20"/>
        <v>1259620.3</v>
      </c>
      <c r="X38" s="131"/>
      <c r="Y38" s="102">
        <v>180</v>
      </c>
      <c r="Z38" s="131">
        <f t="shared" si="6"/>
        <v>37260</v>
      </c>
      <c r="AA38" s="131">
        <f>VLOOKUP(A38,[3]Sheet1!$E$4:$EL$374,138,0)</f>
        <v>0</v>
      </c>
      <c r="AB38" s="131">
        <f t="shared" si="21"/>
        <v>0</v>
      </c>
      <c r="AC38" s="164">
        <f t="shared" si="7"/>
        <v>304875</v>
      </c>
      <c r="AD38" s="164">
        <f t="shared" si="10"/>
        <v>5420</v>
      </c>
      <c r="AE38" s="155">
        <v>4000</v>
      </c>
      <c r="AF38" s="155">
        <f t="shared" si="8"/>
        <v>1611175.3</v>
      </c>
      <c r="AG38" s="153" t="s">
        <v>210</v>
      </c>
      <c r="AH38" s="136">
        <f t="shared" si="22"/>
        <v>1611175</v>
      </c>
    </row>
    <row r="39" spans="1:34" ht="18.75" thickBot="1" x14ac:dyDescent="0.3">
      <c r="A39" s="152">
        <v>2205961</v>
      </c>
      <c r="B39" s="124" t="s">
        <v>23</v>
      </c>
      <c r="C39" s="153" t="s">
        <v>211</v>
      </c>
      <c r="D39" s="163">
        <f>VLOOKUP(A39,[1]Sheet1!$E$15:$R$388,14,0)</f>
        <v>7</v>
      </c>
      <c r="E39" s="163">
        <f>VLOOKUP(A39,[2]Sheet1!$E$15:$T$388,16,0)</f>
        <v>21</v>
      </c>
      <c r="F39" s="163">
        <f>VLOOKUP(A39,[2]Sheet1!$E$15:$V$388,18,0)</f>
        <v>62</v>
      </c>
      <c r="G39" s="163">
        <f>VLOOKUP(A39,[2]Sheet1!$E$15:$X$388,20,0)</f>
        <v>96</v>
      </c>
      <c r="H39" s="131">
        <f t="shared" si="30"/>
        <v>179</v>
      </c>
      <c r="I39" s="131">
        <f t="shared" si="12"/>
        <v>63252</v>
      </c>
      <c r="J39" s="2">
        <v>46300</v>
      </c>
      <c r="K39" s="131">
        <f t="shared" si="3"/>
        <v>47481</v>
      </c>
      <c r="L39" s="131">
        <f t="shared" si="4"/>
        <v>263190</v>
      </c>
      <c r="M39" s="131">
        <f t="shared" si="5"/>
        <v>438336</v>
      </c>
      <c r="N39" s="131">
        <f t="shared" si="13"/>
        <v>839670.31</v>
      </c>
      <c r="O39" s="131">
        <f t="shared" si="14"/>
        <v>47006.19</v>
      </c>
      <c r="P39" s="131">
        <f t="shared" si="15"/>
        <v>257926.19999999998</v>
      </c>
      <c r="Q39" s="131">
        <f t="shared" si="16"/>
        <v>425185.92</v>
      </c>
      <c r="R39" s="131">
        <f t="shared" si="31"/>
        <v>109552</v>
      </c>
      <c r="S39" s="108">
        <v>0</v>
      </c>
      <c r="T39" s="131">
        <f t="shared" si="18"/>
        <v>0</v>
      </c>
      <c r="U39" s="108">
        <v>0</v>
      </c>
      <c r="V39" s="131">
        <f t="shared" si="19"/>
        <v>0</v>
      </c>
      <c r="W39" s="131">
        <f t="shared" si="20"/>
        <v>839670.31</v>
      </c>
      <c r="X39" s="131"/>
      <c r="Y39" s="102">
        <v>96</v>
      </c>
      <c r="Z39" s="131">
        <f t="shared" si="6"/>
        <v>19872</v>
      </c>
      <c r="AA39" s="131">
        <f>VLOOKUP(A39,[3]Sheet1!$E$4:$EL$374,138,0)</f>
        <v>0</v>
      </c>
      <c r="AB39" s="131">
        <f t="shared" si="21"/>
        <v>0</v>
      </c>
      <c r="AC39" s="164">
        <f t="shared" si="7"/>
        <v>201375</v>
      </c>
      <c r="AD39" s="164">
        <f t="shared" si="10"/>
        <v>3580</v>
      </c>
      <c r="AE39" s="155">
        <v>4000</v>
      </c>
      <c r="AF39" s="155">
        <f t="shared" si="8"/>
        <v>1068497.31</v>
      </c>
      <c r="AG39" s="153" t="s">
        <v>211</v>
      </c>
      <c r="AH39" s="136">
        <f t="shared" si="22"/>
        <v>1068497</v>
      </c>
    </row>
    <row r="40" spans="1:34" ht="19.5" customHeight="1" thickBot="1" x14ac:dyDescent="0.3">
      <c r="A40" s="152"/>
      <c r="C40" s="124" t="s">
        <v>24</v>
      </c>
      <c r="D40" s="141">
        <f t="shared" ref="D40:AH40" si="32">SUM(D41:D45)</f>
        <v>51</v>
      </c>
      <c r="E40" s="141">
        <f t="shared" si="32"/>
        <v>174</v>
      </c>
      <c r="F40" s="141">
        <f t="shared" si="32"/>
        <v>344</v>
      </c>
      <c r="G40" s="141">
        <f t="shared" si="32"/>
        <v>772</v>
      </c>
      <c r="H40" s="141">
        <f t="shared" si="32"/>
        <v>1290</v>
      </c>
      <c r="I40" s="141">
        <f t="shared" si="32"/>
        <v>460836</v>
      </c>
      <c r="J40" s="141">
        <f t="shared" si="32"/>
        <v>231500</v>
      </c>
      <c r="K40" s="141">
        <f t="shared" si="32"/>
        <v>393414</v>
      </c>
      <c r="L40" s="141">
        <f t="shared" si="32"/>
        <v>1460280</v>
      </c>
      <c r="M40" s="141">
        <f t="shared" si="32"/>
        <v>3524952</v>
      </c>
      <c r="N40" s="141">
        <f t="shared" si="32"/>
        <v>5932093.6999999993</v>
      </c>
      <c r="O40" s="141">
        <f t="shared" si="32"/>
        <v>389479.86</v>
      </c>
      <c r="P40" s="141">
        <f t="shared" si="32"/>
        <v>1431074.4</v>
      </c>
      <c r="Q40" s="141">
        <f t="shared" si="32"/>
        <v>3419203.4399999995</v>
      </c>
      <c r="R40" s="141">
        <f t="shared" si="32"/>
        <v>692336</v>
      </c>
      <c r="S40" s="141">
        <f t="shared" si="32"/>
        <v>1</v>
      </c>
      <c r="T40" s="141">
        <f t="shared" si="32"/>
        <v>15000</v>
      </c>
      <c r="U40" s="141">
        <f t="shared" si="32"/>
        <v>186</v>
      </c>
      <c r="V40" s="141">
        <f t="shared" si="32"/>
        <v>7440</v>
      </c>
      <c r="W40" s="141">
        <f t="shared" si="32"/>
        <v>5954533.6999999993</v>
      </c>
      <c r="X40" s="141">
        <f t="shared" si="32"/>
        <v>0</v>
      </c>
      <c r="Y40" s="141">
        <f t="shared" si="32"/>
        <v>772</v>
      </c>
      <c r="Z40" s="141">
        <f t="shared" si="32"/>
        <v>159804</v>
      </c>
      <c r="AA40" s="141">
        <f t="shared" si="32"/>
        <v>0</v>
      </c>
      <c r="AB40" s="141">
        <f t="shared" si="32"/>
        <v>0</v>
      </c>
      <c r="AC40" s="141">
        <f t="shared" si="32"/>
        <v>1451250</v>
      </c>
      <c r="AD40" s="164">
        <f t="shared" si="10"/>
        <v>25800</v>
      </c>
      <c r="AE40" s="141">
        <f t="shared" si="32"/>
        <v>20000</v>
      </c>
      <c r="AF40" s="141">
        <f t="shared" si="32"/>
        <v>7611387.6999999993</v>
      </c>
      <c r="AG40" s="124" t="s">
        <v>24</v>
      </c>
      <c r="AH40" s="2">
        <f t="shared" si="32"/>
        <v>7611387</v>
      </c>
    </row>
    <row r="41" spans="1:34" ht="18.75" thickBot="1" x14ac:dyDescent="0.3">
      <c r="A41" s="152">
        <v>2206984</v>
      </c>
      <c r="B41" s="124" t="s">
        <v>24</v>
      </c>
      <c r="C41" s="153" t="s">
        <v>212</v>
      </c>
      <c r="D41" s="163">
        <f>VLOOKUP(A41,[1]Sheet1!$E$15:$R$388,14,0)</f>
        <v>11</v>
      </c>
      <c r="E41" s="163">
        <f>VLOOKUP(A41,[2]Sheet1!$E$15:$T$388,16,0)</f>
        <v>68</v>
      </c>
      <c r="F41" s="163">
        <f>VLOOKUP(A41,[2]Sheet1!$E$15:$V$388,18,0)</f>
        <v>56</v>
      </c>
      <c r="G41" s="163">
        <f>VLOOKUP(A41,[2]Sheet1!$E$15:$X$388,20,0)</f>
        <v>166</v>
      </c>
      <c r="H41" s="131">
        <f>G41+F41+E41</f>
        <v>290</v>
      </c>
      <c r="I41" s="131">
        <f t="shared" si="12"/>
        <v>99396</v>
      </c>
      <c r="J41" s="2">
        <v>46300</v>
      </c>
      <c r="K41" s="131">
        <f t="shared" ref="K41:K71" si="33">E41*2261</f>
        <v>153748</v>
      </c>
      <c r="L41" s="131">
        <f t="shared" ref="L41:L71" si="34">F41*4245</f>
        <v>237720</v>
      </c>
      <c r="M41" s="131">
        <f t="shared" ref="M41:M71" si="35">G41*4566</f>
        <v>757956</v>
      </c>
      <c r="N41" s="131">
        <f t="shared" si="13"/>
        <v>1266089.44</v>
      </c>
      <c r="O41" s="131">
        <f t="shared" si="14"/>
        <v>152210.51999999999</v>
      </c>
      <c r="P41" s="131">
        <f t="shared" si="15"/>
        <v>232965.6</v>
      </c>
      <c r="Q41" s="131">
        <f t="shared" si="16"/>
        <v>735217.32</v>
      </c>
      <c r="R41" s="131">
        <f>I41+J41</f>
        <v>145696</v>
      </c>
      <c r="S41" s="156">
        <v>1</v>
      </c>
      <c r="T41" s="131">
        <f t="shared" si="18"/>
        <v>15000</v>
      </c>
      <c r="U41" s="156">
        <v>0</v>
      </c>
      <c r="V41" s="131">
        <f t="shared" si="19"/>
        <v>0</v>
      </c>
      <c r="W41" s="131">
        <f t="shared" si="20"/>
        <v>1281089.44</v>
      </c>
      <c r="X41" s="131"/>
      <c r="Y41" s="102">
        <v>166</v>
      </c>
      <c r="Z41" s="131">
        <f t="shared" si="6"/>
        <v>34362</v>
      </c>
      <c r="AA41" s="131">
        <f>VLOOKUP(A41,[3]Sheet1!$E$4:$EL$374,138,0)</f>
        <v>0</v>
      </c>
      <c r="AB41" s="131">
        <f t="shared" si="21"/>
        <v>0</v>
      </c>
      <c r="AC41" s="164">
        <f t="shared" ref="AC41:AC71" si="36">H41*1125</f>
        <v>326250</v>
      </c>
      <c r="AD41" s="164">
        <f t="shared" si="10"/>
        <v>5800</v>
      </c>
      <c r="AE41" s="155">
        <v>4000</v>
      </c>
      <c r="AF41" s="155">
        <f>W41+X41+Z41+AB41+AC41+AD41+AE41</f>
        <v>1651501.44</v>
      </c>
      <c r="AG41" s="153" t="s">
        <v>212</v>
      </c>
      <c r="AH41" s="136">
        <f t="shared" si="22"/>
        <v>1651501</v>
      </c>
    </row>
    <row r="42" spans="1:34" ht="18.75" thickBot="1" x14ac:dyDescent="0.3">
      <c r="A42" s="152">
        <v>2206985</v>
      </c>
      <c r="B42" s="124" t="s">
        <v>24</v>
      </c>
      <c r="C42" s="153" t="s">
        <v>213</v>
      </c>
      <c r="D42" s="163">
        <f>VLOOKUP(A42,[1]Sheet1!$E$15:$R$388,14,0)</f>
        <v>11</v>
      </c>
      <c r="E42" s="163">
        <f>VLOOKUP(A42,[2]Sheet1!$E$15:$T$388,16,0)</f>
        <v>20</v>
      </c>
      <c r="F42" s="163">
        <f>VLOOKUP(A42,[2]Sheet1!$E$15:$V$388,18,0)</f>
        <v>77</v>
      </c>
      <c r="G42" s="163">
        <f>VLOOKUP(A42,[2]Sheet1!$E$15:$X$388,20,0)</f>
        <v>187</v>
      </c>
      <c r="H42" s="131">
        <f>G42+F42+E42</f>
        <v>284</v>
      </c>
      <c r="I42" s="131">
        <f t="shared" si="12"/>
        <v>99396</v>
      </c>
      <c r="J42" s="2">
        <v>46300</v>
      </c>
      <c r="K42" s="131">
        <f t="shared" si="33"/>
        <v>45220</v>
      </c>
      <c r="L42" s="131">
        <f t="shared" si="34"/>
        <v>326865</v>
      </c>
      <c r="M42" s="131">
        <f t="shared" si="35"/>
        <v>853842</v>
      </c>
      <c r="N42" s="131">
        <f t="shared" si="13"/>
        <v>1339018.24</v>
      </c>
      <c r="O42" s="131">
        <f t="shared" si="14"/>
        <v>44767.8</v>
      </c>
      <c r="P42" s="131">
        <f t="shared" si="15"/>
        <v>320327.7</v>
      </c>
      <c r="Q42" s="131">
        <f t="shared" si="16"/>
        <v>828226.74</v>
      </c>
      <c r="R42" s="131">
        <f>I42+J42</f>
        <v>145696</v>
      </c>
      <c r="S42" s="156">
        <v>0</v>
      </c>
      <c r="T42" s="131">
        <f t="shared" si="18"/>
        <v>0</v>
      </c>
      <c r="U42" s="156">
        <v>150</v>
      </c>
      <c r="V42" s="131">
        <f t="shared" si="19"/>
        <v>6000</v>
      </c>
      <c r="W42" s="131">
        <f t="shared" si="20"/>
        <v>1345018.24</v>
      </c>
      <c r="X42" s="157"/>
      <c r="Y42" s="102">
        <v>187</v>
      </c>
      <c r="Z42" s="131">
        <f t="shared" si="6"/>
        <v>38709</v>
      </c>
      <c r="AA42" s="131">
        <f>VLOOKUP(A42,[3]Sheet1!$E$4:$EL$374,138,0)</f>
        <v>0</v>
      </c>
      <c r="AB42" s="131">
        <f t="shared" si="21"/>
        <v>0</v>
      </c>
      <c r="AC42" s="164">
        <f t="shared" si="36"/>
        <v>319500</v>
      </c>
      <c r="AD42" s="164">
        <f t="shared" si="10"/>
        <v>5680</v>
      </c>
      <c r="AE42" s="155">
        <v>4000</v>
      </c>
      <c r="AF42" s="155">
        <f t="shared" si="8"/>
        <v>1712907.24</v>
      </c>
      <c r="AG42" s="153" t="s">
        <v>213</v>
      </c>
      <c r="AH42" s="136">
        <f t="shared" si="22"/>
        <v>1712907</v>
      </c>
    </row>
    <row r="43" spans="1:34" ht="18.75" thickBot="1" x14ac:dyDescent="0.3">
      <c r="A43" s="152">
        <v>2206986</v>
      </c>
      <c r="B43" s="124" t="s">
        <v>24</v>
      </c>
      <c r="C43" s="153" t="s">
        <v>214</v>
      </c>
      <c r="D43" s="163">
        <f>VLOOKUP(A43,[1]Sheet1!$E$15:$R$388,14,0)</f>
        <v>7</v>
      </c>
      <c r="E43" s="163">
        <f>VLOOKUP(A43,[2]Sheet1!$E$15:$T$388,16,0)</f>
        <v>22</v>
      </c>
      <c r="F43" s="163">
        <f>VLOOKUP(A43,[2]Sheet1!$E$15:$V$388,18,0)</f>
        <v>35</v>
      </c>
      <c r="G43" s="163">
        <f>VLOOKUP(A43,[2]Sheet1!$E$15:$X$388,20,0)</f>
        <v>94</v>
      </c>
      <c r="H43" s="131">
        <f>G43+F43+E43</f>
        <v>151</v>
      </c>
      <c r="I43" s="131">
        <f t="shared" si="12"/>
        <v>63252</v>
      </c>
      <c r="J43" s="2">
        <v>46300</v>
      </c>
      <c r="K43" s="131">
        <f t="shared" si="33"/>
        <v>49742</v>
      </c>
      <c r="L43" s="131">
        <f t="shared" si="34"/>
        <v>148575</v>
      </c>
      <c r="M43" s="131">
        <f t="shared" si="35"/>
        <v>429204</v>
      </c>
      <c r="N43" s="131">
        <f t="shared" si="13"/>
        <v>720727.96</v>
      </c>
      <c r="O43" s="131">
        <f t="shared" si="14"/>
        <v>49244.58</v>
      </c>
      <c r="P43" s="131">
        <f t="shared" si="15"/>
        <v>145603.5</v>
      </c>
      <c r="Q43" s="131">
        <f t="shared" si="16"/>
        <v>416327.88</v>
      </c>
      <c r="R43" s="131">
        <f>I43+J43</f>
        <v>109552</v>
      </c>
      <c r="S43" s="156">
        <v>0</v>
      </c>
      <c r="T43" s="131">
        <f t="shared" si="18"/>
        <v>0</v>
      </c>
      <c r="U43" s="156">
        <v>36</v>
      </c>
      <c r="V43" s="131">
        <f t="shared" si="19"/>
        <v>1440</v>
      </c>
      <c r="W43" s="131">
        <f t="shared" si="20"/>
        <v>722167.96</v>
      </c>
      <c r="X43" s="157"/>
      <c r="Y43" s="102">
        <v>94</v>
      </c>
      <c r="Z43" s="131">
        <f t="shared" si="6"/>
        <v>19458</v>
      </c>
      <c r="AA43" s="131">
        <f>VLOOKUP(A43,[3]Sheet1!$E$4:$EL$374,138,0)</f>
        <v>0</v>
      </c>
      <c r="AB43" s="131">
        <f t="shared" si="21"/>
        <v>0</v>
      </c>
      <c r="AC43" s="164">
        <f t="shared" si="36"/>
        <v>169875</v>
      </c>
      <c r="AD43" s="164">
        <f t="shared" si="10"/>
        <v>3020</v>
      </c>
      <c r="AE43" s="155">
        <v>4000</v>
      </c>
      <c r="AF43" s="155">
        <f t="shared" si="8"/>
        <v>918520.96</v>
      </c>
      <c r="AG43" s="153" t="s">
        <v>214</v>
      </c>
      <c r="AH43" s="136">
        <f t="shared" si="22"/>
        <v>918521</v>
      </c>
    </row>
    <row r="44" spans="1:34" ht="18.75" thickBot="1" x14ac:dyDescent="0.3">
      <c r="A44" s="152">
        <v>2206987</v>
      </c>
      <c r="B44" s="124" t="s">
        <v>24</v>
      </c>
      <c r="C44" s="153" t="s">
        <v>215</v>
      </c>
      <c r="D44" s="163">
        <f>VLOOKUP(A44,[1]Sheet1!$E$15:$R$388,14,0)</f>
        <v>14</v>
      </c>
      <c r="E44" s="163">
        <f>VLOOKUP(A44,[2]Sheet1!$E$15:$T$388,16,0)</f>
        <v>64</v>
      </c>
      <c r="F44" s="163">
        <f>VLOOKUP(A44,[2]Sheet1!$E$15:$V$388,18,0)</f>
        <v>124</v>
      </c>
      <c r="G44" s="163">
        <f>VLOOKUP(A44,[2]Sheet1!$E$15:$X$388,20,0)</f>
        <v>164</v>
      </c>
      <c r="H44" s="131">
        <f>G44+F44+E44</f>
        <v>352</v>
      </c>
      <c r="I44" s="131">
        <f t="shared" si="12"/>
        <v>126504</v>
      </c>
      <c r="J44" s="2">
        <v>46300</v>
      </c>
      <c r="K44" s="131">
        <f t="shared" si="33"/>
        <v>144704</v>
      </c>
      <c r="L44" s="131">
        <f t="shared" si="34"/>
        <v>526380</v>
      </c>
      <c r="M44" s="131">
        <f t="shared" si="35"/>
        <v>748824</v>
      </c>
      <c r="N44" s="131">
        <f t="shared" si="13"/>
        <v>1558272.64</v>
      </c>
      <c r="O44" s="131">
        <f t="shared" si="14"/>
        <v>143256.95999999999</v>
      </c>
      <c r="P44" s="131">
        <f t="shared" si="15"/>
        <v>515852.39999999997</v>
      </c>
      <c r="Q44" s="131">
        <f t="shared" si="16"/>
        <v>726359.28</v>
      </c>
      <c r="R44" s="131">
        <f>I44+J44</f>
        <v>172804</v>
      </c>
      <c r="S44" s="156">
        <v>0</v>
      </c>
      <c r="T44" s="131">
        <f t="shared" si="18"/>
        <v>0</v>
      </c>
      <c r="U44" s="156">
        <v>0</v>
      </c>
      <c r="V44" s="131">
        <f t="shared" si="19"/>
        <v>0</v>
      </c>
      <c r="W44" s="131">
        <f t="shared" si="20"/>
        <v>1558272.6400000001</v>
      </c>
      <c r="X44" s="157"/>
      <c r="Y44" s="102">
        <v>164</v>
      </c>
      <c r="Z44" s="131">
        <f t="shared" si="6"/>
        <v>33948</v>
      </c>
      <c r="AA44" s="131">
        <f>VLOOKUP(A44,[3]Sheet1!$E$4:$EL$374,138,0)</f>
        <v>0</v>
      </c>
      <c r="AB44" s="131">
        <f t="shared" si="21"/>
        <v>0</v>
      </c>
      <c r="AC44" s="164">
        <f t="shared" si="36"/>
        <v>396000</v>
      </c>
      <c r="AD44" s="164">
        <f t="shared" si="10"/>
        <v>7040</v>
      </c>
      <c r="AE44" s="155">
        <v>4000</v>
      </c>
      <c r="AF44" s="155">
        <f t="shared" si="8"/>
        <v>1999260.6400000001</v>
      </c>
      <c r="AG44" s="153" t="s">
        <v>215</v>
      </c>
      <c r="AH44" s="136">
        <f t="shared" si="22"/>
        <v>1999261</v>
      </c>
    </row>
    <row r="45" spans="1:34" ht="18.75" thickBot="1" x14ac:dyDescent="0.3">
      <c r="A45" s="152">
        <v>2206988</v>
      </c>
      <c r="B45" s="124" t="s">
        <v>24</v>
      </c>
      <c r="C45" s="153" t="s">
        <v>216</v>
      </c>
      <c r="D45" s="163">
        <f>VLOOKUP(A45,[1]Sheet1!$E$15:$R$388,14,0)</f>
        <v>8</v>
      </c>
      <c r="E45" s="163">
        <f>VLOOKUP(A45,[2]Sheet1!$E$15:$T$388,16,0)</f>
        <v>0</v>
      </c>
      <c r="F45" s="163">
        <f>VLOOKUP(A45,[2]Sheet1!$E$15:$V$388,18,0)</f>
        <v>52</v>
      </c>
      <c r="G45" s="163">
        <f>VLOOKUP(A45,[2]Sheet1!$E$15:$X$388,20,0)</f>
        <v>161</v>
      </c>
      <c r="H45" s="131">
        <f>G45+F45+E45</f>
        <v>213</v>
      </c>
      <c r="I45" s="131">
        <f t="shared" si="12"/>
        <v>72288</v>
      </c>
      <c r="J45" s="2">
        <v>46300</v>
      </c>
      <c r="K45" s="131">
        <f t="shared" si="33"/>
        <v>0</v>
      </c>
      <c r="L45" s="131">
        <f t="shared" si="34"/>
        <v>220740</v>
      </c>
      <c r="M45" s="131">
        <f t="shared" si="35"/>
        <v>735126</v>
      </c>
      <c r="N45" s="131">
        <f t="shared" si="13"/>
        <v>1047985.4199999999</v>
      </c>
      <c r="O45" s="131">
        <f t="shared" si="14"/>
        <v>0</v>
      </c>
      <c r="P45" s="131">
        <f t="shared" si="15"/>
        <v>216325.19999999998</v>
      </c>
      <c r="Q45" s="131">
        <f t="shared" si="16"/>
        <v>713072.22</v>
      </c>
      <c r="R45" s="131">
        <f>I45+J45</f>
        <v>118588</v>
      </c>
      <c r="S45" s="156">
        <v>0</v>
      </c>
      <c r="T45" s="131">
        <f t="shared" si="18"/>
        <v>0</v>
      </c>
      <c r="U45" s="156">
        <v>0</v>
      </c>
      <c r="V45" s="131">
        <f t="shared" si="19"/>
        <v>0</v>
      </c>
      <c r="W45" s="131">
        <f t="shared" si="20"/>
        <v>1047985.4199999999</v>
      </c>
      <c r="X45" s="131"/>
      <c r="Y45" s="102">
        <v>161</v>
      </c>
      <c r="Z45" s="131">
        <f t="shared" si="6"/>
        <v>33327</v>
      </c>
      <c r="AA45" s="131">
        <f>VLOOKUP(A45,[3]Sheet1!$E$4:$EL$374,138,0)</f>
        <v>0</v>
      </c>
      <c r="AB45" s="131">
        <f t="shared" si="21"/>
        <v>0</v>
      </c>
      <c r="AC45" s="164">
        <f t="shared" si="36"/>
        <v>239625</v>
      </c>
      <c r="AD45" s="164">
        <f t="shared" si="10"/>
        <v>4260</v>
      </c>
      <c r="AE45" s="155">
        <v>4000</v>
      </c>
      <c r="AF45" s="155">
        <f t="shared" si="8"/>
        <v>1329197.42</v>
      </c>
      <c r="AG45" s="153" t="s">
        <v>216</v>
      </c>
      <c r="AH45" s="136">
        <f t="shared" si="22"/>
        <v>1329197</v>
      </c>
    </row>
    <row r="46" spans="1:34" ht="19.5" customHeight="1" thickBot="1" x14ac:dyDescent="0.3">
      <c r="A46" s="152"/>
      <c r="C46" s="124" t="s">
        <v>25</v>
      </c>
      <c r="D46" s="141">
        <f t="shared" ref="D46:AH46" si="37">SUM(D47:D54)</f>
        <v>103</v>
      </c>
      <c r="E46" s="141">
        <f t="shared" si="37"/>
        <v>385</v>
      </c>
      <c r="F46" s="141">
        <f t="shared" si="37"/>
        <v>712</v>
      </c>
      <c r="G46" s="141">
        <f t="shared" si="37"/>
        <v>1528</v>
      </c>
      <c r="H46" s="141">
        <f t="shared" si="37"/>
        <v>2625</v>
      </c>
      <c r="I46" s="141">
        <f t="shared" si="37"/>
        <v>930708</v>
      </c>
      <c r="J46" s="141">
        <f t="shared" si="37"/>
        <v>370400</v>
      </c>
      <c r="K46" s="141">
        <f t="shared" si="37"/>
        <v>870485</v>
      </c>
      <c r="L46" s="141">
        <f t="shared" si="37"/>
        <v>3022440</v>
      </c>
      <c r="M46" s="141">
        <f t="shared" si="37"/>
        <v>6976848</v>
      </c>
      <c r="N46" s="141">
        <f t="shared" si="37"/>
        <v>11892421.909999998</v>
      </c>
      <c r="O46" s="141">
        <f t="shared" si="37"/>
        <v>861780.15000000014</v>
      </c>
      <c r="P46" s="141">
        <f t="shared" si="37"/>
        <v>2961991.1999999997</v>
      </c>
      <c r="Q46" s="141">
        <f t="shared" si="37"/>
        <v>6767542.5599999996</v>
      </c>
      <c r="R46" s="141">
        <f t="shared" si="37"/>
        <v>1301108</v>
      </c>
      <c r="S46" s="141">
        <f t="shared" si="37"/>
        <v>4</v>
      </c>
      <c r="T46" s="141">
        <f t="shared" si="37"/>
        <v>60000</v>
      </c>
      <c r="U46" s="141">
        <f t="shared" si="37"/>
        <v>0</v>
      </c>
      <c r="V46" s="141">
        <f t="shared" si="37"/>
        <v>0</v>
      </c>
      <c r="W46" s="141">
        <f t="shared" si="37"/>
        <v>11952421.909999998</v>
      </c>
      <c r="X46" s="141">
        <f t="shared" si="37"/>
        <v>0</v>
      </c>
      <c r="Y46" s="141">
        <f t="shared" si="37"/>
        <v>1528</v>
      </c>
      <c r="Z46" s="141">
        <f t="shared" si="37"/>
        <v>316296</v>
      </c>
      <c r="AA46" s="141">
        <f t="shared" si="37"/>
        <v>0</v>
      </c>
      <c r="AB46" s="141">
        <f t="shared" si="37"/>
        <v>0</v>
      </c>
      <c r="AC46" s="141">
        <f t="shared" si="37"/>
        <v>2953125</v>
      </c>
      <c r="AD46" s="164">
        <f t="shared" si="10"/>
        <v>52500</v>
      </c>
      <c r="AE46" s="141">
        <f t="shared" si="37"/>
        <v>32000</v>
      </c>
      <c r="AF46" s="141">
        <f t="shared" si="37"/>
        <v>15306342.909999998</v>
      </c>
      <c r="AG46" s="124" t="s">
        <v>25</v>
      </c>
      <c r="AH46" s="2">
        <f t="shared" si="37"/>
        <v>15306343</v>
      </c>
    </row>
    <row r="47" spans="1:34" ht="18.75" thickBot="1" x14ac:dyDescent="0.3">
      <c r="A47" s="152">
        <v>2200001</v>
      </c>
      <c r="B47" s="124" t="s">
        <v>25</v>
      </c>
      <c r="C47" s="153" t="s">
        <v>217</v>
      </c>
      <c r="D47" s="163">
        <f>VLOOKUP(A47,[1]Sheet1!$E$15:$R$388,14,0)</f>
        <v>18</v>
      </c>
      <c r="E47" s="163">
        <f>VLOOKUP(A47,[2]Sheet1!$E$15:$T$388,16,0)</f>
        <v>67</v>
      </c>
      <c r="F47" s="163">
        <f>VLOOKUP(A47,[2]Sheet1!$E$15:$V$388,18,0)</f>
        <v>122</v>
      </c>
      <c r="G47" s="163">
        <f>VLOOKUP(A47,[2]Sheet1!$E$15:$X$388,20,0)</f>
        <v>268</v>
      </c>
      <c r="H47" s="131">
        <f t="shared" ref="H47:H54" si="38">G47+F47+E47</f>
        <v>457</v>
      </c>
      <c r="I47" s="131">
        <f t="shared" si="12"/>
        <v>162648</v>
      </c>
      <c r="J47" s="2">
        <v>46300</v>
      </c>
      <c r="K47" s="131">
        <f t="shared" si="33"/>
        <v>151487</v>
      </c>
      <c r="L47" s="131">
        <f t="shared" si="34"/>
        <v>517890</v>
      </c>
      <c r="M47" s="131">
        <f t="shared" si="35"/>
        <v>1223688</v>
      </c>
      <c r="N47" s="131">
        <f t="shared" si="13"/>
        <v>2053429.69</v>
      </c>
      <c r="O47" s="131">
        <f t="shared" si="14"/>
        <v>149972.13</v>
      </c>
      <c r="P47" s="131">
        <f t="shared" si="15"/>
        <v>507532.2</v>
      </c>
      <c r="Q47" s="131">
        <f t="shared" si="16"/>
        <v>1186977.3599999999</v>
      </c>
      <c r="R47" s="131">
        <f t="shared" ref="R47:R54" si="39">I47+J47</f>
        <v>208948</v>
      </c>
      <c r="S47" s="108">
        <v>0</v>
      </c>
      <c r="T47" s="131">
        <f t="shared" si="18"/>
        <v>0</v>
      </c>
      <c r="U47" s="108">
        <v>0</v>
      </c>
      <c r="V47" s="131">
        <f t="shared" si="19"/>
        <v>0</v>
      </c>
      <c r="W47" s="131">
        <f t="shared" si="20"/>
        <v>2053429.69</v>
      </c>
      <c r="X47" s="131"/>
      <c r="Y47" s="102">
        <v>268</v>
      </c>
      <c r="Z47" s="131">
        <f t="shared" si="6"/>
        <v>55476</v>
      </c>
      <c r="AA47" s="131">
        <f>VLOOKUP(A47,[3]Sheet1!$E$4:$EL$374,138,0)</f>
        <v>0</v>
      </c>
      <c r="AB47" s="131">
        <f t="shared" si="21"/>
        <v>0</v>
      </c>
      <c r="AC47" s="164">
        <f t="shared" si="36"/>
        <v>514125</v>
      </c>
      <c r="AD47" s="164">
        <f t="shared" si="10"/>
        <v>9140</v>
      </c>
      <c r="AE47" s="155">
        <v>4000</v>
      </c>
      <c r="AF47" s="155">
        <f t="shared" si="8"/>
        <v>2636170.69</v>
      </c>
      <c r="AG47" s="153" t="s">
        <v>217</v>
      </c>
      <c r="AH47" s="136">
        <f t="shared" si="22"/>
        <v>2636171</v>
      </c>
    </row>
    <row r="48" spans="1:34" ht="18.75" thickBot="1" x14ac:dyDescent="0.3">
      <c r="A48" s="152">
        <v>2207842</v>
      </c>
      <c r="B48" s="124" t="s">
        <v>25</v>
      </c>
      <c r="C48" s="153" t="s">
        <v>218</v>
      </c>
      <c r="D48" s="163">
        <f>VLOOKUP(A48,[1]Sheet1!$E$15:$R$388,14,0)</f>
        <v>14</v>
      </c>
      <c r="E48" s="163">
        <f>VLOOKUP(A48,[2]Sheet1!$E$15:$T$388,16,0)</f>
        <v>43</v>
      </c>
      <c r="F48" s="163">
        <f>VLOOKUP(A48,[2]Sheet1!$E$15:$V$388,18,0)</f>
        <v>101</v>
      </c>
      <c r="G48" s="163">
        <f>VLOOKUP(A48,[2]Sheet1!$E$15:$X$388,20,0)</f>
        <v>218</v>
      </c>
      <c r="H48" s="131">
        <f t="shared" si="38"/>
        <v>362</v>
      </c>
      <c r="I48" s="131">
        <f t="shared" si="12"/>
        <v>126504</v>
      </c>
      <c r="J48" s="2">
        <v>46300</v>
      </c>
      <c r="K48" s="131">
        <f t="shared" si="33"/>
        <v>97223</v>
      </c>
      <c r="L48" s="131">
        <f t="shared" si="34"/>
        <v>428745</v>
      </c>
      <c r="M48" s="131">
        <f t="shared" si="35"/>
        <v>995388</v>
      </c>
      <c r="N48" s="131">
        <f t="shared" si="13"/>
        <v>1654751.23</v>
      </c>
      <c r="O48" s="131">
        <f t="shared" si="14"/>
        <v>96250.77</v>
      </c>
      <c r="P48" s="131">
        <f t="shared" si="15"/>
        <v>420170.1</v>
      </c>
      <c r="Q48" s="131">
        <f t="shared" si="16"/>
        <v>965526.36</v>
      </c>
      <c r="R48" s="131">
        <f t="shared" si="39"/>
        <v>172804</v>
      </c>
      <c r="S48" s="108">
        <v>1</v>
      </c>
      <c r="T48" s="131">
        <f t="shared" si="18"/>
        <v>15000</v>
      </c>
      <c r="U48" s="108">
        <v>0</v>
      </c>
      <c r="V48" s="131">
        <f t="shared" si="19"/>
        <v>0</v>
      </c>
      <c r="W48" s="131">
        <f t="shared" si="20"/>
        <v>1669751.23</v>
      </c>
      <c r="X48" s="131"/>
      <c r="Y48" s="102">
        <v>218</v>
      </c>
      <c r="Z48" s="131">
        <f t="shared" si="6"/>
        <v>45126</v>
      </c>
      <c r="AA48" s="131">
        <f>VLOOKUP(A48,[3]Sheet1!$E$4:$EL$374,138,0)</f>
        <v>0</v>
      </c>
      <c r="AB48" s="131">
        <f t="shared" si="21"/>
        <v>0</v>
      </c>
      <c r="AC48" s="164">
        <f t="shared" si="36"/>
        <v>407250</v>
      </c>
      <c r="AD48" s="164">
        <f t="shared" si="10"/>
        <v>7240</v>
      </c>
      <c r="AE48" s="155">
        <v>4000</v>
      </c>
      <c r="AF48" s="155">
        <f t="shared" si="8"/>
        <v>2133367.23</v>
      </c>
      <c r="AG48" s="153" t="s">
        <v>218</v>
      </c>
      <c r="AH48" s="136">
        <f t="shared" si="22"/>
        <v>2133367</v>
      </c>
    </row>
    <row r="49" spans="1:34" ht="18.75" thickBot="1" x14ac:dyDescent="0.3">
      <c r="A49" s="152">
        <v>2207843</v>
      </c>
      <c r="B49" s="124" t="s">
        <v>25</v>
      </c>
      <c r="C49" s="153" t="s">
        <v>219</v>
      </c>
      <c r="D49" s="163">
        <f>VLOOKUP(A49,[1]Sheet1!$E$15:$R$388,14,0)</f>
        <v>14</v>
      </c>
      <c r="E49" s="163">
        <f>VLOOKUP(A49,[2]Sheet1!$E$15:$T$388,16,0)</f>
        <v>41</v>
      </c>
      <c r="F49" s="163">
        <f>VLOOKUP(A49,[2]Sheet1!$E$15:$V$388,18,0)</f>
        <v>116</v>
      </c>
      <c r="G49" s="163">
        <f>VLOOKUP(A49,[2]Sheet1!$E$15:$X$388,20,0)</f>
        <v>198</v>
      </c>
      <c r="H49" s="131">
        <f t="shared" si="38"/>
        <v>355</v>
      </c>
      <c r="I49" s="131">
        <f t="shared" si="12"/>
        <v>126504</v>
      </c>
      <c r="J49" s="2">
        <v>46300</v>
      </c>
      <c r="K49" s="131">
        <f t="shared" si="33"/>
        <v>92701</v>
      </c>
      <c r="L49" s="131">
        <f t="shared" si="34"/>
        <v>492420</v>
      </c>
      <c r="M49" s="131">
        <f t="shared" si="35"/>
        <v>904068</v>
      </c>
      <c r="N49" s="131">
        <f t="shared" si="13"/>
        <v>1624095.55</v>
      </c>
      <c r="O49" s="131">
        <f t="shared" si="14"/>
        <v>91773.99</v>
      </c>
      <c r="P49" s="131">
        <f t="shared" si="15"/>
        <v>482571.6</v>
      </c>
      <c r="Q49" s="131">
        <f t="shared" si="16"/>
        <v>876945.96</v>
      </c>
      <c r="R49" s="131">
        <f t="shared" si="39"/>
        <v>172804</v>
      </c>
      <c r="S49" s="108">
        <v>1</v>
      </c>
      <c r="T49" s="131">
        <f t="shared" si="18"/>
        <v>15000</v>
      </c>
      <c r="U49" s="109">
        <v>0</v>
      </c>
      <c r="V49" s="131">
        <f t="shared" si="19"/>
        <v>0</v>
      </c>
      <c r="W49" s="131">
        <f t="shared" si="20"/>
        <v>1639095.5499999998</v>
      </c>
      <c r="X49" s="131"/>
      <c r="Y49" s="102">
        <v>198</v>
      </c>
      <c r="Z49" s="131">
        <f t="shared" si="6"/>
        <v>40986</v>
      </c>
      <c r="AA49" s="131">
        <f>VLOOKUP(A49,[3]Sheet1!$E$4:$EL$374,138,0)</f>
        <v>0</v>
      </c>
      <c r="AB49" s="131">
        <f t="shared" si="21"/>
        <v>0</v>
      </c>
      <c r="AC49" s="164">
        <f t="shared" si="36"/>
        <v>399375</v>
      </c>
      <c r="AD49" s="164">
        <f t="shared" si="10"/>
        <v>7100</v>
      </c>
      <c r="AE49" s="155">
        <v>4000</v>
      </c>
      <c r="AF49" s="155">
        <f t="shared" si="8"/>
        <v>2090556.5499999998</v>
      </c>
      <c r="AG49" s="153" t="s">
        <v>219</v>
      </c>
      <c r="AH49" s="136">
        <f t="shared" si="22"/>
        <v>2090557</v>
      </c>
    </row>
    <row r="50" spans="1:34" ht="18.75" thickBot="1" x14ac:dyDescent="0.3">
      <c r="A50" s="152">
        <v>2207844</v>
      </c>
      <c r="B50" s="124" t="s">
        <v>25</v>
      </c>
      <c r="C50" s="153" t="s">
        <v>220</v>
      </c>
      <c r="D50" s="163">
        <f>VLOOKUP(A50,[1]Sheet1!$E$15:$R$388,14,0)</f>
        <v>13</v>
      </c>
      <c r="E50" s="163">
        <f>VLOOKUP(A50,[2]Sheet1!$E$15:$T$388,16,0)</f>
        <v>66</v>
      </c>
      <c r="F50" s="163">
        <f>VLOOKUP(A50,[2]Sheet1!$E$15:$V$388,18,0)</f>
        <v>80</v>
      </c>
      <c r="G50" s="163">
        <f>VLOOKUP(A50,[2]Sheet1!$E$15:$X$388,20,0)</f>
        <v>179</v>
      </c>
      <c r="H50" s="131">
        <f t="shared" si="38"/>
        <v>325</v>
      </c>
      <c r="I50" s="131">
        <f t="shared" si="12"/>
        <v>117468</v>
      </c>
      <c r="J50" s="2">
        <v>46300</v>
      </c>
      <c r="K50" s="131">
        <f t="shared" si="33"/>
        <v>149226</v>
      </c>
      <c r="L50" s="131">
        <f t="shared" si="34"/>
        <v>339600</v>
      </c>
      <c r="M50" s="131">
        <f t="shared" si="35"/>
        <v>817314</v>
      </c>
      <c r="N50" s="131">
        <f t="shared" si="13"/>
        <v>1437104.32</v>
      </c>
      <c r="O50" s="131">
        <f t="shared" si="14"/>
        <v>147733.74</v>
      </c>
      <c r="P50" s="131">
        <f t="shared" si="15"/>
        <v>332808</v>
      </c>
      <c r="Q50" s="131">
        <f t="shared" si="16"/>
        <v>792794.58</v>
      </c>
      <c r="R50" s="131">
        <f t="shared" si="39"/>
        <v>163768</v>
      </c>
      <c r="S50" s="108">
        <v>1</v>
      </c>
      <c r="T50" s="131">
        <f t="shared" si="18"/>
        <v>15000</v>
      </c>
      <c r="U50" s="108">
        <v>0</v>
      </c>
      <c r="V50" s="131">
        <f t="shared" si="19"/>
        <v>0</v>
      </c>
      <c r="W50" s="131">
        <f t="shared" si="20"/>
        <v>1452104.3199999998</v>
      </c>
      <c r="X50" s="131"/>
      <c r="Y50" s="102">
        <v>179</v>
      </c>
      <c r="Z50" s="131">
        <f t="shared" si="6"/>
        <v>37053</v>
      </c>
      <c r="AA50" s="131">
        <f>VLOOKUP(A50,[3]Sheet1!$E$4:$EL$374,138,0)</f>
        <v>0</v>
      </c>
      <c r="AB50" s="131">
        <f t="shared" si="21"/>
        <v>0</v>
      </c>
      <c r="AC50" s="164">
        <f t="shared" si="36"/>
        <v>365625</v>
      </c>
      <c r="AD50" s="164">
        <f t="shared" si="10"/>
        <v>6500</v>
      </c>
      <c r="AE50" s="155">
        <v>4000</v>
      </c>
      <c r="AF50" s="155">
        <f t="shared" si="8"/>
        <v>1865282.3199999998</v>
      </c>
      <c r="AG50" s="153" t="s">
        <v>220</v>
      </c>
      <c r="AH50" s="136">
        <f t="shared" si="22"/>
        <v>1865282</v>
      </c>
    </row>
    <row r="51" spans="1:34" ht="18.75" thickBot="1" x14ac:dyDescent="0.3">
      <c r="A51" s="152">
        <v>2207845</v>
      </c>
      <c r="B51" s="124" t="s">
        <v>25</v>
      </c>
      <c r="C51" s="153" t="s">
        <v>221</v>
      </c>
      <c r="D51" s="163">
        <f>VLOOKUP(A51,[1]Sheet1!$E$15:$R$388,14,0)</f>
        <v>10</v>
      </c>
      <c r="E51" s="163">
        <f>VLOOKUP(A51,[2]Sheet1!$E$15:$T$388,16,0)</f>
        <v>44</v>
      </c>
      <c r="F51" s="163">
        <f>VLOOKUP(A51,[2]Sheet1!$E$15:$V$388,18,0)</f>
        <v>57</v>
      </c>
      <c r="G51" s="163">
        <f>VLOOKUP(A51,[2]Sheet1!$E$15:$X$388,20,0)</f>
        <v>160</v>
      </c>
      <c r="H51" s="131">
        <f t="shared" si="38"/>
        <v>261</v>
      </c>
      <c r="I51" s="131">
        <f t="shared" si="12"/>
        <v>90360</v>
      </c>
      <c r="J51" s="2">
        <v>46300</v>
      </c>
      <c r="K51" s="131">
        <f t="shared" si="33"/>
        <v>99484</v>
      </c>
      <c r="L51" s="131">
        <f t="shared" si="34"/>
        <v>241965</v>
      </c>
      <c r="M51" s="131">
        <f t="shared" si="35"/>
        <v>730560</v>
      </c>
      <c r="N51" s="131">
        <f t="shared" si="13"/>
        <v>1180918.0599999998</v>
      </c>
      <c r="O51" s="131">
        <f t="shared" si="14"/>
        <v>98489.16</v>
      </c>
      <c r="P51" s="131">
        <f t="shared" si="15"/>
        <v>237125.69999999998</v>
      </c>
      <c r="Q51" s="131">
        <f t="shared" si="16"/>
        <v>708643.2</v>
      </c>
      <c r="R51" s="131">
        <f t="shared" si="39"/>
        <v>136660</v>
      </c>
      <c r="S51" s="108">
        <v>0</v>
      </c>
      <c r="T51" s="131">
        <f t="shared" si="18"/>
        <v>0</v>
      </c>
      <c r="U51" s="108">
        <v>0</v>
      </c>
      <c r="V51" s="131">
        <f t="shared" si="19"/>
        <v>0</v>
      </c>
      <c r="W51" s="131">
        <f t="shared" si="20"/>
        <v>1180918.06</v>
      </c>
      <c r="X51" s="131"/>
      <c r="Y51" s="102">
        <v>160</v>
      </c>
      <c r="Z51" s="131">
        <f t="shared" si="6"/>
        <v>33120</v>
      </c>
      <c r="AA51" s="131">
        <f>VLOOKUP(A51,[3]Sheet1!$E$4:$EL$374,138,0)</f>
        <v>0</v>
      </c>
      <c r="AB51" s="131">
        <f t="shared" si="21"/>
        <v>0</v>
      </c>
      <c r="AC51" s="164">
        <f t="shared" si="36"/>
        <v>293625</v>
      </c>
      <c r="AD51" s="164">
        <f t="shared" si="10"/>
        <v>5220</v>
      </c>
      <c r="AE51" s="155">
        <v>4000</v>
      </c>
      <c r="AF51" s="155">
        <f t="shared" si="8"/>
        <v>1516883.06</v>
      </c>
      <c r="AG51" s="153" t="s">
        <v>221</v>
      </c>
      <c r="AH51" s="136">
        <f t="shared" si="22"/>
        <v>1516883</v>
      </c>
    </row>
    <row r="52" spans="1:34" ht="18.75" thickBot="1" x14ac:dyDescent="0.3">
      <c r="A52" s="152">
        <v>2207846</v>
      </c>
      <c r="B52" s="124" t="s">
        <v>25</v>
      </c>
      <c r="C52" s="153" t="s">
        <v>222</v>
      </c>
      <c r="D52" s="163">
        <f>VLOOKUP(A52,[1]Sheet1!$E$15:$R$388,14,0)</f>
        <v>11</v>
      </c>
      <c r="E52" s="163">
        <f>VLOOKUP(A52,[2]Sheet1!$E$15:$T$388,16,0)</f>
        <v>83</v>
      </c>
      <c r="F52" s="163">
        <f>VLOOKUP(A52,[2]Sheet1!$E$15:$V$388,18,0)</f>
        <v>61</v>
      </c>
      <c r="G52" s="163">
        <f>VLOOKUP(A52,[2]Sheet1!$E$15:$X$388,20,0)</f>
        <v>136</v>
      </c>
      <c r="H52" s="131">
        <f t="shared" si="38"/>
        <v>280</v>
      </c>
      <c r="I52" s="131">
        <f t="shared" si="12"/>
        <v>99396</v>
      </c>
      <c r="J52" s="2">
        <v>46300</v>
      </c>
      <c r="K52" s="131">
        <f t="shared" si="33"/>
        <v>187663</v>
      </c>
      <c r="L52" s="131">
        <f t="shared" si="34"/>
        <v>258945</v>
      </c>
      <c r="M52" s="131">
        <f t="shared" si="35"/>
        <v>620976</v>
      </c>
      <c r="N52" s="131">
        <f t="shared" si="13"/>
        <v>1187595.19</v>
      </c>
      <c r="O52" s="131">
        <f t="shared" si="14"/>
        <v>185786.37</v>
      </c>
      <c r="P52" s="131">
        <f t="shared" si="15"/>
        <v>253766.1</v>
      </c>
      <c r="Q52" s="131">
        <f t="shared" si="16"/>
        <v>602346.72</v>
      </c>
      <c r="R52" s="131">
        <f t="shared" si="39"/>
        <v>145696</v>
      </c>
      <c r="S52" s="108">
        <v>0</v>
      </c>
      <c r="T52" s="131">
        <f t="shared" si="18"/>
        <v>0</v>
      </c>
      <c r="U52" s="108">
        <v>0</v>
      </c>
      <c r="V52" s="131">
        <f t="shared" si="19"/>
        <v>0</v>
      </c>
      <c r="W52" s="131">
        <f t="shared" si="20"/>
        <v>1187595.19</v>
      </c>
      <c r="X52" s="131"/>
      <c r="Y52" s="102">
        <v>136</v>
      </c>
      <c r="Z52" s="131">
        <f t="shared" si="6"/>
        <v>28152</v>
      </c>
      <c r="AA52" s="131">
        <f>VLOOKUP(A52,[3]Sheet1!$E$4:$EL$374,138,0)</f>
        <v>0</v>
      </c>
      <c r="AB52" s="131">
        <f t="shared" si="21"/>
        <v>0</v>
      </c>
      <c r="AC52" s="164">
        <f t="shared" si="36"/>
        <v>315000</v>
      </c>
      <c r="AD52" s="164">
        <f t="shared" si="10"/>
        <v>5600</v>
      </c>
      <c r="AE52" s="155">
        <v>4000</v>
      </c>
      <c r="AF52" s="155">
        <f t="shared" si="8"/>
        <v>1540347.19</v>
      </c>
      <c r="AG52" s="153" t="s">
        <v>222</v>
      </c>
      <c r="AH52" s="136">
        <f t="shared" si="22"/>
        <v>1540347</v>
      </c>
    </row>
    <row r="53" spans="1:34" ht="18.75" thickBot="1" x14ac:dyDescent="0.3">
      <c r="A53" s="152">
        <v>2207848</v>
      </c>
      <c r="B53" s="124" t="s">
        <v>25</v>
      </c>
      <c r="C53" s="153" t="s">
        <v>223</v>
      </c>
      <c r="D53" s="163">
        <f>VLOOKUP(A53,[1]Sheet1!$E$15:$R$388,14,0)</f>
        <v>12</v>
      </c>
      <c r="E53" s="163">
        <f>VLOOKUP(A53,[2]Sheet1!$E$15:$T$388,16,0)</f>
        <v>21</v>
      </c>
      <c r="F53" s="163">
        <f>VLOOKUP(A53,[2]Sheet1!$E$15:$V$388,18,0)</f>
        <v>120</v>
      </c>
      <c r="G53" s="163">
        <f>VLOOKUP(A53,[2]Sheet1!$E$15:$X$388,20,0)</f>
        <v>158</v>
      </c>
      <c r="H53" s="131">
        <f t="shared" si="38"/>
        <v>299</v>
      </c>
      <c r="I53" s="131">
        <f t="shared" si="12"/>
        <v>108432</v>
      </c>
      <c r="J53" s="2">
        <v>46300</v>
      </c>
      <c r="K53" s="131">
        <f t="shared" si="33"/>
        <v>47481</v>
      </c>
      <c r="L53" s="131">
        <f t="shared" si="34"/>
        <v>509400</v>
      </c>
      <c r="M53" s="131">
        <f t="shared" si="35"/>
        <v>721428</v>
      </c>
      <c r="N53" s="131">
        <f t="shared" si="13"/>
        <v>1400735.35</v>
      </c>
      <c r="O53" s="131">
        <f t="shared" si="14"/>
        <v>47006.19</v>
      </c>
      <c r="P53" s="131">
        <f t="shared" si="15"/>
        <v>499212</v>
      </c>
      <c r="Q53" s="131">
        <f t="shared" si="16"/>
        <v>699785.16</v>
      </c>
      <c r="R53" s="131">
        <f t="shared" si="39"/>
        <v>154732</v>
      </c>
      <c r="S53" s="108">
        <v>0</v>
      </c>
      <c r="T53" s="131">
        <f t="shared" si="18"/>
        <v>0</v>
      </c>
      <c r="U53" s="108">
        <v>0</v>
      </c>
      <c r="V53" s="131">
        <f t="shared" si="19"/>
        <v>0</v>
      </c>
      <c r="W53" s="131">
        <f t="shared" si="20"/>
        <v>1400735.35</v>
      </c>
      <c r="X53" s="131"/>
      <c r="Y53" s="102">
        <v>158</v>
      </c>
      <c r="Z53" s="131">
        <f t="shared" si="6"/>
        <v>32706</v>
      </c>
      <c r="AA53" s="131">
        <f>VLOOKUP(A53,[3]Sheet1!$E$4:$EL$374,138,0)</f>
        <v>0</v>
      </c>
      <c r="AB53" s="131">
        <f t="shared" si="21"/>
        <v>0</v>
      </c>
      <c r="AC53" s="164">
        <f t="shared" si="36"/>
        <v>336375</v>
      </c>
      <c r="AD53" s="164">
        <f t="shared" si="10"/>
        <v>5980</v>
      </c>
      <c r="AE53" s="155">
        <v>4000</v>
      </c>
      <c r="AF53" s="155">
        <f t="shared" si="8"/>
        <v>1779796.35</v>
      </c>
      <c r="AG53" s="153" t="s">
        <v>223</v>
      </c>
      <c r="AH53" s="136">
        <f t="shared" si="22"/>
        <v>1779796</v>
      </c>
    </row>
    <row r="54" spans="1:34" ht="18.75" thickBot="1" x14ac:dyDescent="0.3">
      <c r="A54" s="152">
        <v>2207849</v>
      </c>
      <c r="B54" s="124" t="s">
        <v>25</v>
      </c>
      <c r="C54" s="153" t="s">
        <v>224</v>
      </c>
      <c r="D54" s="163">
        <f>VLOOKUP(A54,[1]Sheet1!$E$15:$R$388,14,0)</f>
        <v>11</v>
      </c>
      <c r="E54" s="163">
        <f>VLOOKUP(A54,[2]Sheet1!$E$15:$T$388,16,0)</f>
        <v>20</v>
      </c>
      <c r="F54" s="163">
        <f>VLOOKUP(A54,[2]Sheet1!$E$15:$V$388,18,0)</f>
        <v>55</v>
      </c>
      <c r="G54" s="163">
        <f>VLOOKUP(A54,[2]Sheet1!$E$15:$X$388,20,0)</f>
        <v>211</v>
      </c>
      <c r="H54" s="131">
        <f t="shared" si="38"/>
        <v>286</v>
      </c>
      <c r="I54" s="131">
        <f t="shared" si="12"/>
        <v>99396</v>
      </c>
      <c r="J54" s="2">
        <v>46300</v>
      </c>
      <c r="K54" s="131">
        <f t="shared" si="33"/>
        <v>45220</v>
      </c>
      <c r="L54" s="131">
        <f t="shared" si="34"/>
        <v>233475</v>
      </c>
      <c r="M54" s="131">
        <f t="shared" si="35"/>
        <v>963426</v>
      </c>
      <c r="N54" s="131">
        <f t="shared" si="13"/>
        <v>1353792.52</v>
      </c>
      <c r="O54" s="131">
        <f t="shared" si="14"/>
        <v>44767.8</v>
      </c>
      <c r="P54" s="131">
        <f t="shared" si="15"/>
        <v>228805.5</v>
      </c>
      <c r="Q54" s="131">
        <f t="shared" si="16"/>
        <v>934523.22</v>
      </c>
      <c r="R54" s="131">
        <f t="shared" si="39"/>
        <v>145696</v>
      </c>
      <c r="S54" s="108">
        <v>1</v>
      </c>
      <c r="T54" s="131">
        <f t="shared" si="18"/>
        <v>15000</v>
      </c>
      <c r="U54" s="108">
        <v>0</v>
      </c>
      <c r="V54" s="131">
        <f t="shared" si="19"/>
        <v>0</v>
      </c>
      <c r="W54" s="131">
        <f t="shared" si="20"/>
        <v>1368792.52</v>
      </c>
      <c r="X54" s="131"/>
      <c r="Y54" s="102">
        <v>211</v>
      </c>
      <c r="Z54" s="131">
        <f t="shared" si="6"/>
        <v>43677</v>
      </c>
      <c r="AA54" s="131">
        <f>VLOOKUP(A54,[3]Sheet1!$E$4:$EL$374,138,0)</f>
        <v>0</v>
      </c>
      <c r="AB54" s="131">
        <f t="shared" si="21"/>
        <v>0</v>
      </c>
      <c r="AC54" s="164">
        <f t="shared" si="36"/>
        <v>321750</v>
      </c>
      <c r="AD54" s="164">
        <f t="shared" si="10"/>
        <v>5720</v>
      </c>
      <c r="AE54" s="155">
        <v>4000</v>
      </c>
      <c r="AF54" s="155">
        <f t="shared" si="8"/>
        <v>1743939.52</v>
      </c>
      <c r="AG54" s="153" t="s">
        <v>224</v>
      </c>
      <c r="AH54" s="136">
        <f t="shared" si="22"/>
        <v>1743940</v>
      </c>
    </row>
    <row r="55" spans="1:34" ht="19.5" customHeight="1" thickBot="1" x14ac:dyDescent="0.3">
      <c r="A55" s="152"/>
      <c r="C55" s="124" t="s">
        <v>26</v>
      </c>
      <c r="D55" s="141">
        <f t="shared" ref="D55:AH55" si="40">SUM(D56:D62)</f>
        <v>48</v>
      </c>
      <c r="E55" s="141">
        <f t="shared" si="40"/>
        <v>108</v>
      </c>
      <c r="F55" s="141">
        <f t="shared" si="40"/>
        <v>255</v>
      </c>
      <c r="G55" s="141">
        <f t="shared" si="40"/>
        <v>899</v>
      </c>
      <c r="H55" s="141">
        <f t="shared" si="40"/>
        <v>1262</v>
      </c>
      <c r="I55" s="141">
        <f t="shared" si="40"/>
        <v>433728</v>
      </c>
      <c r="J55" s="141">
        <f t="shared" si="40"/>
        <v>324100</v>
      </c>
      <c r="K55" s="141">
        <f t="shared" si="40"/>
        <v>244188</v>
      </c>
      <c r="L55" s="141">
        <f t="shared" si="40"/>
        <v>1082475</v>
      </c>
      <c r="M55" s="141">
        <f t="shared" si="40"/>
        <v>4104834</v>
      </c>
      <c r="N55" s="141">
        <f t="shared" si="40"/>
        <v>6042088.5999999996</v>
      </c>
      <c r="O55" s="141">
        <f t="shared" si="40"/>
        <v>241746.12</v>
      </c>
      <c r="P55" s="141">
        <f t="shared" si="40"/>
        <v>1060825.5</v>
      </c>
      <c r="Q55" s="141">
        <f t="shared" si="40"/>
        <v>3981688.98</v>
      </c>
      <c r="R55" s="141">
        <f t="shared" si="40"/>
        <v>757828</v>
      </c>
      <c r="S55" s="141">
        <f t="shared" si="40"/>
        <v>0</v>
      </c>
      <c r="T55" s="141">
        <f t="shared" si="40"/>
        <v>0</v>
      </c>
      <c r="U55" s="141">
        <f t="shared" si="40"/>
        <v>0</v>
      </c>
      <c r="V55" s="141">
        <f t="shared" si="40"/>
        <v>0</v>
      </c>
      <c r="W55" s="141">
        <f t="shared" si="40"/>
        <v>6042088.5999999996</v>
      </c>
      <c r="X55" s="141">
        <f t="shared" si="40"/>
        <v>0</v>
      </c>
      <c r="Y55" s="141">
        <f t="shared" si="40"/>
        <v>899</v>
      </c>
      <c r="Z55" s="141">
        <f t="shared" si="40"/>
        <v>186093</v>
      </c>
      <c r="AA55" s="141">
        <f t="shared" si="40"/>
        <v>0</v>
      </c>
      <c r="AB55" s="141">
        <f t="shared" si="40"/>
        <v>0</v>
      </c>
      <c r="AC55" s="141">
        <f t="shared" si="40"/>
        <v>1419750</v>
      </c>
      <c r="AD55" s="164">
        <f t="shared" si="10"/>
        <v>25240</v>
      </c>
      <c r="AE55" s="141">
        <f t="shared" si="40"/>
        <v>28000</v>
      </c>
      <c r="AF55" s="141">
        <f t="shared" si="40"/>
        <v>7701171.5999999996</v>
      </c>
      <c r="AG55" s="124" t="s">
        <v>26</v>
      </c>
      <c r="AH55" s="2">
        <f t="shared" si="40"/>
        <v>7701171</v>
      </c>
    </row>
    <row r="56" spans="1:34" ht="18.75" thickBot="1" x14ac:dyDescent="0.3">
      <c r="A56" s="152">
        <v>2208864</v>
      </c>
      <c r="B56" s="124" t="s">
        <v>26</v>
      </c>
      <c r="C56" s="153" t="s">
        <v>225</v>
      </c>
      <c r="D56" s="163">
        <f>VLOOKUP(A56,[1]Sheet1!$E$15:$R$388,14,0)</f>
        <v>6</v>
      </c>
      <c r="E56" s="163">
        <f>VLOOKUP(A56,[2]Sheet1!$E$15:$T$388,16,0)</f>
        <v>0</v>
      </c>
      <c r="F56" s="163">
        <f>VLOOKUP(A56,[2]Sheet1!$E$15:$V$388,18,0)</f>
        <v>24</v>
      </c>
      <c r="G56" s="163">
        <f>VLOOKUP(A56,[2]Sheet1!$E$15:$X$388,20,0)</f>
        <v>132</v>
      </c>
      <c r="H56" s="131">
        <f t="shared" ref="H56:H62" si="41">G56+F56+E56</f>
        <v>156</v>
      </c>
      <c r="I56" s="131">
        <f t="shared" si="12"/>
        <v>54216</v>
      </c>
      <c r="J56" s="2">
        <v>46300</v>
      </c>
      <c r="K56" s="131">
        <f t="shared" si="33"/>
        <v>0</v>
      </c>
      <c r="L56" s="131">
        <f t="shared" si="34"/>
        <v>101880</v>
      </c>
      <c r="M56" s="131">
        <f t="shared" si="35"/>
        <v>602712</v>
      </c>
      <c r="N56" s="131">
        <f t="shared" si="13"/>
        <v>784989.04</v>
      </c>
      <c r="O56" s="131">
        <f t="shared" si="14"/>
        <v>0</v>
      </c>
      <c r="P56" s="131">
        <f t="shared" si="15"/>
        <v>99842.4</v>
      </c>
      <c r="Q56" s="131">
        <f t="shared" si="16"/>
        <v>584630.64</v>
      </c>
      <c r="R56" s="131">
        <f t="shared" ref="R56:R62" si="42">I56+J56</f>
        <v>100516</v>
      </c>
      <c r="S56" s="108">
        <v>0</v>
      </c>
      <c r="T56" s="131">
        <f t="shared" si="18"/>
        <v>0</v>
      </c>
      <c r="U56" s="108">
        <v>0</v>
      </c>
      <c r="V56" s="131">
        <f t="shared" si="19"/>
        <v>0</v>
      </c>
      <c r="W56" s="131">
        <f t="shared" si="20"/>
        <v>784989.04</v>
      </c>
      <c r="X56" s="131"/>
      <c r="Y56" s="102">
        <v>132</v>
      </c>
      <c r="Z56" s="131">
        <f t="shared" si="6"/>
        <v>27324</v>
      </c>
      <c r="AA56" s="131">
        <f>VLOOKUP(A56,[3]Sheet1!$E$4:$EL$374,138,0)</f>
        <v>0</v>
      </c>
      <c r="AB56" s="131">
        <f t="shared" si="21"/>
        <v>0</v>
      </c>
      <c r="AC56" s="164">
        <f t="shared" si="36"/>
        <v>175500</v>
      </c>
      <c r="AD56" s="164">
        <f t="shared" si="10"/>
        <v>3120</v>
      </c>
      <c r="AE56" s="155">
        <v>4000</v>
      </c>
      <c r="AF56" s="155">
        <f t="shared" si="8"/>
        <v>994933.04</v>
      </c>
      <c r="AG56" s="153" t="s">
        <v>225</v>
      </c>
      <c r="AH56" s="136">
        <f t="shared" si="22"/>
        <v>994933</v>
      </c>
    </row>
    <row r="57" spans="1:34" ht="18.75" thickBot="1" x14ac:dyDescent="0.3">
      <c r="A57" s="152">
        <v>2208865</v>
      </c>
      <c r="B57" s="124" t="s">
        <v>26</v>
      </c>
      <c r="C57" s="153" t="s">
        <v>226</v>
      </c>
      <c r="D57" s="163">
        <f>VLOOKUP(A57,[1]Sheet1!$E$15:$R$388,14,0)</f>
        <v>6</v>
      </c>
      <c r="E57" s="163">
        <f>VLOOKUP(A57,[2]Sheet1!$E$15:$T$388,16,0)</f>
        <v>0</v>
      </c>
      <c r="F57" s="163">
        <f>VLOOKUP(A57,[2]Sheet1!$E$15:$V$388,18,0)</f>
        <v>52</v>
      </c>
      <c r="G57" s="163">
        <f>VLOOKUP(A57,[2]Sheet1!$E$15:$X$388,20,0)</f>
        <v>112</v>
      </c>
      <c r="H57" s="131">
        <f t="shared" si="41"/>
        <v>164</v>
      </c>
      <c r="I57" s="131">
        <f t="shared" si="12"/>
        <v>54216</v>
      </c>
      <c r="J57" s="2">
        <v>46300</v>
      </c>
      <c r="K57" s="131">
        <f t="shared" si="33"/>
        <v>0</v>
      </c>
      <c r="L57" s="131">
        <f t="shared" si="34"/>
        <v>220740</v>
      </c>
      <c r="M57" s="131">
        <f t="shared" si="35"/>
        <v>511392</v>
      </c>
      <c r="N57" s="131">
        <f t="shared" si="13"/>
        <v>812891.44</v>
      </c>
      <c r="O57" s="131">
        <f t="shared" si="14"/>
        <v>0</v>
      </c>
      <c r="P57" s="131">
        <f t="shared" si="15"/>
        <v>216325.19999999998</v>
      </c>
      <c r="Q57" s="131">
        <f t="shared" si="16"/>
        <v>496050.24</v>
      </c>
      <c r="R57" s="131">
        <f t="shared" si="42"/>
        <v>100516</v>
      </c>
      <c r="S57" s="108">
        <v>0</v>
      </c>
      <c r="T57" s="131">
        <f t="shared" si="18"/>
        <v>0</v>
      </c>
      <c r="U57" s="108">
        <v>0</v>
      </c>
      <c r="V57" s="131">
        <f t="shared" si="19"/>
        <v>0</v>
      </c>
      <c r="W57" s="131">
        <f t="shared" si="20"/>
        <v>812891.44</v>
      </c>
      <c r="X57" s="131"/>
      <c r="Y57" s="102">
        <v>112</v>
      </c>
      <c r="Z57" s="131">
        <f t="shared" si="6"/>
        <v>23184</v>
      </c>
      <c r="AA57" s="131">
        <f>VLOOKUP(A57,[3]Sheet1!$E$4:$EL$374,138,0)</f>
        <v>0</v>
      </c>
      <c r="AB57" s="131">
        <f t="shared" si="21"/>
        <v>0</v>
      </c>
      <c r="AC57" s="164">
        <f t="shared" si="36"/>
        <v>184500</v>
      </c>
      <c r="AD57" s="164">
        <f t="shared" si="10"/>
        <v>3280</v>
      </c>
      <c r="AE57" s="155">
        <v>4000</v>
      </c>
      <c r="AF57" s="155">
        <f t="shared" si="8"/>
        <v>1027855.44</v>
      </c>
      <c r="AG57" s="153" t="s">
        <v>226</v>
      </c>
      <c r="AH57" s="136">
        <f t="shared" si="22"/>
        <v>1027855</v>
      </c>
    </row>
    <row r="58" spans="1:34" ht="18.75" thickBot="1" x14ac:dyDescent="0.3">
      <c r="A58" s="152">
        <v>2208866</v>
      </c>
      <c r="B58" s="124" t="s">
        <v>26</v>
      </c>
      <c r="C58" s="153" t="s">
        <v>227</v>
      </c>
      <c r="D58" s="163">
        <f>VLOOKUP(A58,[1]Sheet1!$E$15:$R$388,14,0)</f>
        <v>10</v>
      </c>
      <c r="E58" s="163">
        <f>VLOOKUP(A58,[2]Sheet1!$E$15:$T$388,16,0)</f>
        <v>22</v>
      </c>
      <c r="F58" s="163">
        <f>VLOOKUP(A58,[2]Sheet1!$E$15:$V$388,18,0)</f>
        <v>51</v>
      </c>
      <c r="G58" s="163">
        <f>VLOOKUP(A58,[2]Sheet1!$E$15:$X$388,20,0)</f>
        <v>193</v>
      </c>
      <c r="H58" s="131">
        <f t="shared" si="41"/>
        <v>266</v>
      </c>
      <c r="I58" s="131">
        <f t="shared" si="12"/>
        <v>90360</v>
      </c>
      <c r="J58" s="2">
        <v>46300</v>
      </c>
      <c r="K58" s="131">
        <f t="shared" si="33"/>
        <v>49742</v>
      </c>
      <c r="L58" s="131">
        <f t="shared" si="34"/>
        <v>216495</v>
      </c>
      <c r="M58" s="131">
        <f t="shared" si="35"/>
        <v>881238</v>
      </c>
      <c r="N58" s="131">
        <f t="shared" si="13"/>
        <v>1252870.54</v>
      </c>
      <c r="O58" s="131">
        <f t="shared" si="14"/>
        <v>49244.58</v>
      </c>
      <c r="P58" s="131">
        <f t="shared" si="15"/>
        <v>212165.1</v>
      </c>
      <c r="Q58" s="131">
        <f t="shared" si="16"/>
        <v>854800.86</v>
      </c>
      <c r="R58" s="131">
        <f t="shared" si="42"/>
        <v>136660</v>
      </c>
      <c r="S58" s="108">
        <v>0</v>
      </c>
      <c r="T58" s="131">
        <f t="shared" si="18"/>
        <v>0</v>
      </c>
      <c r="U58" s="108">
        <v>0</v>
      </c>
      <c r="V58" s="131">
        <f t="shared" si="19"/>
        <v>0</v>
      </c>
      <c r="W58" s="131">
        <f t="shared" si="20"/>
        <v>1252870.54</v>
      </c>
      <c r="X58" s="131"/>
      <c r="Y58" s="102">
        <v>193</v>
      </c>
      <c r="Z58" s="131">
        <f t="shared" si="6"/>
        <v>39951</v>
      </c>
      <c r="AA58" s="131">
        <f>VLOOKUP(A58,[3]Sheet1!$E$4:$EL$374,138,0)</f>
        <v>0</v>
      </c>
      <c r="AB58" s="131">
        <f t="shared" si="21"/>
        <v>0</v>
      </c>
      <c r="AC58" s="164">
        <f t="shared" si="36"/>
        <v>299250</v>
      </c>
      <c r="AD58" s="164">
        <f t="shared" si="10"/>
        <v>5320</v>
      </c>
      <c r="AE58" s="155">
        <v>4000</v>
      </c>
      <c r="AF58" s="155">
        <f t="shared" si="8"/>
        <v>1601391.54</v>
      </c>
      <c r="AG58" s="153" t="s">
        <v>227</v>
      </c>
      <c r="AH58" s="136">
        <f t="shared" si="22"/>
        <v>1601392</v>
      </c>
    </row>
    <row r="59" spans="1:34" ht="18.75" thickBot="1" x14ac:dyDescent="0.3">
      <c r="A59" s="152">
        <v>2208867</v>
      </c>
      <c r="B59" s="124" t="s">
        <v>26</v>
      </c>
      <c r="C59" s="153" t="s">
        <v>228</v>
      </c>
      <c r="D59" s="163">
        <f>VLOOKUP(A59,[1]Sheet1!$E$15:$R$388,14,0)</f>
        <v>4</v>
      </c>
      <c r="E59" s="163">
        <f>VLOOKUP(A59,[2]Sheet1!$E$15:$T$388,16,0)</f>
        <v>0</v>
      </c>
      <c r="F59" s="163">
        <f>VLOOKUP(A59,[2]Sheet1!$E$15:$V$388,18,0)</f>
        <v>25</v>
      </c>
      <c r="G59" s="163">
        <f>VLOOKUP(A59,[2]Sheet1!$E$15:$X$388,20,0)</f>
        <v>82</v>
      </c>
      <c r="H59" s="131">
        <f t="shared" si="41"/>
        <v>107</v>
      </c>
      <c r="I59" s="131">
        <f t="shared" si="12"/>
        <v>36144</v>
      </c>
      <c r="J59" s="2">
        <v>46300</v>
      </c>
      <c r="K59" s="131">
        <f t="shared" si="33"/>
        <v>0</v>
      </c>
      <c r="L59" s="131">
        <f t="shared" si="34"/>
        <v>106125</v>
      </c>
      <c r="M59" s="131">
        <f t="shared" si="35"/>
        <v>374412</v>
      </c>
      <c r="N59" s="131">
        <f t="shared" si="13"/>
        <v>549626.14</v>
      </c>
      <c r="O59" s="131">
        <f t="shared" si="14"/>
        <v>0</v>
      </c>
      <c r="P59" s="131">
        <f t="shared" si="15"/>
        <v>104002.5</v>
      </c>
      <c r="Q59" s="131">
        <f t="shared" si="16"/>
        <v>363179.64</v>
      </c>
      <c r="R59" s="131">
        <f t="shared" si="42"/>
        <v>82444</v>
      </c>
      <c r="S59" s="108">
        <v>0</v>
      </c>
      <c r="T59" s="131">
        <f t="shared" si="18"/>
        <v>0</v>
      </c>
      <c r="U59" s="108">
        <v>0</v>
      </c>
      <c r="V59" s="131">
        <f t="shared" si="19"/>
        <v>0</v>
      </c>
      <c r="W59" s="131">
        <f t="shared" si="20"/>
        <v>549626.14</v>
      </c>
      <c r="X59" s="131"/>
      <c r="Y59" s="102">
        <v>82</v>
      </c>
      <c r="Z59" s="131">
        <f t="shared" si="6"/>
        <v>16974</v>
      </c>
      <c r="AA59" s="131">
        <f>VLOOKUP(A59,[3]Sheet1!$E$4:$EL$374,138,0)</f>
        <v>0</v>
      </c>
      <c r="AB59" s="131">
        <f t="shared" si="21"/>
        <v>0</v>
      </c>
      <c r="AC59" s="164">
        <f t="shared" si="36"/>
        <v>120375</v>
      </c>
      <c r="AD59" s="164">
        <f t="shared" si="10"/>
        <v>2140</v>
      </c>
      <c r="AE59" s="155">
        <v>4000</v>
      </c>
      <c r="AF59" s="155">
        <f t="shared" si="8"/>
        <v>693115.14</v>
      </c>
      <c r="AG59" s="153" t="s">
        <v>228</v>
      </c>
      <c r="AH59" s="136">
        <f t="shared" si="22"/>
        <v>693115</v>
      </c>
    </row>
    <row r="60" spans="1:34" ht="18.75" thickBot="1" x14ac:dyDescent="0.3">
      <c r="A60" s="152">
        <v>2208868</v>
      </c>
      <c r="B60" s="124" t="s">
        <v>26</v>
      </c>
      <c r="C60" s="153" t="s">
        <v>229</v>
      </c>
      <c r="D60" s="163">
        <f>VLOOKUP(A60,[1]Sheet1!$E$15:$R$388,14,0)</f>
        <v>8</v>
      </c>
      <c r="E60" s="163">
        <f>VLOOKUP(A60,[2]Sheet1!$E$15:$T$388,16,0)</f>
        <v>0</v>
      </c>
      <c r="F60" s="163">
        <f>VLOOKUP(A60,[2]Sheet1!$E$15:$V$388,18,0)</f>
        <v>51</v>
      </c>
      <c r="G60" s="163">
        <f>VLOOKUP(A60,[2]Sheet1!$E$15:$X$388,20,0)</f>
        <v>162</v>
      </c>
      <c r="H60" s="131">
        <f t="shared" si="41"/>
        <v>213</v>
      </c>
      <c r="I60" s="131">
        <f t="shared" si="12"/>
        <v>72288</v>
      </c>
      <c r="J60" s="2">
        <v>46300</v>
      </c>
      <c r="K60" s="131">
        <f t="shared" si="33"/>
        <v>0</v>
      </c>
      <c r="L60" s="131">
        <f t="shared" si="34"/>
        <v>216495</v>
      </c>
      <c r="M60" s="131">
        <f t="shared" si="35"/>
        <v>739692</v>
      </c>
      <c r="N60" s="131">
        <f t="shared" si="13"/>
        <v>1048254.34</v>
      </c>
      <c r="O60" s="131">
        <f t="shared" si="14"/>
        <v>0</v>
      </c>
      <c r="P60" s="131">
        <f t="shared" si="15"/>
        <v>212165.1</v>
      </c>
      <c r="Q60" s="131">
        <f t="shared" si="16"/>
        <v>717501.24</v>
      </c>
      <c r="R60" s="131">
        <f t="shared" si="42"/>
        <v>118588</v>
      </c>
      <c r="S60" s="108">
        <v>0</v>
      </c>
      <c r="T60" s="131">
        <f t="shared" si="18"/>
        <v>0</v>
      </c>
      <c r="U60" s="108">
        <v>0</v>
      </c>
      <c r="V60" s="131">
        <f t="shared" si="19"/>
        <v>0</v>
      </c>
      <c r="W60" s="131">
        <f t="shared" si="20"/>
        <v>1048254.34</v>
      </c>
      <c r="X60" s="131"/>
      <c r="Y60" s="102">
        <v>162</v>
      </c>
      <c r="Z60" s="131">
        <f t="shared" si="6"/>
        <v>33534</v>
      </c>
      <c r="AA60" s="131">
        <f>VLOOKUP(A60,[3]Sheet1!$E$4:$EL$374,138,0)</f>
        <v>0</v>
      </c>
      <c r="AB60" s="131">
        <f t="shared" si="21"/>
        <v>0</v>
      </c>
      <c r="AC60" s="164">
        <f t="shared" si="36"/>
        <v>239625</v>
      </c>
      <c r="AD60" s="164">
        <f t="shared" si="10"/>
        <v>4260</v>
      </c>
      <c r="AE60" s="155">
        <v>4000</v>
      </c>
      <c r="AF60" s="155">
        <f t="shared" si="8"/>
        <v>1329673.3399999999</v>
      </c>
      <c r="AG60" s="153" t="s">
        <v>229</v>
      </c>
      <c r="AH60" s="136">
        <f t="shared" si="22"/>
        <v>1329673</v>
      </c>
    </row>
    <row r="61" spans="1:34" ht="18.75" thickBot="1" x14ac:dyDescent="0.3">
      <c r="A61" s="152">
        <v>2208870</v>
      </c>
      <c r="B61" s="124" t="s">
        <v>26</v>
      </c>
      <c r="C61" s="153" t="s">
        <v>230</v>
      </c>
      <c r="D61" s="163">
        <f>VLOOKUP(A61,[1]Sheet1!$E$15:$R$388,14,0)</f>
        <v>8</v>
      </c>
      <c r="E61" s="163">
        <f>VLOOKUP(A61,[2]Sheet1!$E$15:$T$388,16,0)</f>
        <v>43</v>
      </c>
      <c r="F61" s="163">
        <f>VLOOKUP(A61,[2]Sheet1!$E$15:$V$388,18,0)</f>
        <v>26</v>
      </c>
      <c r="G61" s="163">
        <f>VLOOKUP(A61,[2]Sheet1!$E$15:$X$388,20,0)</f>
        <v>142</v>
      </c>
      <c r="H61" s="131">
        <f t="shared" si="41"/>
        <v>211</v>
      </c>
      <c r="I61" s="131">
        <f t="shared" si="12"/>
        <v>72288</v>
      </c>
      <c r="J61" s="2">
        <v>46300</v>
      </c>
      <c r="K61" s="131">
        <f t="shared" si="33"/>
        <v>97223</v>
      </c>
      <c r="L61" s="131">
        <f t="shared" si="34"/>
        <v>110370</v>
      </c>
      <c r="M61" s="131">
        <f t="shared" si="35"/>
        <v>648372</v>
      </c>
      <c r="N61" s="131">
        <f t="shared" si="13"/>
        <v>951922.21</v>
      </c>
      <c r="O61" s="131">
        <f t="shared" si="14"/>
        <v>96250.77</v>
      </c>
      <c r="P61" s="131">
        <f t="shared" si="15"/>
        <v>108162.59999999999</v>
      </c>
      <c r="Q61" s="131">
        <f t="shared" si="16"/>
        <v>628920.84</v>
      </c>
      <c r="R61" s="131">
        <f t="shared" si="42"/>
        <v>118588</v>
      </c>
      <c r="S61" s="108">
        <v>0</v>
      </c>
      <c r="T61" s="131">
        <f t="shared" si="18"/>
        <v>0</v>
      </c>
      <c r="U61" s="108">
        <v>0</v>
      </c>
      <c r="V61" s="131">
        <f t="shared" si="19"/>
        <v>0</v>
      </c>
      <c r="W61" s="131">
        <f t="shared" si="20"/>
        <v>951922.21</v>
      </c>
      <c r="X61" s="131"/>
      <c r="Y61" s="102">
        <v>142</v>
      </c>
      <c r="Z61" s="131">
        <f t="shared" si="6"/>
        <v>29394</v>
      </c>
      <c r="AA61" s="131">
        <f>VLOOKUP(A61,[3]Sheet1!$E$4:$EL$374,138,0)</f>
        <v>0</v>
      </c>
      <c r="AB61" s="131">
        <f t="shared" si="21"/>
        <v>0</v>
      </c>
      <c r="AC61" s="164">
        <f t="shared" si="36"/>
        <v>237375</v>
      </c>
      <c r="AD61" s="164">
        <f t="shared" si="10"/>
        <v>4220</v>
      </c>
      <c r="AE61" s="155">
        <v>4000</v>
      </c>
      <c r="AF61" s="155">
        <f t="shared" si="8"/>
        <v>1226911.21</v>
      </c>
      <c r="AG61" s="153" t="s">
        <v>230</v>
      </c>
      <c r="AH61" s="136">
        <f t="shared" si="22"/>
        <v>1226911</v>
      </c>
    </row>
    <row r="62" spans="1:34" ht="18.75" thickBot="1" x14ac:dyDescent="0.3">
      <c r="A62" s="152">
        <v>2208871</v>
      </c>
      <c r="B62" s="124" t="s">
        <v>26</v>
      </c>
      <c r="C62" s="153" t="s">
        <v>231</v>
      </c>
      <c r="D62" s="163">
        <f>VLOOKUP(A62,[1]Sheet1!$E$15:$R$388,14,0)</f>
        <v>6</v>
      </c>
      <c r="E62" s="163">
        <f>VLOOKUP(A62,[2]Sheet1!$E$15:$T$388,16,0)</f>
        <v>43</v>
      </c>
      <c r="F62" s="163">
        <f>VLOOKUP(A62,[2]Sheet1!$E$15:$V$388,18,0)</f>
        <v>26</v>
      </c>
      <c r="G62" s="163">
        <f>VLOOKUP(A62,[2]Sheet1!$E$15:$X$388,20,0)</f>
        <v>76</v>
      </c>
      <c r="H62" s="131">
        <f t="shared" si="41"/>
        <v>145</v>
      </c>
      <c r="I62" s="131">
        <f t="shared" si="12"/>
        <v>54216</v>
      </c>
      <c r="J62" s="2">
        <v>46300</v>
      </c>
      <c r="K62" s="131">
        <f t="shared" si="33"/>
        <v>97223</v>
      </c>
      <c r="L62" s="131">
        <f t="shared" si="34"/>
        <v>110370</v>
      </c>
      <c r="M62" s="131">
        <f t="shared" si="35"/>
        <v>347016</v>
      </c>
      <c r="N62" s="131">
        <f t="shared" si="13"/>
        <v>641534.89</v>
      </c>
      <c r="O62" s="131">
        <f t="shared" si="14"/>
        <v>96250.77</v>
      </c>
      <c r="P62" s="131">
        <f t="shared" si="15"/>
        <v>108162.59999999999</v>
      </c>
      <c r="Q62" s="131">
        <f t="shared" si="16"/>
        <v>336605.52</v>
      </c>
      <c r="R62" s="131">
        <f t="shared" si="42"/>
        <v>100516</v>
      </c>
      <c r="S62" s="108">
        <v>0</v>
      </c>
      <c r="T62" s="131">
        <f t="shared" si="18"/>
        <v>0</v>
      </c>
      <c r="U62" s="108">
        <v>0</v>
      </c>
      <c r="V62" s="131">
        <f t="shared" si="19"/>
        <v>0</v>
      </c>
      <c r="W62" s="131">
        <f t="shared" si="20"/>
        <v>641534.89</v>
      </c>
      <c r="X62" s="131"/>
      <c r="Y62" s="102">
        <v>76</v>
      </c>
      <c r="Z62" s="131">
        <f t="shared" si="6"/>
        <v>15732</v>
      </c>
      <c r="AA62" s="131">
        <f>VLOOKUP(A62,[3]Sheet1!$E$4:$EL$374,138,0)</f>
        <v>0</v>
      </c>
      <c r="AB62" s="131">
        <f t="shared" si="21"/>
        <v>0</v>
      </c>
      <c r="AC62" s="164">
        <f t="shared" si="36"/>
        <v>163125</v>
      </c>
      <c r="AD62" s="164">
        <f t="shared" si="10"/>
        <v>2900</v>
      </c>
      <c r="AE62" s="155">
        <v>4000</v>
      </c>
      <c r="AF62" s="155">
        <f t="shared" si="8"/>
        <v>827291.89</v>
      </c>
      <c r="AG62" s="153" t="s">
        <v>231</v>
      </c>
      <c r="AH62" s="136">
        <f t="shared" si="22"/>
        <v>827292</v>
      </c>
    </row>
    <row r="63" spans="1:34" ht="19.5" customHeight="1" thickBot="1" x14ac:dyDescent="0.3">
      <c r="A63" s="152"/>
      <c r="C63" s="124" t="s">
        <v>27</v>
      </c>
      <c r="D63" s="141">
        <f t="shared" ref="D63:AH63" si="43">SUM(D64:D76)</f>
        <v>107</v>
      </c>
      <c r="E63" s="141">
        <f t="shared" si="43"/>
        <v>198</v>
      </c>
      <c r="F63" s="141">
        <f t="shared" si="43"/>
        <v>661</v>
      </c>
      <c r="G63" s="141">
        <f t="shared" si="43"/>
        <v>1893</v>
      </c>
      <c r="H63" s="141">
        <f t="shared" si="43"/>
        <v>2752</v>
      </c>
      <c r="I63" s="141">
        <f t="shared" si="43"/>
        <v>966852</v>
      </c>
      <c r="J63" s="141">
        <f t="shared" si="43"/>
        <v>601900</v>
      </c>
      <c r="K63" s="141">
        <f t="shared" si="43"/>
        <v>447678</v>
      </c>
      <c r="L63" s="141">
        <f t="shared" si="43"/>
        <v>2805945</v>
      </c>
      <c r="M63" s="141">
        <f t="shared" si="43"/>
        <v>8643438</v>
      </c>
      <c r="N63" s="141">
        <f t="shared" si="43"/>
        <v>13145914.18</v>
      </c>
      <c r="O63" s="141">
        <f t="shared" si="43"/>
        <v>443201.22</v>
      </c>
      <c r="P63" s="141">
        <f t="shared" si="43"/>
        <v>2749826.1</v>
      </c>
      <c r="Q63" s="141">
        <f t="shared" si="43"/>
        <v>8384134.8599999994</v>
      </c>
      <c r="R63" s="141">
        <f t="shared" si="43"/>
        <v>1568752</v>
      </c>
      <c r="S63" s="141">
        <f t="shared" si="43"/>
        <v>0</v>
      </c>
      <c r="T63" s="141">
        <f t="shared" si="43"/>
        <v>0</v>
      </c>
      <c r="U63" s="141">
        <f t="shared" si="43"/>
        <v>177</v>
      </c>
      <c r="V63" s="141">
        <f t="shared" si="43"/>
        <v>7480</v>
      </c>
      <c r="W63" s="141">
        <f t="shared" si="43"/>
        <v>13153394.18</v>
      </c>
      <c r="X63" s="141">
        <f t="shared" si="43"/>
        <v>0</v>
      </c>
      <c r="Y63" s="141">
        <f t="shared" si="43"/>
        <v>1878</v>
      </c>
      <c r="Z63" s="141">
        <f t="shared" si="43"/>
        <v>388746</v>
      </c>
      <c r="AA63" s="141">
        <f t="shared" si="43"/>
        <v>0</v>
      </c>
      <c r="AB63" s="141">
        <f t="shared" si="43"/>
        <v>0</v>
      </c>
      <c r="AC63" s="141">
        <f t="shared" si="43"/>
        <v>3096000</v>
      </c>
      <c r="AD63" s="164">
        <f t="shared" si="10"/>
        <v>55040</v>
      </c>
      <c r="AE63" s="141">
        <f t="shared" si="43"/>
        <v>52000</v>
      </c>
      <c r="AF63" s="141">
        <f t="shared" si="43"/>
        <v>16745180.18</v>
      </c>
      <c r="AG63" s="124" t="s">
        <v>27</v>
      </c>
      <c r="AH63" s="2">
        <f t="shared" si="43"/>
        <v>16745180</v>
      </c>
    </row>
    <row r="64" spans="1:34" ht="18.75" thickBot="1" x14ac:dyDescent="0.3">
      <c r="A64" s="152">
        <v>2209851</v>
      </c>
      <c r="B64" s="124" t="s">
        <v>27</v>
      </c>
      <c r="C64" s="153" t="s">
        <v>232</v>
      </c>
      <c r="D64" s="163">
        <f>VLOOKUP(A64,[1]Sheet1!$E$15:$R$388,14,0)</f>
        <v>4</v>
      </c>
      <c r="E64" s="163">
        <f>VLOOKUP(A64,[2]Sheet1!$E$15:$T$388,16,0)</f>
        <v>0</v>
      </c>
      <c r="F64" s="163">
        <f>VLOOKUP(A64,[2]Sheet1!$E$15:$V$388,18,0)</f>
        <v>27</v>
      </c>
      <c r="G64" s="163">
        <f>VLOOKUP(A64,[2]Sheet1!$E$15:$X$388,20,0)</f>
        <v>80</v>
      </c>
      <c r="H64" s="131">
        <f t="shared" ref="H64:H76" si="44">G64+F64+E64</f>
        <v>107</v>
      </c>
      <c r="I64" s="131">
        <f t="shared" si="12"/>
        <v>36144</v>
      </c>
      <c r="J64" s="2">
        <v>46300</v>
      </c>
      <c r="K64" s="131">
        <f t="shared" si="33"/>
        <v>0</v>
      </c>
      <c r="L64" s="131">
        <f t="shared" si="34"/>
        <v>114615</v>
      </c>
      <c r="M64" s="131">
        <f t="shared" si="35"/>
        <v>365280</v>
      </c>
      <c r="N64" s="131">
        <f t="shared" si="13"/>
        <v>549088.30000000005</v>
      </c>
      <c r="O64" s="131">
        <f t="shared" si="14"/>
        <v>0</v>
      </c>
      <c r="P64" s="131">
        <f t="shared" si="15"/>
        <v>112322.7</v>
      </c>
      <c r="Q64" s="131">
        <f t="shared" si="16"/>
        <v>354321.6</v>
      </c>
      <c r="R64" s="131">
        <f t="shared" ref="R64:R76" si="45">I64+J64</f>
        <v>82444</v>
      </c>
      <c r="S64" s="108">
        <v>0</v>
      </c>
      <c r="T64" s="131">
        <f t="shared" si="18"/>
        <v>0</v>
      </c>
      <c r="U64" s="108">
        <v>0</v>
      </c>
      <c r="V64" s="131">
        <f t="shared" si="19"/>
        <v>0</v>
      </c>
      <c r="W64" s="131">
        <f t="shared" si="20"/>
        <v>549088.30000000005</v>
      </c>
      <c r="X64" s="131"/>
      <c r="Y64" s="102">
        <v>72</v>
      </c>
      <c r="Z64" s="131">
        <f t="shared" si="6"/>
        <v>14904</v>
      </c>
      <c r="AA64" s="131">
        <f>VLOOKUP(A64,[3]Sheet1!$E$4:$EL$374,138,0)</f>
        <v>0</v>
      </c>
      <c r="AB64" s="131">
        <f t="shared" si="21"/>
        <v>0</v>
      </c>
      <c r="AC64" s="164">
        <f t="shared" si="36"/>
        <v>120375</v>
      </c>
      <c r="AD64" s="164">
        <f t="shared" si="10"/>
        <v>2140</v>
      </c>
      <c r="AE64" s="155">
        <v>4000</v>
      </c>
      <c r="AF64" s="155">
        <f t="shared" si="8"/>
        <v>690507.3</v>
      </c>
      <c r="AG64" s="153" t="s">
        <v>232</v>
      </c>
      <c r="AH64" s="136">
        <f t="shared" si="22"/>
        <v>690507</v>
      </c>
    </row>
    <row r="65" spans="1:34" ht="18.75" thickBot="1" x14ac:dyDescent="0.3">
      <c r="A65" s="152">
        <v>2209852</v>
      </c>
      <c r="B65" s="124" t="s">
        <v>27</v>
      </c>
      <c r="C65" s="153" t="s">
        <v>233</v>
      </c>
      <c r="D65" s="163">
        <f>VLOOKUP(A65,[1]Sheet1!$E$15:$R$388,14,0)</f>
        <v>4</v>
      </c>
      <c r="E65" s="163">
        <f>VLOOKUP(A65,[2]Sheet1!$E$15:$T$388,16,0)</f>
        <v>0</v>
      </c>
      <c r="F65" s="163">
        <f>VLOOKUP(A65,[2]Sheet1!$E$15:$V$388,18,0)</f>
        <v>26</v>
      </c>
      <c r="G65" s="163">
        <f>VLOOKUP(A65,[2]Sheet1!$E$15:$X$388,20,0)</f>
        <v>78</v>
      </c>
      <c r="H65" s="131">
        <f t="shared" si="44"/>
        <v>104</v>
      </c>
      <c r="I65" s="131">
        <f t="shared" si="12"/>
        <v>36144</v>
      </c>
      <c r="J65" s="2">
        <v>46300</v>
      </c>
      <c r="K65" s="131">
        <f t="shared" si="33"/>
        <v>0</v>
      </c>
      <c r="L65" s="131">
        <f t="shared" si="34"/>
        <v>110370</v>
      </c>
      <c r="M65" s="131">
        <f t="shared" si="35"/>
        <v>356148</v>
      </c>
      <c r="N65" s="131">
        <f t="shared" si="13"/>
        <v>536070.15999999992</v>
      </c>
      <c r="O65" s="131">
        <f t="shared" si="14"/>
        <v>0</v>
      </c>
      <c r="P65" s="131">
        <f t="shared" si="15"/>
        <v>108162.59999999999</v>
      </c>
      <c r="Q65" s="131">
        <f t="shared" si="16"/>
        <v>345463.56</v>
      </c>
      <c r="R65" s="131">
        <f t="shared" si="45"/>
        <v>82444</v>
      </c>
      <c r="S65" s="108">
        <v>0</v>
      </c>
      <c r="T65" s="131">
        <f t="shared" si="18"/>
        <v>0</v>
      </c>
      <c r="U65" s="108">
        <v>0</v>
      </c>
      <c r="V65" s="131">
        <f t="shared" si="19"/>
        <v>0</v>
      </c>
      <c r="W65" s="131">
        <f t="shared" si="20"/>
        <v>536070.15999999992</v>
      </c>
      <c r="X65" s="131"/>
      <c r="Y65" s="102">
        <v>78</v>
      </c>
      <c r="Z65" s="131">
        <f t="shared" si="6"/>
        <v>16146</v>
      </c>
      <c r="AA65" s="131">
        <f>VLOOKUP(A65,[3]Sheet1!$E$4:$EL$374,138,0)</f>
        <v>0</v>
      </c>
      <c r="AB65" s="131">
        <f t="shared" si="21"/>
        <v>0</v>
      </c>
      <c r="AC65" s="164">
        <f t="shared" si="36"/>
        <v>117000</v>
      </c>
      <c r="AD65" s="164">
        <f t="shared" si="10"/>
        <v>2080</v>
      </c>
      <c r="AE65" s="155">
        <v>4000</v>
      </c>
      <c r="AF65" s="155">
        <f t="shared" si="8"/>
        <v>675296.15999999992</v>
      </c>
      <c r="AG65" s="153" t="s">
        <v>233</v>
      </c>
      <c r="AH65" s="136">
        <f t="shared" si="22"/>
        <v>675296</v>
      </c>
    </row>
    <row r="66" spans="1:34" ht="18.75" thickBot="1" x14ac:dyDescent="0.3">
      <c r="A66" s="152">
        <v>2209853</v>
      </c>
      <c r="B66" s="124" t="s">
        <v>27</v>
      </c>
      <c r="C66" s="153" t="s">
        <v>234</v>
      </c>
      <c r="D66" s="163">
        <f>VLOOKUP(A66,[1]Sheet1!$E$15:$R$388,14,0)</f>
        <v>5</v>
      </c>
      <c r="E66" s="163">
        <f>VLOOKUP(A66,[2]Sheet1!$E$15:$T$388,16,0)</f>
        <v>0</v>
      </c>
      <c r="F66" s="163">
        <f>VLOOKUP(A66,[2]Sheet1!$E$15:$V$388,18,0)</f>
        <v>50</v>
      </c>
      <c r="G66" s="163">
        <f>VLOOKUP(A66,[2]Sheet1!$E$15:$X$388,20,0)</f>
        <v>83</v>
      </c>
      <c r="H66" s="131">
        <f t="shared" si="44"/>
        <v>133</v>
      </c>
      <c r="I66" s="131">
        <f t="shared" si="12"/>
        <v>45180</v>
      </c>
      <c r="J66" s="2">
        <v>46300</v>
      </c>
      <c r="K66" s="131">
        <f t="shared" si="33"/>
        <v>0</v>
      </c>
      <c r="L66" s="131">
        <f t="shared" si="34"/>
        <v>212250</v>
      </c>
      <c r="M66" s="131">
        <f t="shared" si="35"/>
        <v>378978</v>
      </c>
      <c r="N66" s="131">
        <f t="shared" si="13"/>
        <v>667093.65999999992</v>
      </c>
      <c r="O66" s="131">
        <f t="shared" si="14"/>
        <v>0</v>
      </c>
      <c r="P66" s="131">
        <f t="shared" si="15"/>
        <v>208005</v>
      </c>
      <c r="Q66" s="131">
        <f t="shared" si="16"/>
        <v>367608.66</v>
      </c>
      <c r="R66" s="131">
        <f t="shared" si="45"/>
        <v>91480</v>
      </c>
      <c r="S66" s="108">
        <v>0</v>
      </c>
      <c r="T66" s="131">
        <f t="shared" si="18"/>
        <v>0</v>
      </c>
      <c r="U66" s="108">
        <v>0</v>
      </c>
      <c r="V66" s="131">
        <f t="shared" si="19"/>
        <v>0</v>
      </c>
      <c r="W66" s="131">
        <f t="shared" si="20"/>
        <v>667093.65999999992</v>
      </c>
      <c r="X66" s="131"/>
      <c r="Y66" s="102">
        <v>83</v>
      </c>
      <c r="Z66" s="131">
        <f t="shared" si="6"/>
        <v>17181</v>
      </c>
      <c r="AA66" s="131">
        <f>VLOOKUP(A66,[3]Sheet1!$E$4:$EL$374,138,0)</f>
        <v>0</v>
      </c>
      <c r="AB66" s="131">
        <f t="shared" si="21"/>
        <v>0</v>
      </c>
      <c r="AC66" s="164">
        <f t="shared" si="36"/>
        <v>149625</v>
      </c>
      <c r="AD66" s="164">
        <f t="shared" si="10"/>
        <v>2660</v>
      </c>
      <c r="AE66" s="155">
        <v>4000</v>
      </c>
      <c r="AF66" s="155">
        <f t="shared" si="8"/>
        <v>840559.65999999992</v>
      </c>
      <c r="AG66" s="153" t="s">
        <v>234</v>
      </c>
      <c r="AH66" s="136">
        <f t="shared" si="22"/>
        <v>840560</v>
      </c>
    </row>
    <row r="67" spans="1:34" ht="18.75" thickBot="1" x14ac:dyDescent="0.3">
      <c r="A67" s="152">
        <v>2209854</v>
      </c>
      <c r="B67" s="124" t="s">
        <v>27</v>
      </c>
      <c r="C67" s="153" t="s">
        <v>235</v>
      </c>
      <c r="D67" s="163">
        <f>VLOOKUP(A67,[1]Sheet1!$E$15:$R$388,14,0)</f>
        <v>6</v>
      </c>
      <c r="E67" s="163">
        <f>VLOOKUP(A67,[2]Sheet1!$E$15:$T$388,16,0)</f>
        <v>0</v>
      </c>
      <c r="F67" s="163">
        <f>VLOOKUP(A67,[2]Sheet1!$E$15:$V$388,18,0)</f>
        <v>25</v>
      </c>
      <c r="G67" s="163">
        <f>VLOOKUP(A67,[2]Sheet1!$E$15:$X$388,20,0)</f>
        <v>122</v>
      </c>
      <c r="H67" s="131">
        <f t="shared" si="44"/>
        <v>147</v>
      </c>
      <c r="I67" s="131">
        <f t="shared" si="12"/>
        <v>54216</v>
      </c>
      <c r="J67" s="2">
        <v>46300</v>
      </c>
      <c r="K67" s="131">
        <f t="shared" si="33"/>
        <v>0</v>
      </c>
      <c r="L67" s="131">
        <f t="shared" si="34"/>
        <v>106125</v>
      </c>
      <c r="M67" s="131">
        <f t="shared" si="35"/>
        <v>557052</v>
      </c>
      <c r="N67" s="131">
        <f t="shared" si="13"/>
        <v>744858.94</v>
      </c>
      <c r="O67" s="131">
        <f t="shared" si="14"/>
        <v>0</v>
      </c>
      <c r="P67" s="131">
        <f t="shared" si="15"/>
        <v>104002.5</v>
      </c>
      <c r="Q67" s="131">
        <f t="shared" si="16"/>
        <v>540340.43999999994</v>
      </c>
      <c r="R67" s="131">
        <f t="shared" si="45"/>
        <v>100516</v>
      </c>
      <c r="S67" s="108">
        <v>0</v>
      </c>
      <c r="T67" s="131">
        <f t="shared" si="18"/>
        <v>0</v>
      </c>
      <c r="U67" s="108">
        <v>0</v>
      </c>
      <c r="V67" s="131">
        <f t="shared" si="19"/>
        <v>0</v>
      </c>
      <c r="W67" s="131">
        <f t="shared" si="20"/>
        <v>744858.94</v>
      </c>
      <c r="X67" s="131"/>
      <c r="Y67" s="102">
        <v>122</v>
      </c>
      <c r="Z67" s="131">
        <f t="shared" si="6"/>
        <v>25254</v>
      </c>
      <c r="AA67" s="131">
        <f>VLOOKUP(A67,[3]Sheet1!$E$4:$EL$374,138,0)</f>
        <v>0</v>
      </c>
      <c r="AB67" s="131">
        <f t="shared" si="21"/>
        <v>0</v>
      </c>
      <c r="AC67" s="164">
        <f t="shared" si="36"/>
        <v>165375</v>
      </c>
      <c r="AD67" s="164">
        <f t="shared" si="10"/>
        <v>2940</v>
      </c>
      <c r="AE67" s="155">
        <v>4000</v>
      </c>
      <c r="AF67" s="155">
        <f t="shared" si="8"/>
        <v>942427.94</v>
      </c>
      <c r="AG67" s="153" t="s">
        <v>235</v>
      </c>
      <c r="AH67" s="136">
        <f t="shared" si="22"/>
        <v>942428</v>
      </c>
    </row>
    <row r="68" spans="1:34" ht="18.75" thickBot="1" x14ac:dyDescent="0.3">
      <c r="A68" s="152">
        <v>2209855</v>
      </c>
      <c r="B68" s="124" t="s">
        <v>27</v>
      </c>
      <c r="C68" s="153" t="s">
        <v>236</v>
      </c>
      <c r="D68" s="163">
        <f>VLOOKUP(A68,[1]Sheet1!$E$15:$R$388,14,0)</f>
        <v>12</v>
      </c>
      <c r="E68" s="163">
        <f>VLOOKUP(A68,[2]Sheet1!$E$15:$T$388,16,0)</f>
        <v>0</v>
      </c>
      <c r="F68" s="163">
        <f>VLOOKUP(A68,[2]Sheet1!$E$15:$V$388,18,0)</f>
        <v>98</v>
      </c>
      <c r="G68" s="163">
        <f>VLOOKUP(A68,[2]Sheet1!$E$15:$X$388,20,0)</f>
        <v>212</v>
      </c>
      <c r="H68" s="131">
        <f t="shared" si="44"/>
        <v>310</v>
      </c>
      <c r="I68" s="131">
        <f t="shared" si="12"/>
        <v>108432</v>
      </c>
      <c r="J68" s="2">
        <v>46300</v>
      </c>
      <c r="K68" s="131">
        <f t="shared" si="33"/>
        <v>0</v>
      </c>
      <c r="L68" s="131">
        <f t="shared" si="34"/>
        <v>416010</v>
      </c>
      <c r="M68" s="131">
        <f t="shared" si="35"/>
        <v>967992</v>
      </c>
      <c r="N68" s="131">
        <f t="shared" si="13"/>
        <v>1501374.04</v>
      </c>
      <c r="O68" s="131">
        <f t="shared" si="14"/>
        <v>0</v>
      </c>
      <c r="P68" s="131">
        <f t="shared" si="15"/>
        <v>407689.8</v>
      </c>
      <c r="Q68" s="131">
        <f t="shared" si="16"/>
        <v>938952.24</v>
      </c>
      <c r="R68" s="131">
        <f t="shared" si="45"/>
        <v>154732</v>
      </c>
      <c r="S68" s="108">
        <v>0</v>
      </c>
      <c r="T68" s="131">
        <f t="shared" si="18"/>
        <v>0</v>
      </c>
      <c r="U68" s="158">
        <v>128</v>
      </c>
      <c r="V68" s="131">
        <f>U68*40+400</f>
        <v>5520</v>
      </c>
      <c r="W68" s="131">
        <f t="shared" si="20"/>
        <v>1506894.04</v>
      </c>
      <c r="X68" s="131"/>
      <c r="Y68" s="102">
        <v>211</v>
      </c>
      <c r="Z68" s="131">
        <f t="shared" si="6"/>
        <v>43677</v>
      </c>
      <c r="AA68" s="131">
        <f>VLOOKUP(A68,[3]Sheet1!$E$4:$EL$374,138,0)</f>
        <v>0</v>
      </c>
      <c r="AB68" s="131">
        <f t="shared" si="21"/>
        <v>0</v>
      </c>
      <c r="AC68" s="164">
        <f t="shared" si="36"/>
        <v>348750</v>
      </c>
      <c r="AD68" s="164">
        <f t="shared" si="10"/>
        <v>6200</v>
      </c>
      <c r="AE68" s="155">
        <v>4000</v>
      </c>
      <c r="AF68" s="155">
        <f t="shared" si="8"/>
        <v>1909521.04</v>
      </c>
      <c r="AG68" s="153" t="s">
        <v>236</v>
      </c>
      <c r="AH68" s="136">
        <f t="shared" si="22"/>
        <v>1909521</v>
      </c>
    </row>
    <row r="69" spans="1:34" ht="18.75" thickBot="1" x14ac:dyDescent="0.3">
      <c r="A69" s="152">
        <v>2209856</v>
      </c>
      <c r="B69" s="124" t="s">
        <v>27</v>
      </c>
      <c r="C69" s="153" t="s">
        <v>237</v>
      </c>
      <c r="D69" s="163">
        <f>VLOOKUP(A69,[1]Sheet1!$E$15:$R$388,14,0)</f>
        <v>8</v>
      </c>
      <c r="E69" s="163">
        <f>VLOOKUP(A69,[2]Sheet1!$E$15:$T$388,16,0)</f>
        <v>0</v>
      </c>
      <c r="F69" s="163">
        <f>VLOOKUP(A69,[2]Sheet1!$E$15:$V$388,18,0)</f>
        <v>75</v>
      </c>
      <c r="G69" s="163">
        <f>VLOOKUP(A69,[2]Sheet1!$E$15:$X$388,20,0)</f>
        <v>134</v>
      </c>
      <c r="H69" s="131">
        <f t="shared" si="44"/>
        <v>209</v>
      </c>
      <c r="I69" s="131">
        <f t="shared" si="12"/>
        <v>72288</v>
      </c>
      <c r="J69" s="2">
        <v>46300</v>
      </c>
      <c r="K69" s="131">
        <f t="shared" si="33"/>
        <v>0</v>
      </c>
      <c r="L69" s="131">
        <f t="shared" si="34"/>
        <v>318375</v>
      </c>
      <c r="M69" s="131">
        <f t="shared" si="35"/>
        <v>611844</v>
      </c>
      <c r="N69" s="131">
        <f t="shared" si="13"/>
        <v>1024084.1799999999</v>
      </c>
      <c r="O69" s="131">
        <f t="shared" si="14"/>
        <v>0</v>
      </c>
      <c r="P69" s="131">
        <f t="shared" si="15"/>
        <v>312007.5</v>
      </c>
      <c r="Q69" s="131">
        <f t="shared" si="16"/>
        <v>593488.67999999993</v>
      </c>
      <c r="R69" s="131">
        <f t="shared" si="45"/>
        <v>118588</v>
      </c>
      <c r="S69" s="108">
        <v>0</v>
      </c>
      <c r="T69" s="131">
        <f t="shared" si="18"/>
        <v>0</v>
      </c>
      <c r="U69" s="108">
        <v>0</v>
      </c>
      <c r="V69" s="131">
        <f t="shared" si="19"/>
        <v>0</v>
      </c>
      <c r="W69" s="131">
        <f t="shared" si="20"/>
        <v>1024084.1799999999</v>
      </c>
      <c r="X69" s="131"/>
      <c r="Y69" s="102">
        <v>134</v>
      </c>
      <c r="Z69" s="131">
        <f t="shared" si="6"/>
        <v>27738</v>
      </c>
      <c r="AA69" s="131">
        <f>VLOOKUP(A69,[3]Sheet1!$E$4:$EL$374,138,0)</f>
        <v>0</v>
      </c>
      <c r="AB69" s="131">
        <f t="shared" si="21"/>
        <v>0</v>
      </c>
      <c r="AC69" s="164">
        <f t="shared" si="36"/>
        <v>235125</v>
      </c>
      <c r="AD69" s="164">
        <f t="shared" si="10"/>
        <v>4180</v>
      </c>
      <c r="AE69" s="155">
        <v>4000</v>
      </c>
      <c r="AF69" s="155">
        <f t="shared" si="8"/>
        <v>1295127.18</v>
      </c>
      <c r="AG69" s="153" t="s">
        <v>237</v>
      </c>
      <c r="AH69" s="136">
        <f t="shared" si="22"/>
        <v>1295127</v>
      </c>
    </row>
    <row r="70" spans="1:34" ht="18.75" thickBot="1" x14ac:dyDescent="0.3">
      <c r="A70" s="152">
        <v>2209857</v>
      </c>
      <c r="B70" s="124" t="s">
        <v>27</v>
      </c>
      <c r="C70" s="153" t="s">
        <v>238</v>
      </c>
      <c r="D70" s="163">
        <f>VLOOKUP(A70,[1]Sheet1!$E$15:$R$388,14,0)</f>
        <v>7</v>
      </c>
      <c r="E70" s="163">
        <f>VLOOKUP(A70,[2]Sheet1!$E$15:$T$388,16,0)</f>
        <v>0</v>
      </c>
      <c r="F70" s="163">
        <f>VLOOKUP(A70,[2]Sheet1!$E$15:$V$388,18,0)</f>
        <v>26</v>
      </c>
      <c r="G70" s="163">
        <f>VLOOKUP(A70,[2]Sheet1!$E$15:$X$388,20,0)</f>
        <v>130</v>
      </c>
      <c r="H70" s="131">
        <f t="shared" si="44"/>
        <v>156</v>
      </c>
      <c r="I70" s="131">
        <f t="shared" si="12"/>
        <v>63252</v>
      </c>
      <c r="J70" s="2">
        <v>46300</v>
      </c>
      <c r="K70" s="131">
        <f t="shared" si="33"/>
        <v>0</v>
      </c>
      <c r="L70" s="131">
        <f t="shared" si="34"/>
        <v>110370</v>
      </c>
      <c r="M70" s="131">
        <f t="shared" si="35"/>
        <v>593580</v>
      </c>
      <c r="N70" s="131">
        <f t="shared" si="13"/>
        <v>793487.2</v>
      </c>
      <c r="O70" s="131">
        <f t="shared" si="14"/>
        <v>0</v>
      </c>
      <c r="P70" s="131">
        <f t="shared" si="15"/>
        <v>108162.59999999999</v>
      </c>
      <c r="Q70" s="131">
        <f t="shared" si="16"/>
        <v>575772.6</v>
      </c>
      <c r="R70" s="131">
        <f t="shared" si="45"/>
        <v>109552</v>
      </c>
      <c r="S70" s="108">
        <v>0</v>
      </c>
      <c r="T70" s="131">
        <f t="shared" si="18"/>
        <v>0</v>
      </c>
      <c r="U70" s="108">
        <v>0</v>
      </c>
      <c r="V70" s="131">
        <f t="shared" si="19"/>
        <v>0</v>
      </c>
      <c r="W70" s="131">
        <f t="shared" si="20"/>
        <v>793487.2</v>
      </c>
      <c r="X70" s="131"/>
      <c r="Y70" s="102">
        <v>124</v>
      </c>
      <c r="Z70" s="131">
        <f t="shared" si="6"/>
        <v>25668</v>
      </c>
      <c r="AA70" s="131">
        <f>VLOOKUP(A70,[3]Sheet1!$E$4:$EL$374,138,0)</f>
        <v>0</v>
      </c>
      <c r="AB70" s="131">
        <f t="shared" si="21"/>
        <v>0</v>
      </c>
      <c r="AC70" s="164">
        <f t="shared" si="36"/>
        <v>175500</v>
      </c>
      <c r="AD70" s="164">
        <f t="shared" si="10"/>
        <v>3120</v>
      </c>
      <c r="AE70" s="155">
        <v>4000</v>
      </c>
      <c r="AF70" s="155">
        <f t="shared" si="8"/>
        <v>1001775.2</v>
      </c>
      <c r="AG70" s="153" t="s">
        <v>238</v>
      </c>
      <c r="AH70" s="136">
        <f t="shared" si="22"/>
        <v>1001775</v>
      </c>
    </row>
    <row r="71" spans="1:34" ht="18.75" thickBot="1" x14ac:dyDescent="0.3">
      <c r="A71" s="152">
        <v>2209858</v>
      </c>
      <c r="B71" s="124" t="s">
        <v>27</v>
      </c>
      <c r="C71" s="153" t="s">
        <v>239</v>
      </c>
      <c r="D71" s="163">
        <f>VLOOKUP(A71,[1]Sheet1!$E$15:$R$388,14,0)</f>
        <v>8</v>
      </c>
      <c r="E71" s="163">
        <f>VLOOKUP(A71,[2]Sheet1!$E$15:$T$388,16,0)</f>
        <v>0</v>
      </c>
      <c r="F71" s="163">
        <f>VLOOKUP(A71,[2]Sheet1!$E$15:$V$388,18,0)</f>
        <v>52</v>
      </c>
      <c r="G71" s="163">
        <f>VLOOKUP(A71,[2]Sheet1!$E$15:$X$388,20,0)</f>
        <v>165</v>
      </c>
      <c r="H71" s="131">
        <f t="shared" si="44"/>
        <v>217</v>
      </c>
      <c r="I71" s="131">
        <f t="shared" si="12"/>
        <v>72288</v>
      </c>
      <c r="J71" s="2">
        <v>46300</v>
      </c>
      <c r="K71" s="131">
        <f t="shared" si="33"/>
        <v>0</v>
      </c>
      <c r="L71" s="131">
        <f t="shared" si="34"/>
        <v>220740</v>
      </c>
      <c r="M71" s="131">
        <f t="shared" si="35"/>
        <v>753390</v>
      </c>
      <c r="N71" s="131">
        <f t="shared" si="13"/>
        <v>1065701.5</v>
      </c>
      <c r="O71" s="131">
        <f t="shared" si="14"/>
        <v>0</v>
      </c>
      <c r="P71" s="131">
        <f t="shared" si="15"/>
        <v>216325.19999999998</v>
      </c>
      <c r="Q71" s="131">
        <f t="shared" si="16"/>
        <v>730788.29999999993</v>
      </c>
      <c r="R71" s="131">
        <f t="shared" si="45"/>
        <v>118588</v>
      </c>
      <c r="S71" s="108">
        <v>0</v>
      </c>
      <c r="T71" s="131">
        <f t="shared" si="18"/>
        <v>0</v>
      </c>
      <c r="U71" s="108">
        <v>0</v>
      </c>
      <c r="V71" s="131">
        <f t="shared" si="19"/>
        <v>0</v>
      </c>
      <c r="W71" s="131">
        <f t="shared" si="20"/>
        <v>1065701.5</v>
      </c>
      <c r="X71" s="131"/>
      <c r="Y71" s="102">
        <v>165</v>
      </c>
      <c r="Z71" s="131">
        <f t="shared" si="6"/>
        <v>34155</v>
      </c>
      <c r="AA71" s="131">
        <f>VLOOKUP(A71,[3]Sheet1!$E$4:$EL$374,138,0)</f>
        <v>0</v>
      </c>
      <c r="AB71" s="131">
        <f t="shared" si="21"/>
        <v>0</v>
      </c>
      <c r="AC71" s="164">
        <f t="shared" si="36"/>
        <v>244125</v>
      </c>
      <c r="AD71" s="164">
        <f t="shared" si="10"/>
        <v>4340</v>
      </c>
      <c r="AE71" s="155">
        <v>4000</v>
      </c>
      <c r="AF71" s="155">
        <f t="shared" si="8"/>
        <v>1352321.5</v>
      </c>
      <c r="AG71" s="153" t="s">
        <v>239</v>
      </c>
      <c r="AH71" s="136">
        <f t="shared" si="22"/>
        <v>1352322</v>
      </c>
    </row>
    <row r="72" spans="1:34" ht="18.75" thickBot="1" x14ac:dyDescent="0.3">
      <c r="A72" s="152">
        <v>2209859</v>
      </c>
      <c r="B72" s="124" t="s">
        <v>27</v>
      </c>
      <c r="C72" s="153" t="s">
        <v>240</v>
      </c>
      <c r="D72" s="163">
        <f>VLOOKUP(A72,[1]Sheet1!$E$15:$R$388,14,0)</f>
        <v>4</v>
      </c>
      <c r="E72" s="163">
        <f>VLOOKUP(A72,[2]Sheet1!$E$15:$T$388,16,0)</f>
        <v>0</v>
      </c>
      <c r="F72" s="163">
        <f>VLOOKUP(A72,[2]Sheet1!$E$15:$V$388,18,0)</f>
        <v>26</v>
      </c>
      <c r="G72" s="163">
        <f>VLOOKUP(A72,[2]Sheet1!$E$15:$X$388,20,0)</f>
        <v>78</v>
      </c>
      <c r="H72" s="131">
        <f t="shared" si="44"/>
        <v>104</v>
      </c>
      <c r="I72" s="131">
        <f t="shared" si="12"/>
        <v>36144</v>
      </c>
      <c r="J72" s="2">
        <v>46300</v>
      </c>
      <c r="K72" s="131">
        <f t="shared" ref="K72:K93" si="46">E72*2261</f>
        <v>0</v>
      </c>
      <c r="L72" s="131">
        <f t="shared" ref="L72:L93" si="47">F72*4245</f>
        <v>110370</v>
      </c>
      <c r="M72" s="131">
        <f t="shared" ref="M72:M93" si="48">G72*4566</f>
        <v>356148</v>
      </c>
      <c r="N72" s="131">
        <f t="shared" si="13"/>
        <v>536070.15999999992</v>
      </c>
      <c r="O72" s="131">
        <f t="shared" si="14"/>
        <v>0</v>
      </c>
      <c r="P72" s="131">
        <f t="shared" si="15"/>
        <v>108162.59999999999</v>
      </c>
      <c r="Q72" s="131">
        <f t="shared" si="16"/>
        <v>345463.56</v>
      </c>
      <c r="R72" s="131">
        <f t="shared" si="45"/>
        <v>82444</v>
      </c>
      <c r="S72" s="108">
        <v>0</v>
      </c>
      <c r="T72" s="131">
        <f t="shared" si="18"/>
        <v>0</v>
      </c>
      <c r="U72" s="108">
        <v>0</v>
      </c>
      <c r="V72" s="131">
        <f t="shared" si="19"/>
        <v>0</v>
      </c>
      <c r="W72" s="131">
        <f t="shared" si="20"/>
        <v>536070.15999999992</v>
      </c>
      <c r="X72" s="131"/>
      <c r="Y72" s="102">
        <v>78</v>
      </c>
      <c r="Z72" s="131">
        <f t="shared" ref="Z72:Z135" si="49">Y72*207</f>
        <v>16146</v>
      </c>
      <c r="AA72" s="131">
        <f>VLOOKUP(A72,[3]Sheet1!$E$4:$EL$374,138,0)</f>
        <v>0</v>
      </c>
      <c r="AB72" s="131">
        <f t="shared" si="21"/>
        <v>0</v>
      </c>
      <c r="AC72" s="164">
        <f t="shared" ref="AC72:AC93" si="50">H72*1125</f>
        <v>117000</v>
      </c>
      <c r="AD72" s="164">
        <f t="shared" si="10"/>
        <v>2080</v>
      </c>
      <c r="AE72" s="155">
        <v>4000</v>
      </c>
      <c r="AF72" s="155">
        <f t="shared" ref="AF72:AF135" si="51">W72+X72+Z72+AB72+AC72+AD72+AE72</f>
        <v>675296.15999999992</v>
      </c>
      <c r="AG72" s="153" t="s">
        <v>240</v>
      </c>
      <c r="AH72" s="136">
        <f t="shared" si="22"/>
        <v>675296</v>
      </c>
    </row>
    <row r="73" spans="1:34" ht="18.75" thickBot="1" x14ac:dyDescent="0.3">
      <c r="A73" s="152">
        <v>2209860</v>
      </c>
      <c r="B73" s="124" t="s">
        <v>27</v>
      </c>
      <c r="C73" s="153" t="s">
        <v>241</v>
      </c>
      <c r="D73" s="163">
        <f>VLOOKUP(A73,[1]Sheet1!$E$15:$R$388,14,0)</f>
        <v>16</v>
      </c>
      <c r="E73" s="163">
        <f>VLOOKUP(A73,[2]Sheet1!$E$15:$T$388,16,0)</f>
        <v>87</v>
      </c>
      <c r="F73" s="163">
        <f>VLOOKUP(A73,[2]Sheet1!$E$15:$V$388,18,0)</f>
        <v>73</v>
      </c>
      <c r="G73" s="163">
        <f>VLOOKUP(A73,[2]Sheet1!$E$15:$X$388,20,0)</f>
        <v>245</v>
      </c>
      <c r="H73" s="131">
        <f t="shared" si="44"/>
        <v>405</v>
      </c>
      <c r="I73" s="131">
        <f t="shared" ref="I73:I136" si="52">D73*9036</f>
        <v>144576</v>
      </c>
      <c r="J73" s="2">
        <v>46300</v>
      </c>
      <c r="K73" s="131">
        <f t="shared" si="46"/>
        <v>196707</v>
      </c>
      <c r="L73" s="131">
        <f t="shared" si="47"/>
        <v>309885</v>
      </c>
      <c r="M73" s="131">
        <f t="shared" si="48"/>
        <v>1118670</v>
      </c>
      <c r="N73" s="131">
        <f t="shared" ref="N73:N138" si="53">P73+Q73+R73+O73</f>
        <v>1774413.13</v>
      </c>
      <c r="O73" s="131">
        <f t="shared" ref="O73:O138" si="54">K73*99%</f>
        <v>194739.93</v>
      </c>
      <c r="P73" s="131">
        <f t="shared" ref="P73:P138" si="55">L73*98%</f>
        <v>303687.3</v>
      </c>
      <c r="Q73" s="131">
        <f t="shared" ref="Q73:Q138" si="56">M73*97%</f>
        <v>1085109.8999999999</v>
      </c>
      <c r="R73" s="131">
        <f t="shared" si="45"/>
        <v>190876</v>
      </c>
      <c r="S73" s="108">
        <v>0</v>
      </c>
      <c r="T73" s="131">
        <f t="shared" ref="T73:T136" si="57">S73*15000</f>
        <v>0</v>
      </c>
      <c r="U73" s="158">
        <v>49</v>
      </c>
      <c r="V73" s="131">
        <f t="shared" ref="V73:V135" si="58">U73*40</f>
        <v>1960</v>
      </c>
      <c r="W73" s="131">
        <f t="shared" ref="W73:W138" si="59">O73+P73+Q73+R73+T73+V73</f>
        <v>1776373.13</v>
      </c>
      <c r="X73" s="131"/>
      <c r="Y73" s="102">
        <v>245</v>
      </c>
      <c r="Z73" s="131">
        <f t="shared" si="49"/>
        <v>50715</v>
      </c>
      <c r="AA73" s="131">
        <f>VLOOKUP(A73,[3]Sheet1!$E$4:$EL$374,138,0)</f>
        <v>0</v>
      </c>
      <c r="AB73" s="131">
        <f t="shared" ref="AB73:AB137" si="60">AA73*19</f>
        <v>0</v>
      </c>
      <c r="AC73" s="164">
        <f t="shared" si="50"/>
        <v>455625</v>
      </c>
      <c r="AD73" s="164">
        <f t="shared" ref="AD73:AD136" si="61">H73*20</f>
        <v>8100</v>
      </c>
      <c r="AE73" s="155">
        <v>4000</v>
      </c>
      <c r="AF73" s="155">
        <f t="shared" si="51"/>
        <v>2294813.13</v>
      </c>
      <c r="AG73" s="153" t="s">
        <v>241</v>
      </c>
      <c r="AH73" s="136">
        <f t="shared" ref="AH73:AH136" si="62">ROUND(AF73,0)</f>
        <v>2294813</v>
      </c>
    </row>
    <row r="74" spans="1:34" ht="18.75" thickBot="1" x14ac:dyDescent="0.3">
      <c r="A74" s="152">
        <v>2209861</v>
      </c>
      <c r="B74" s="124" t="s">
        <v>27</v>
      </c>
      <c r="C74" s="153" t="s">
        <v>242</v>
      </c>
      <c r="D74" s="163">
        <f>VLOOKUP(A74,[1]Sheet1!$E$15:$R$388,14,0)</f>
        <v>7</v>
      </c>
      <c r="E74" s="163">
        <f>VLOOKUP(A74,[2]Sheet1!$E$15:$T$388,16,0)</f>
        <v>0</v>
      </c>
      <c r="F74" s="163">
        <f>VLOOKUP(A74,[2]Sheet1!$E$15:$V$388,18,0)</f>
        <v>52</v>
      </c>
      <c r="G74" s="163">
        <f>VLOOKUP(A74,[2]Sheet1!$E$15:$X$388,20,0)</f>
        <v>132</v>
      </c>
      <c r="H74" s="131">
        <f t="shared" si="44"/>
        <v>184</v>
      </c>
      <c r="I74" s="131">
        <f t="shared" si="52"/>
        <v>63252</v>
      </c>
      <c r="J74" s="2">
        <v>46300</v>
      </c>
      <c r="K74" s="131">
        <f t="shared" si="46"/>
        <v>0</v>
      </c>
      <c r="L74" s="131">
        <f t="shared" si="47"/>
        <v>220740</v>
      </c>
      <c r="M74" s="131">
        <f t="shared" si="48"/>
        <v>602712</v>
      </c>
      <c r="N74" s="131">
        <f t="shared" si="53"/>
        <v>910507.84</v>
      </c>
      <c r="O74" s="131">
        <f t="shared" si="54"/>
        <v>0</v>
      </c>
      <c r="P74" s="131">
        <f t="shared" si="55"/>
        <v>216325.19999999998</v>
      </c>
      <c r="Q74" s="131">
        <f t="shared" si="56"/>
        <v>584630.64</v>
      </c>
      <c r="R74" s="131">
        <f t="shared" si="45"/>
        <v>109552</v>
      </c>
      <c r="S74" s="108">
        <v>0</v>
      </c>
      <c r="T74" s="131">
        <f t="shared" si="57"/>
        <v>0</v>
      </c>
      <c r="U74" s="108">
        <v>0</v>
      </c>
      <c r="V74" s="131">
        <f t="shared" si="58"/>
        <v>0</v>
      </c>
      <c r="W74" s="131">
        <f t="shared" si="59"/>
        <v>910507.84</v>
      </c>
      <c r="X74" s="131"/>
      <c r="Y74" s="102">
        <v>132</v>
      </c>
      <c r="Z74" s="131">
        <f t="shared" si="49"/>
        <v>27324</v>
      </c>
      <c r="AA74" s="131">
        <f>VLOOKUP(A74,[3]Sheet1!$E$4:$EL$374,138,0)</f>
        <v>0</v>
      </c>
      <c r="AB74" s="131">
        <f t="shared" si="60"/>
        <v>0</v>
      </c>
      <c r="AC74" s="164">
        <f t="shared" si="50"/>
        <v>207000</v>
      </c>
      <c r="AD74" s="164">
        <f t="shared" si="61"/>
        <v>3680</v>
      </c>
      <c r="AE74" s="155">
        <v>4000</v>
      </c>
      <c r="AF74" s="155">
        <f t="shared" si="51"/>
        <v>1152511.8399999999</v>
      </c>
      <c r="AG74" s="153" t="s">
        <v>242</v>
      </c>
      <c r="AH74" s="136">
        <f t="shared" si="62"/>
        <v>1152512</v>
      </c>
    </row>
    <row r="75" spans="1:34" ht="18.75" thickBot="1" x14ac:dyDescent="0.3">
      <c r="A75" s="152">
        <v>2209862</v>
      </c>
      <c r="B75" s="124" t="s">
        <v>27</v>
      </c>
      <c r="C75" s="153" t="s">
        <v>243</v>
      </c>
      <c r="D75" s="163">
        <f>VLOOKUP(A75,[1]Sheet1!$E$15:$R$388,14,0)</f>
        <v>14</v>
      </c>
      <c r="E75" s="163">
        <f>VLOOKUP(A75,[2]Sheet1!$E$15:$T$388,16,0)</f>
        <v>68</v>
      </c>
      <c r="F75" s="163">
        <f>VLOOKUP(A75,[2]Sheet1!$E$15:$V$388,18,0)</f>
        <v>78</v>
      </c>
      <c r="G75" s="163">
        <f>VLOOKUP(A75,[2]Sheet1!$E$15:$X$388,20,0)</f>
        <v>220</v>
      </c>
      <c r="H75" s="131">
        <f t="shared" si="44"/>
        <v>366</v>
      </c>
      <c r="I75" s="131">
        <f t="shared" si="52"/>
        <v>126504</v>
      </c>
      <c r="J75" s="2">
        <v>46300</v>
      </c>
      <c r="K75" s="131">
        <f t="shared" si="46"/>
        <v>153748</v>
      </c>
      <c r="L75" s="131">
        <f t="shared" si="47"/>
        <v>331110</v>
      </c>
      <c r="M75" s="131">
        <f t="shared" si="48"/>
        <v>1004520</v>
      </c>
      <c r="N75" s="131">
        <f t="shared" si="53"/>
        <v>1623886.72</v>
      </c>
      <c r="O75" s="131">
        <f t="shared" si="54"/>
        <v>152210.51999999999</v>
      </c>
      <c r="P75" s="131">
        <f t="shared" si="55"/>
        <v>324487.8</v>
      </c>
      <c r="Q75" s="131">
        <f t="shared" si="56"/>
        <v>974384.4</v>
      </c>
      <c r="R75" s="131">
        <f t="shared" si="45"/>
        <v>172804</v>
      </c>
      <c r="S75" s="108">
        <v>0</v>
      </c>
      <c r="T75" s="131">
        <f t="shared" si="57"/>
        <v>0</v>
      </c>
      <c r="U75" s="108">
        <v>0</v>
      </c>
      <c r="V75" s="131">
        <f t="shared" si="58"/>
        <v>0</v>
      </c>
      <c r="W75" s="131">
        <f t="shared" si="59"/>
        <v>1623886.72</v>
      </c>
      <c r="X75" s="131"/>
      <c r="Y75" s="102">
        <v>220</v>
      </c>
      <c r="Z75" s="131">
        <f t="shared" si="49"/>
        <v>45540</v>
      </c>
      <c r="AA75" s="131">
        <f>VLOOKUP(A75,[3]Sheet1!$E$4:$EL$374,138,0)</f>
        <v>0</v>
      </c>
      <c r="AB75" s="131">
        <f t="shared" si="60"/>
        <v>0</v>
      </c>
      <c r="AC75" s="164">
        <f t="shared" si="50"/>
        <v>411750</v>
      </c>
      <c r="AD75" s="164">
        <f t="shared" si="61"/>
        <v>7320</v>
      </c>
      <c r="AE75" s="155">
        <v>4000</v>
      </c>
      <c r="AF75" s="155">
        <f t="shared" si="51"/>
        <v>2092496.72</v>
      </c>
      <c r="AG75" s="153" t="s">
        <v>243</v>
      </c>
      <c r="AH75" s="136">
        <f t="shared" si="62"/>
        <v>2092497</v>
      </c>
    </row>
    <row r="76" spans="1:34" ht="18.75" thickBot="1" x14ac:dyDescent="0.3">
      <c r="A76" s="152">
        <v>2209863</v>
      </c>
      <c r="B76" s="124" t="s">
        <v>27</v>
      </c>
      <c r="C76" s="153" t="s">
        <v>244</v>
      </c>
      <c r="D76" s="163">
        <f>VLOOKUP(A76,[1]Sheet1!$E$15:$R$388,14,0)</f>
        <v>12</v>
      </c>
      <c r="E76" s="163">
        <f>VLOOKUP(A76,[2]Sheet1!$E$15:$T$388,16,0)</f>
        <v>43</v>
      </c>
      <c r="F76" s="163">
        <f>VLOOKUP(A76,[2]Sheet1!$E$15:$V$388,18,0)</f>
        <v>53</v>
      </c>
      <c r="G76" s="163">
        <f>VLOOKUP(A76,[2]Sheet1!$E$15:$X$388,20,0)</f>
        <v>214</v>
      </c>
      <c r="H76" s="131">
        <f t="shared" si="44"/>
        <v>310</v>
      </c>
      <c r="I76" s="131">
        <f t="shared" si="52"/>
        <v>108432</v>
      </c>
      <c r="J76" s="2">
        <v>46300</v>
      </c>
      <c r="K76" s="131">
        <f t="shared" si="46"/>
        <v>97223</v>
      </c>
      <c r="L76" s="131">
        <f t="shared" si="47"/>
        <v>224985</v>
      </c>
      <c r="M76" s="131">
        <f t="shared" si="48"/>
        <v>977124</v>
      </c>
      <c r="N76" s="131">
        <f t="shared" si="53"/>
        <v>1419278.35</v>
      </c>
      <c r="O76" s="131">
        <f t="shared" si="54"/>
        <v>96250.77</v>
      </c>
      <c r="P76" s="131">
        <f t="shared" si="55"/>
        <v>220485.3</v>
      </c>
      <c r="Q76" s="131">
        <f t="shared" si="56"/>
        <v>947810.28</v>
      </c>
      <c r="R76" s="131">
        <f t="shared" si="45"/>
        <v>154732</v>
      </c>
      <c r="S76" s="108">
        <v>0</v>
      </c>
      <c r="T76" s="131">
        <f t="shared" si="57"/>
        <v>0</v>
      </c>
      <c r="U76" s="108">
        <v>0</v>
      </c>
      <c r="V76" s="131">
        <f t="shared" si="58"/>
        <v>0</v>
      </c>
      <c r="W76" s="131">
        <f t="shared" si="59"/>
        <v>1419278.35</v>
      </c>
      <c r="X76" s="131"/>
      <c r="Y76" s="102">
        <v>214</v>
      </c>
      <c r="Z76" s="131">
        <f t="shared" si="49"/>
        <v>44298</v>
      </c>
      <c r="AA76" s="131">
        <f>VLOOKUP(A76,[3]Sheet1!$E$4:$EL$374,138,0)</f>
        <v>0</v>
      </c>
      <c r="AB76" s="131">
        <f t="shared" si="60"/>
        <v>0</v>
      </c>
      <c r="AC76" s="164">
        <f t="shared" si="50"/>
        <v>348750</v>
      </c>
      <c r="AD76" s="164">
        <f t="shared" si="61"/>
        <v>6200</v>
      </c>
      <c r="AE76" s="155">
        <v>4000</v>
      </c>
      <c r="AF76" s="155">
        <f t="shared" si="51"/>
        <v>1822526.35</v>
      </c>
      <c r="AG76" s="153" t="s">
        <v>244</v>
      </c>
      <c r="AH76" s="136">
        <f t="shared" si="62"/>
        <v>1822526</v>
      </c>
    </row>
    <row r="77" spans="1:34" ht="19.5" customHeight="1" thickBot="1" x14ac:dyDescent="0.3">
      <c r="A77" s="152"/>
      <c r="C77" s="124" t="s">
        <v>28</v>
      </c>
      <c r="D77" s="141">
        <f t="shared" ref="D77:AH77" si="63">SUM(D78:D84)</f>
        <v>39</v>
      </c>
      <c r="E77" s="141">
        <f t="shared" si="63"/>
        <v>172</v>
      </c>
      <c r="F77" s="141">
        <f t="shared" si="63"/>
        <v>230</v>
      </c>
      <c r="G77" s="141">
        <f t="shared" si="63"/>
        <v>581</v>
      </c>
      <c r="H77" s="141">
        <f t="shared" si="63"/>
        <v>983</v>
      </c>
      <c r="I77" s="141">
        <f t="shared" si="63"/>
        <v>352404</v>
      </c>
      <c r="J77" s="141">
        <f t="shared" si="63"/>
        <v>324100</v>
      </c>
      <c r="K77" s="141">
        <f t="shared" si="63"/>
        <v>388892</v>
      </c>
      <c r="L77" s="141">
        <f t="shared" si="63"/>
        <v>976350</v>
      </c>
      <c r="M77" s="141">
        <f t="shared" si="63"/>
        <v>2652846</v>
      </c>
      <c r="N77" s="141">
        <f t="shared" si="63"/>
        <v>4591590.6999999993</v>
      </c>
      <c r="O77" s="141">
        <f t="shared" si="63"/>
        <v>385003.08</v>
      </c>
      <c r="P77" s="141">
        <f t="shared" si="63"/>
        <v>956822.99999999988</v>
      </c>
      <c r="Q77" s="141">
        <f t="shared" si="63"/>
        <v>2573260.62</v>
      </c>
      <c r="R77" s="141">
        <f t="shared" si="63"/>
        <v>676504</v>
      </c>
      <c r="S77" s="141">
        <f t="shared" si="63"/>
        <v>0</v>
      </c>
      <c r="T77" s="141">
        <f t="shared" si="63"/>
        <v>0</v>
      </c>
      <c r="U77" s="141">
        <f t="shared" si="63"/>
        <v>0</v>
      </c>
      <c r="V77" s="141">
        <f t="shared" si="63"/>
        <v>0</v>
      </c>
      <c r="W77" s="141">
        <f t="shared" si="63"/>
        <v>4591590.6999999993</v>
      </c>
      <c r="X77" s="141">
        <f t="shared" si="63"/>
        <v>0</v>
      </c>
      <c r="Y77" s="141">
        <f t="shared" si="63"/>
        <v>581</v>
      </c>
      <c r="Z77" s="141">
        <f t="shared" si="63"/>
        <v>120267</v>
      </c>
      <c r="AA77" s="141">
        <f t="shared" si="63"/>
        <v>0</v>
      </c>
      <c r="AB77" s="141">
        <f t="shared" si="63"/>
        <v>0</v>
      </c>
      <c r="AC77" s="141">
        <f t="shared" si="63"/>
        <v>1105875</v>
      </c>
      <c r="AD77" s="164">
        <f t="shared" si="61"/>
        <v>19660</v>
      </c>
      <c r="AE77" s="141">
        <f t="shared" si="63"/>
        <v>28000</v>
      </c>
      <c r="AF77" s="141">
        <f t="shared" si="63"/>
        <v>5865392.6999999993</v>
      </c>
      <c r="AG77" s="124" t="s">
        <v>28</v>
      </c>
      <c r="AH77" s="2">
        <f t="shared" si="63"/>
        <v>5865392</v>
      </c>
    </row>
    <row r="78" spans="1:34" ht="18.75" thickBot="1" x14ac:dyDescent="0.3">
      <c r="A78" s="152">
        <v>2210905</v>
      </c>
      <c r="B78" s="124" t="s">
        <v>28</v>
      </c>
      <c r="C78" s="153" t="s">
        <v>245</v>
      </c>
      <c r="D78" s="163">
        <f>VLOOKUP(A78,[1]Sheet1!$E$15:$R$388,14,0)</f>
        <v>5</v>
      </c>
      <c r="E78" s="163">
        <f>VLOOKUP(A78,[2]Sheet1!$E$15:$T$388,16,0)</f>
        <v>22</v>
      </c>
      <c r="F78" s="163">
        <f>VLOOKUP(A78,[2]Sheet1!$E$15:$V$388,18,0)</f>
        <v>23</v>
      </c>
      <c r="G78" s="163">
        <f>VLOOKUP(A78,[2]Sheet1!$E$15:$X$388,20,0)</f>
        <v>59</v>
      </c>
      <c r="H78" s="131">
        <f t="shared" ref="H78:H84" si="64">G78+F78+E78</f>
        <v>104</v>
      </c>
      <c r="I78" s="131">
        <f t="shared" si="52"/>
        <v>45180</v>
      </c>
      <c r="J78" s="2">
        <v>46300</v>
      </c>
      <c r="K78" s="131">
        <f t="shared" si="46"/>
        <v>49742</v>
      </c>
      <c r="L78" s="131">
        <f t="shared" si="47"/>
        <v>97635</v>
      </c>
      <c r="M78" s="131">
        <f t="shared" si="48"/>
        <v>269394</v>
      </c>
      <c r="N78" s="131">
        <f t="shared" si="53"/>
        <v>497719.06</v>
      </c>
      <c r="O78" s="131">
        <f t="shared" si="54"/>
        <v>49244.58</v>
      </c>
      <c r="P78" s="131">
        <f t="shared" si="55"/>
        <v>95682.3</v>
      </c>
      <c r="Q78" s="131">
        <f t="shared" si="56"/>
        <v>261312.18</v>
      </c>
      <c r="R78" s="131">
        <f t="shared" ref="R78:R84" si="65">I78+J78</f>
        <v>91480</v>
      </c>
      <c r="S78" s="108">
        <v>0</v>
      </c>
      <c r="T78" s="131">
        <f t="shared" si="57"/>
        <v>0</v>
      </c>
      <c r="U78" s="108">
        <v>0</v>
      </c>
      <c r="V78" s="131">
        <f t="shared" si="58"/>
        <v>0</v>
      </c>
      <c r="W78" s="131">
        <f t="shared" si="59"/>
        <v>497719.06</v>
      </c>
      <c r="X78" s="131"/>
      <c r="Y78" s="102">
        <v>59</v>
      </c>
      <c r="Z78" s="131">
        <f t="shared" si="49"/>
        <v>12213</v>
      </c>
      <c r="AA78" s="131">
        <f>VLOOKUP(A78,[3]Sheet1!$E$4:$EL$374,138,0)</f>
        <v>0</v>
      </c>
      <c r="AB78" s="131">
        <f t="shared" si="60"/>
        <v>0</v>
      </c>
      <c r="AC78" s="164">
        <f t="shared" si="50"/>
        <v>117000</v>
      </c>
      <c r="AD78" s="164">
        <f t="shared" si="61"/>
        <v>2080</v>
      </c>
      <c r="AE78" s="155">
        <v>4000</v>
      </c>
      <c r="AF78" s="155">
        <f t="shared" si="51"/>
        <v>633012.06000000006</v>
      </c>
      <c r="AG78" s="153" t="s">
        <v>245</v>
      </c>
      <c r="AH78" s="136">
        <f t="shared" si="62"/>
        <v>633012</v>
      </c>
    </row>
    <row r="79" spans="1:34" ht="18.75" thickBot="1" x14ac:dyDescent="0.3">
      <c r="A79" s="152">
        <v>2210907</v>
      </c>
      <c r="B79" s="124" t="s">
        <v>28</v>
      </c>
      <c r="C79" s="153" t="s">
        <v>246</v>
      </c>
      <c r="D79" s="163">
        <f>VLOOKUP(A79,[1]Sheet1!$E$15:$R$388,14,0)</f>
        <v>4</v>
      </c>
      <c r="E79" s="163">
        <f>VLOOKUP(A79,[2]Sheet1!$E$15:$T$388,16,0)</f>
        <v>0</v>
      </c>
      <c r="F79" s="163">
        <f>VLOOKUP(A79,[2]Sheet1!$E$15:$V$388,18,0)</f>
        <v>40</v>
      </c>
      <c r="G79" s="163">
        <f>VLOOKUP(A79,[2]Sheet1!$E$15:$X$388,20,0)</f>
        <v>67</v>
      </c>
      <c r="H79" s="131">
        <f t="shared" si="64"/>
        <v>107</v>
      </c>
      <c r="I79" s="131">
        <f t="shared" si="52"/>
        <v>36144</v>
      </c>
      <c r="J79" s="2">
        <v>46300</v>
      </c>
      <c r="K79" s="131">
        <f t="shared" si="46"/>
        <v>0</v>
      </c>
      <c r="L79" s="131">
        <f t="shared" si="47"/>
        <v>169800</v>
      </c>
      <c r="M79" s="131">
        <f t="shared" si="48"/>
        <v>305922</v>
      </c>
      <c r="N79" s="131">
        <f t="shared" si="53"/>
        <v>545592.34</v>
      </c>
      <c r="O79" s="131">
        <f t="shared" si="54"/>
        <v>0</v>
      </c>
      <c r="P79" s="131">
        <f t="shared" si="55"/>
        <v>166404</v>
      </c>
      <c r="Q79" s="131">
        <f t="shared" si="56"/>
        <v>296744.33999999997</v>
      </c>
      <c r="R79" s="131">
        <f t="shared" si="65"/>
        <v>82444</v>
      </c>
      <c r="S79" s="108">
        <v>0</v>
      </c>
      <c r="T79" s="131">
        <f t="shared" si="57"/>
        <v>0</v>
      </c>
      <c r="U79" s="108">
        <v>0</v>
      </c>
      <c r="V79" s="131">
        <f t="shared" si="58"/>
        <v>0</v>
      </c>
      <c r="W79" s="131">
        <f t="shared" si="59"/>
        <v>545592.34</v>
      </c>
      <c r="X79" s="131"/>
      <c r="Y79" s="102">
        <v>67</v>
      </c>
      <c r="Z79" s="131">
        <f t="shared" si="49"/>
        <v>13869</v>
      </c>
      <c r="AA79" s="131">
        <f>VLOOKUP(A79,[3]Sheet1!$E$4:$EL$374,138,0)</f>
        <v>0</v>
      </c>
      <c r="AB79" s="131">
        <f t="shared" si="60"/>
        <v>0</v>
      </c>
      <c r="AC79" s="164">
        <f t="shared" si="50"/>
        <v>120375</v>
      </c>
      <c r="AD79" s="164">
        <f t="shared" si="61"/>
        <v>2140</v>
      </c>
      <c r="AE79" s="155">
        <v>4000</v>
      </c>
      <c r="AF79" s="155">
        <f t="shared" si="51"/>
        <v>685976.34</v>
      </c>
      <c r="AG79" s="153" t="s">
        <v>246</v>
      </c>
      <c r="AH79" s="136">
        <f t="shared" si="62"/>
        <v>685976</v>
      </c>
    </row>
    <row r="80" spans="1:34" ht="18.75" thickBot="1" x14ac:dyDescent="0.3">
      <c r="A80" s="152">
        <v>2210673</v>
      </c>
      <c r="B80" s="124" t="s">
        <v>28</v>
      </c>
      <c r="C80" s="153" t="s">
        <v>247</v>
      </c>
      <c r="D80" s="163">
        <f>VLOOKUP(A80,[1]Sheet1!$E$15:$R$388,14,0)</f>
        <v>4</v>
      </c>
      <c r="E80" s="163">
        <f>VLOOKUP(A80,[2]Sheet1!$E$15:$T$388,16,0)</f>
        <v>21</v>
      </c>
      <c r="F80" s="163">
        <f>VLOOKUP(A80,[2]Sheet1!$E$15:$V$388,18,0)</f>
        <v>23</v>
      </c>
      <c r="G80" s="163">
        <f>VLOOKUP(A80,[2]Sheet1!$E$15:$X$388,20,0)</f>
        <v>63</v>
      </c>
      <c r="H80" s="131">
        <f t="shared" si="64"/>
        <v>107</v>
      </c>
      <c r="I80" s="131">
        <f t="shared" si="52"/>
        <v>36144</v>
      </c>
      <c r="J80" s="2">
        <v>46300</v>
      </c>
      <c r="K80" s="131">
        <f t="shared" si="46"/>
        <v>47481</v>
      </c>
      <c r="L80" s="131">
        <f t="shared" si="47"/>
        <v>97635</v>
      </c>
      <c r="M80" s="131">
        <f t="shared" si="48"/>
        <v>287658</v>
      </c>
      <c r="N80" s="131">
        <f t="shared" si="53"/>
        <v>504160.75</v>
      </c>
      <c r="O80" s="131">
        <f t="shared" si="54"/>
        <v>47006.19</v>
      </c>
      <c r="P80" s="131">
        <f t="shared" si="55"/>
        <v>95682.3</v>
      </c>
      <c r="Q80" s="131">
        <f t="shared" si="56"/>
        <v>279028.26</v>
      </c>
      <c r="R80" s="131">
        <f t="shared" si="65"/>
        <v>82444</v>
      </c>
      <c r="S80" s="108">
        <v>0</v>
      </c>
      <c r="T80" s="131">
        <f t="shared" si="57"/>
        <v>0</v>
      </c>
      <c r="U80" s="108">
        <v>0</v>
      </c>
      <c r="V80" s="131">
        <f t="shared" si="58"/>
        <v>0</v>
      </c>
      <c r="W80" s="131">
        <f t="shared" si="59"/>
        <v>504160.75</v>
      </c>
      <c r="X80" s="131"/>
      <c r="Y80" s="102">
        <v>63</v>
      </c>
      <c r="Z80" s="131">
        <f t="shared" si="49"/>
        <v>13041</v>
      </c>
      <c r="AA80" s="131">
        <f>VLOOKUP(A80,[3]Sheet1!$E$4:$EL$374,138,0)</f>
        <v>0</v>
      </c>
      <c r="AB80" s="131">
        <f t="shared" si="60"/>
        <v>0</v>
      </c>
      <c r="AC80" s="164">
        <f t="shared" si="50"/>
        <v>120375</v>
      </c>
      <c r="AD80" s="164">
        <f t="shared" si="61"/>
        <v>2140</v>
      </c>
      <c r="AE80" s="155">
        <v>4000</v>
      </c>
      <c r="AF80" s="155">
        <f t="shared" si="51"/>
        <v>643716.75</v>
      </c>
      <c r="AG80" s="153" t="s">
        <v>247</v>
      </c>
      <c r="AH80" s="136">
        <f t="shared" si="62"/>
        <v>643717</v>
      </c>
    </row>
    <row r="81" spans="1:34" ht="18.75" thickBot="1" x14ac:dyDescent="0.3">
      <c r="A81" s="152">
        <v>2210901</v>
      </c>
      <c r="B81" s="124" t="s">
        <v>28</v>
      </c>
      <c r="C81" s="153" t="s">
        <v>248</v>
      </c>
      <c r="D81" s="163">
        <f>VLOOKUP(A81,[1]Sheet1!$E$15:$R$388,14,0)</f>
        <v>7</v>
      </c>
      <c r="E81" s="163">
        <f>VLOOKUP(A81,[2]Sheet1!$E$15:$T$388,16,0)</f>
        <v>22</v>
      </c>
      <c r="F81" s="163">
        <f>VLOOKUP(A81,[2]Sheet1!$E$15:$V$388,18,0)</f>
        <v>43</v>
      </c>
      <c r="G81" s="163">
        <f>VLOOKUP(A81,[2]Sheet1!$E$15:$X$388,20,0)</f>
        <v>117</v>
      </c>
      <c r="H81" s="131">
        <f t="shared" si="64"/>
        <v>182</v>
      </c>
      <c r="I81" s="131">
        <f t="shared" si="52"/>
        <v>63252</v>
      </c>
      <c r="J81" s="2">
        <v>46300</v>
      </c>
      <c r="K81" s="131">
        <f t="shared" si="46"/>
        <v>49742</v>
      </c>
      <c r="L81" s="131">
        <f t="shared" si="47"/>
        <v>182535</v>
      </c>
      <c r="M81" s="131">
        <f t="shared" si="48"/>
        <v>534222</v>
      </c>
      <c r="N81" s="131">
        <f t="shared" si="53"/>
        <v>855876.21999999986</v>
      </c>
      <c r="O81" s="131">
        <f t="shared" si="54"/>
        <v>49244.58</v>
      </c>
      <c r="P81" s="131">
        <f t="shared" si="55"/>
        <v>178884.3</v>
      </c>
      <c r="Q81" s="131">
        <f t="shared" si="56"/>
        <v>518195.33999999997</v>
      </c>
      <c r="R81" s="131">
        <f t="shared" si="65"/>
        <v>109552</v>
      </c>
      <c r="S81" s="108">
        <v>0</v>
      </c>
      <c r="T81" s="131">
        <f t="shared" si="57"/>
        <v>0</v>
      </c>
      <c r="U81" s="108">
        <v>0</v>
      </c>
      <c r="V81" s="131">
        <f t="shared" si="58"/>
        <v>0</v>
      </c>
      <c r="W81" s="131">
        <f t="shared" si="59"/>
        <v>855876.22</v>
      </c>
      <c r="X81" s="131"/>
      <c r="Y81" s="102">
        <v>117</v>
      </c>
      <c r="Z81" s="131">
        <f t="shared" si="49"/>
        <v>24219</v>
      </c>
      <c r="AA81" s="131">
        <f>VLOOKUP(A81,[3]Sheet1!$E$4:$EL$374,138,0)</f>
        <v>0</v>
      </c>
      <c r="AB81" s="131">
        <f t="shared" si="60"/>
        <v>0</v>
      </c>
      <c r="AC81" s="164">
        <f t="shared" si="50"/>
        <v>204750</v>
      </c>
      <c r="AD81" s="164">
        <f t="shared" si="61"/>
        <v>3640</v>
      </c>
      <c r="AE81" s="155">
        <v>4000</v>
      </c>
      <c r="AF81" s="155">
        <f t="shared" si="51"/>
        <v>1092485.22</v>
      </c>
      <c r="AG81" s="153" t="s">
        <v>248</v>
      </c>
      <c r="AH81" s="136">
        <f t="shared" si="62"/>
        <v>1092485</v>
      </c>
    </row>
    <row r="82" spans="1:34" ht="18.75" thickBot="1" x14ac:dyDescent="0.3">
      <c r="A82" s="152">
        <v>2210902</v>
      </c>
      <c r="B82" s="124" t="s">
        <v>28</v>
      </c>
      <c r="C82" s="153" t="s">
        <v>249</v>
      </c>
      <c r="D82" s="163">
        <f>VLOOKUP(A82,[1]Sheet1!$E$15:$R$388,14,0)</f>
        <v>6</v>
      </c>
      <c r="E82" s="163">
        <f>VLOOKUP(A82,[2]Sheet1!$E$15:$T$388,16,0)</f>
        <v>44</v>
      </c>
      <c r="F82" s="163">
        <f>VLOOKUP(A82,[2]Sheet1!$E$15:$V$388,18,0)</f>
        <v>25</v>
      </c>
      <c r="G82" s="163">
        <f>VLOOKUP(A82,[2]Sheet1!$E$15:$X$388,20,0)</f>
        <v>82</v>
      </c>
      <c r="H82" s="131">
        <f t="shared" si="64"/>
        <v>151</v>
      </c>
      <c r="I82" s="131">
        <f t="shared" si="52"/>
        <v>54216</v>
      </c>
      <c r="J82" s="2">
        <v>46300</v>
      </c>
      <c r="K82" s="131">
        <f t="shared" si="46"/>
        <v>99484</v>
      </c>
      <c r="L82" s="131">
        <f t="shared" si="47"/>
        <v>106125</v>
      </c>
      <c r="M82" s="131">
        <f t="shared" si="48"/>
        <v>374412</v>
      </c>
      <c r="N82" s="131">
        <f t="shared" si="53"/>
        <v>666187.30000000005</v>
      </c>
      <c r="O82" s="131">
        <f t="shared" si="54"/>
        <v>98489.16</v>
      </c>
      <c r="P82" s="131">
        <f t="shared" si="55"/>
        <v>104002.5</v>
      </c>
      <c r="Q82" s="131">
        <f t="shared" si="56"/>
        <v>363179.64</v>
      </c>
      <c r="R82" s="131">
        <f t="shared" si="65"/>
        <v>100516</v>
      </c>
      <c r="S82" s="108">
        <v>0</v>
      </c>
      <c r="T82" s="131">
        <f t="shared" si="57"/>
        <v>0</v>
      </c>
      <c r="U82" s="108">
        <v>0</v>
      </c>
      <c r="V82" s="131">
        <f t="shared" si="58"/>
        <v>0</v>
      </c>
      <c r="W82" s="131">
        <f t="shared" si="59"/>
        <v>666187.30000000005</v>
      </c>
      <c r="X82" s="131"/>
      <c r="Y82" s="102">
        <v>82</v>
      </c>
      <c r="Z82" s="131">
        <f t="shared" si="49"/>
        <v>16974</v>
      </c>
      <c r="AA82" s="131">
        <f>VLOOKUP(A82,[3]Sheet1!$E$4:$EL$374,138,0)</f>
        <v>0</v>
      </c>
      <c r="AB82" s="131">
        <f t="shared" si="60"/>
        <v>0</v>
      </c>
      <c r="AC82" s="164">
        <f t="shared" si="50"/>
        <v>169875</v>
      </c>
      <c r="AD82" s="164">
        <f t="shared" si="61"/>
        <v>3020</v>
      </c>
      <c r="AE82" s="155">
        <v>4000</v>
      </c>
      <c r="AF82" s="155">
        <f t="shared" si="51"/>
        <v>860056.3</v>
      </c>
      <c r="AG82" s="153" t="s">
        <v>249</v>
      </c>
      <c r="AH82" s="136">
        <f t="shared" si="62"/>
        <v>860056</v>
      </c>
    </row>
    <row r="83" spans="1:34" ht="18.75" thickBot="1" x14ac:dyDescent="0.3">
      <c r="A83" s="152">
        <v>2210903</v>
      </c>
      <c r="B83" s="124" t="s">
        <v>28</v>
      </c>
      <c r="C83" s="153" t="s">
        <v>250</v>
      </c>
      <c r="D83" s="163">
        <f>VLOOKUP(A83,[1]Sheet1!$E$15:$R$388,14,0)</f>
        <v>5</v>
      </c>
      <c r="E83" s="163">
        <f>VLOOKUP(A83,[2]Sheet1!$E$15:$T$388,16,0)</f>
        <v>22</v>
      </c>
      <c r="F83" s="163">
        <f>VLOOKUP(A83,[2]Sheet1!$E$15:$V$388,18,0)</f>
        <v>26</v>
      </c>
      <c r="G83" s="163">
        <f>VLOOKUP(A83,[2]Sheet1!$E$15:$X$388,20,0)</f>
        <v>81</v>
      </c>
      <c r="H83" s="131">
        <f t="shared" si="64"/>
        <v>129</v>
      </c>
      <c r="I83" s="131">
        <f t="shared" si="52"/>
        <v>45180</v>
      </c>
      <c r="J83" s="2">
        <v>46300</v>
      </c>
      <c r="K83" s="131">
        <f t="shared" si="46"/>
        <v>49742</v>
      </c>
      <c r="L83" s="131">
        <f t="shared" si="47"/>
        <v>110370</v>
      </c>
      <c r="M83" s="131">
        <f t="shared" si="48"/>
        <v>369846</v>
      </c>
      <c r="N83" s="131">
        <f t="shared" si="53"/>
        <v>607637.79999999993</v>
      </c>
      <c r="O83" s="131">
        <f t="shared" si="54"/>
        <v>49244.58</v>
      </c>
      <c r="P83" s="131">
        <f t="shared" si="55"/>
        <v>108162.59999999999</v>
      </c>
      <c r="Q83" s="131">
        <f t="shared" si="56"/>
        <v>358750.62</v>
      </c>
      <c r="R83" s="131">
        <f t="shared" si="65"/>
        <v>91480</v>
      </c>
      <c r="S83" s="108">
        <v>0</v>
      </c>
      <c r="T83" s="131">
        <f t="shared" si="57"/>
        <v>0</v>
      </c>
      <c r="U83" s="108">
        <v>0</v>
      </c>
      <c r="V83" s="131">
        <f t="shared" si="58"/>
        <v>0</v>
      </c>
      <c r="W83" s="131">
        <f t="shared" si="59"/>
        <v>607637.80000000005</v>
      </c>
      <c r="X83" s="131"/>
      <c r="Y83" s="102">
        <v>81</v>
      </c>
      <c r="Z83" s="131">
        <f t="shared" si="49"/>
        <v>16767</v>
      </c>
      <c r="AA83" s="131">
        <f>VLOOKUP(A83,[3]Sheet1!$E$4:$EL$374,138,0)</f>
        <v>0</v>
      </c>
      <c r="AB83" s="131">
        <f t="shared" si="60"/>
        <v>0</v>
      </c>
      <c r="AC83" s="164">
        <f t="shared" si="50"/>
        <v>145125</v>
      </c>
      <c r="AD83" s="164">
        <f t="shared" si="61"/>
        <v>2580</v>
      </c>
      <c r="AE83" s="155">
        <v>4000</v>
      </c>
      <c r="AF83" s="155">
        <f t="shared" si="51"/>
        <v>776109.8</v>
      </c>
      <c r="AG83" s="153" t="s">
        <v>250</v>
      </c>
      <c r="AH83" s="136">
        <f t="shared" si="62"/>
        <v>776110</v>
      </c>
    </row>
    <row r="84" spans="1:34" ht="18.75" thickBot="1" x14ac:dyDescent="0.3">
      <c r="A84" s="152">
        <v>2210904</v>
      </c>
      <c r="B84" s="124" t="s">
        <v>28</v>
      </c>
      <c r="C84" s="153" t="s">
        <v>251</v>
      </c>
      <c r="D84" s="163">
        <f>VLOOKUP(A84,[1]Sheet1!$E$15:$R$388,14,0)</f>
        <v>8</v>
      </c>
      <c r="E84" s="163">
        <f>VLOOKUP(A84,[2]Sheet1!$E$15:$T$388,16,0)</f>
        <v>41</v>
      </c>
      <c r="F84" s="163">
        <f>VLOOKUP(A84,[2]Sheet1!$E$15:$V$388,18,0)</f>
        <v>50</v>
      </c>
      <c r="G84" s="163">
        <f>VLOOKUP(A84,[2]Sheet1!$E$15:$X$388,20,0)</f>
        <v>112</v>
      </c>
      <c r="H84" s="131">
        <f t="shared" si="64"/>
        <v>203</v>
      </c>
      <c r="I84" s="131">
        <f t="shared" si="52"/>
        <v>72288</v>
      </c>
      <c r="J84" s="2">
        <v>46300</v>
      </c>
      <c r="K84" s="131">
        <f t="shared" si="46"/>
        <v>92701</v>
      </c>
      <c r="L84" s="131">
        <f t="shared" si="47"/>
        <v>212250</v>
      </c>
      <c r="M84" s="131">
        <f t="shared" si="48"/>
        <v>511392</v>
      </c>
      <c r="N84" s="131">
        <f t="shared" si="53"/>
        <v>914417.23</v>
      </c>
      <c r="O84" s="131">
        <f t="shared" si="54"/>
        <v>91773.99</v>
      </c>
      <c r="P84" s="131">
        <f t="shared" si="55"/>
        <v>208005</v>
      </c>
      <c r="Q84" s="131">
        <f t="shared" si="56"/>
        <v>496050.24</v>
      </c>
      <c r="R84" s="131">
        <f t="shared" si="65"/>
        <v>118588</v>
      </c>
      <c r="S84" s="108">
        <v>0</v>
      </c>
      <c r="T84" s="131">
        <f t="shared" si="57"/>
        <v>0</v>
      </c>
      <c r="U84" s="108">
        <v>0</v>
      </c>
      <c r="V84" s="131">
        <f t="shared" si="58"/>
        <v>0</v>
      </c>
      <c r="W84" s="131">
        <f t="shared" si="59"/>
        <v>914417.23</v>
      </c>
      <c r="X84" s="131"/>
      <c r="Y84" s="102">
        <v>112</v>
      </c>
      <c r="Z84" s="131">
        <f t="shared" si="49"/>
        <v>23184</v>
      </c>
      <c r="AA84" s="131">
        <f>VLOOKUP(A84,[3]Sheet1!$E$4:$EL$374,138,0)</f>
        <v>0</v>
      </c>
      <c r="AB84" s="131">
        <f t="shared" si="60"/>
        <v>0</v>
      </c>
      <c r="AC84" s="164">
        <f t="shared" si="50"/>
        <v>228375</v>
      </c>
      <c r="AD84" s="164">
        <f t="shared" si="61"/>
        <v>4060</v>
      </c>
      <c r="AE84" s="155">
        <v>4000</v>
      </c>
      <c r="AF84" s="155">
        <f t="shared" si="51"/>
        <v>1174036.23</v>
      </c>
      <c r="AG84" s="153" t="s">
        <v>251</v>
      </c>
      <c r="AH84" s="136">
        <f t="shared" si="62"/>
        <v>1174036</v>
      </c>
    </row>
    <row r="85" spans="1:34" ht="19.5" customHeight="1" thickBot="1" x14ac:dyDescent="0.3">
      <c r="A85" s="152"/>
      <c r="C85" s="124" t="s">
        <v>29</v>
      </c>
      <c r="D85" s="141">
        <f t="shared" ref="D85:AH85" si="66">SUM(D86:D93)</f>
        <v>53</v>
      </c>
      <c r="E85" s="141">
        <f t="shared" si="66"/>
        <v>89</v>
      </c>
      <c r="F85" s="141">
        <f t="shared" si="66"/>
        <v>333</v>
      </c>
      <c r="G85" s="141">
        <f t="shared" si="66"/>
        <v>1008</v>
      </c>
      <c r="H85" s="141">
        <f t="shared" si="66"/>
        <v>1430</v>
      </c>
      <c r="I85" s="141">
        <f t="shared" si="66"/>
        <v>478908</v>
      </c>
      <c r="J85" s="141">
        <f t="shared" si="66"/>
        <v>370400</v>
      </c>
      <c r="K85" s="141">
        <f t="shared" si="66"/>
        <v>201229</v>
      </c>
      <c r="L85" s="141">
        <f t="shared" si="66"/>
        <v>1413585</v>
      </c>
      <c r="M85" s="141">
        <f t="shared" si="66"/>
        <v>4602528</v>
      </c>
      <c r="N85" s="141">
        <f t="shared" si="66"/>
        <v>6898290.1699999999</v>
      </c>
      <c r="O85" s="141">
        <f t="shared" si="66"/>
        <v>199216.71</v>
      </c>
      <c r="P85" s="141">
        <f t="shared" si="66"/>
        <v>1385313.3</v>
      </c>
      <c r="Q85" s="141">
        <f t="shared" si="66"/>
        <v>4464452.1599999992</v>
      </c>
      <c r="R85" s="141">
        <f t="shared" si="66"/>
        <v>849308</v>
      </c>
      <c r="S85" s="141">
        <f t="shared" si="66"/>
        <v>1</v>
      </c>
      <c r="T85" s="141">
        <f t="shared" si="66"/>
        <v>15000</v>
      </c>
      <c r="U85" s="141">
        <f t="shared" si="66"/>
        <v>100</v>
      </c>
      <c r="V85" s="141">
        <f t="shared" si="66"/>
        <v>4400</v>
      </c>
      <c r="W85" s="141">
        <f t="shared" si="66"/>
        <v>6917690.1699999999</v>
      </c>
      <c r="X85" s="141">
        <f t="shared" si="66"/>
        <v>0</v>
      </c>
      <c r="Y85" s="141">
        <f t="shared" si="66"/>
        <v>1007</v>
      </c>
      <c r="Z85" s="141">
        <f t="shared" si="66"/>
        <v>208449</v>
      </c>
      <c r="AA85" s="141">
        <f t="shared" si="66"/>
        <v>0</v>
      </c>
      <c r="AB85" s="141">
        <f t="shared" si="66"/>
        <v>0</v>
      </c>
      <c r="AC85" s="141">
        <f t="shared" si="66"/>
        <v>1608750</v>
      </c>
      <c r="AD85" s="164">
        <f t="shared" si="61"/>
        <v>28600</v>
      </c>
      <c r="AE85" s="141">
        <f t="shared" si="66"/>
        <v>32000</v>
      </c>
      <c r="AF85" s="141">
        <f t="shared" si="66"/>
        <v>8795489.1699999981</v>
      </c>
      <c r="AG85" s="124" t="s">
        <v>29</v>
      </c>
      <c r="AH85" s="2">
        <f t="shared" si="66"/>
        <v>8795489</v>
      </c>
    </row>
    <row r="86" spans="1:34" ht="18.75" thickBot="1" x14ac:dyDescent="0.3">
      <c r="A86" s="152">
        <v>2211688</v>
      </c>
      <c r="B86" s="124" t="s">
        <v>29</v>
      </c>
      <c r="C86" s="153" t="s">
        <v>252</v>
      </c>
      <c r="D86" s="163">
        <f>VLOOKUP(A86,[1]Sheet1!$E$15:$R$388,14,0)</f>
        <v>12</v>
      </c>
      <c r="E86" s="163">
        <f>VLOOKUP(A86,[2]Sheet1!$E$15:$T$388,16,0)</f>
        <v>89</v>
      </c>
      <c r="F86" s="163">
        <f>VLOOKUP(A86,[2]Sheet1!$E$15:$V$388,18,0)</f>
        <v>55</v>
      </c>
      <c r="G86" s="163">
        <f>VLOOKUP(A86,[2]Sheet1!$E$15:$X$388,20,0)</f>
        <v>171</v>
      </c>
      <c r="H86" s="131">
        <f t="shared" ref="H86:H93" si="67">G86+F86+E86</f>
        <v>315</v>
      </c>
      <c r="I86" s="131">
        <f t="shared" si="52"/>
        <v>108432</v>
      </c>
      <c r="J86" s="2">
        <v>46300</v>
      </c>
      <c r="K86" s="131">
        <f t="shared" si="46"/>
        <v>201229</v>
      </c>
      <c r="L86" s="131">
        <f t="shared" si="47"/>
        <v>233475</v>
      </c>
      <c r="M86" s="131">
        <f t="shared" si="48"/>
        <v>780786</v>
      </c>
      <c r="N86" s="131">
        <f t="shared" si="53"/>
        <v>1340116.6299999999</v>
      </c>
      <c r="O86" s="131">
        <f t="shared" si="54"/>
        <v>199216.71</v>
      </c>
      <c r="P86" s="131">
        <f t="shared" si="55"/>
        <v>228805.5</v>
      </c>
      <c r="Q86" s="131">
        <f t="shared" si="56"/>
        <v>757362.41999999993</v>
      </c>
      <c r="R86" s="131">
        <f t="shared" ref="R86:R93" si="68">I86+J86</f>
        <v>154732</v>
      </c>
      <c r="S86" s="108">
        <v>0</v>
      </c>
      <c r="T86" s="131">
        <f t="shared" si="57"/>
        <v>0</v>
      </c>
      <c r="U86" s="108">
        <v>0</v>
      </c>
      <c r="V86" s="131">
        <f t="shared" si="58"/>
        <v>0</v>
      </c>
      <c r="W86" s="131">
        <f t="shared" si="59"/>
        <v>1340116.6299999999</v>
      </c>
      <c r="X86" s="131"/>
      <c r="Y86" s="102">
        <v>171</v>
      </c>
      <c r="Z86" s="131">
        <f t="shared" si="49"/>
        <v>35397</v>
      </c>
      <c r="AA86" s="131">
        <f>VLOOKUP(A86,[3]Sheet1!$E$4:$EL$374,138,0)</f>
        <v>0</v>
      </c>
      <c r="AB86" s="131">
        <f t="shared" si="60"/>
        <v>0</v>
      </c>
      <c r="AC86" s="164">
        <f t="shared" si="50"/>
        <v>354375</v>
      </c>
      <c r="AD86" s="164">
        <f t="shared" si="61"/>
        <v>6300</v>
      </c>
      <c r="AE86" s="155">
        <v>4000</v>
      </c>
      <c r="AF86" s="155">
        <f t="shared" si="51"/>
        <v>1740188.63</v>
      </c>
      <c r="AG86" s="153" t="s">
        <v>252</v>
      </c>
      <c r="AH86" s="136">
        <f t="shared" si="62"/>
        <v>1740189</v>
      </c>
    </row>
    <row r="87" spans="1:34" ht="18.75" thickBot="1" x14ac:dyDescent="0.3">
      <c r="A87" s="152">
        <v>2211800</v>
      </c>
      <c r="B87" s="124" t="s">
        <v>29</v>
      </c>
      <c r="C87" s="153" t="s">
        <v>253</v>
      </c>
      <c r="D87" s="163">
        <f>VLOOKUP(A87,[1]Sheet1!$E$15:$R$388,14,0)</f>
        <v>6</v>
      </c>
      <c r="E87" s="163">
        <f>VLOOKUP(A87,[2]Sheet1!$E$15:$T$388,16,0)</f>
        <v>0</v>
      </c>
      <c r="F87" s="163">
        <f>VLOOKUP(A87,[2]Sheet1!$E$15:$V$388,18,0)</f>
        <v>52</v>
      </c>
      <c r="G87" s="163">
        <f>VLOOKUP(A87,[2]Sheet1!$E$15:$X$388,20,0)</f>
        <v>109</v>
      </c>
      <c r="H87" s="131">
        <f t="shared" si="67"/>
        <v>161</v>
      </c>
      <c r="I87" s="131">
        <f t="shared" si="52"/>
        <v>54216</v>
      </c>
      <c r="J87" s="2">
        <v>46300</v>
      </c>
      <c r="K87" s="131">
        <f t="shared" si="46"/>
        <v>0</v>
      </c>
      <c r="L87" s="131">
        <f t="shared" si="47"/>
        <v>220740</v>
      </c>
      <c r="M87" s="131">
        <f t="shared" si="48"/>
        <v>497694</v>
      </c>
      <c r="N87" s="131">
        <f t="shared" si="53"/>
        <v>799604.38</v>
      </c>
      <c r="O87" s="131">
        <f t="shared" si="54"/>
        <v>0</v>
      </c>
      <c r="P87" s="131">
        <f t="shared" si="55"/>
        <v>216325.19999999998</v>
      </c>
      <c r="Q87" s="131">
        <f t="shared" si="56"/>
        <v>482763.18</v>
      </c>
      <c r="R87" s="131">
        <f t="shared" si="68"/>
        <v>100516</v>
      </c>
      <c r="S87" s="108">
        <v>0</v>
      </c>
      <c r="T87" s="131">
        <f t="shared" si="57"/>
        <v>0</v>
      </c>
      <c r="U87" s="108">
        <v>0</v>
      </c>
      <c r="V87" s="131">
        <f t="shared" si="58"/>
        <v>0</v>
      </c>
      <c r="W87" s="131">
        <f t="shared" si="59"/>
        <v>799604.38</v>
      </c>
      <c r="X87" s="131"/>
      <c r="Y87" s="102">
        <v>109</v>
      </c>
      <c r="Z87" s="131">
        <f t="shared" si="49"/>
        <v>22563</v>
      </c>
      <c r="AA87" s="131">
        <f>VLOOKUP(A87,[3]Sheet1!$E$4:$EL$374,138,0)</f>
        <v>0</v>
      </c>
      <c r="AB87" s="131">
        <f t="shared" si="60"/>
        <v>0</v>
      </c>
      <c r="AC87" s="164">
        <f t="shared" si="50"/>
        <v>181125</v>
      </c>
      <c r="AD87" s="164">
        <f t="shared" si="61"/>
        <v>3220</v>
      </c>
      <c r="AE87" s="155">
        <v>4000</v>
      </c>
      <c r="AF87" s="155">
        <f t="shared" si="51"/>
        <v>1010512.38</v>
      </c>
      <c r="AG87" s="153" t="s">
        <v>253</v>
      </c>
      <c r="AH87" s="136">
        <f t="shared" si="62"/>
        <v>1010512</v>
      </c>
    </row>
    <row r="88" spans="1:34" ht="18.75" thickBot="1" x14ac:dyDescent="0.3">
      <c r="A88" s="152">
        <v>2211900</v>
      </c>
      <c r="B88" s="124" t="s">
        <v>29</v>
      </c>
      <c r="C88" s="153" t="s">
        <v>254</v>
      </c>
      <c r="D88" s="163">
        <f>VLOOKUP(A88,[1]Sheet1!$E$15:$R$388,14,0)</f>
        <v>4</v>
      </c>
      <c r="E88" s="163">
        <f>VLOOKUP(A88,[2]Sheet1!$E$15:$T$388,16,0)</f>
        <v>0</v>
      </c>
      <c r="F88" s="163">
        <f>VLOOKUP(A88,[2]Sheet1!$E$15:$V$388,18,0)</f>
        <v>25</v>
      </c>
      <c r="G88" s="163">
        <f>VLOOKUP(A88,[2]Sheet1!$E$15:$X$388,20,0)</f>
        <v>84</v>
      </c>
      <c r="H88" s="131">
        <f t="shared" si="67"/>
        <v>109</v>
      </c>
      <c r="I88" s="131">
        <f t="shared" si="52"/>
        <v>36144</v>
      </c>
      <c r="J88" s="2">
        <v>46300</v>
      </c>
      <c r="K88" s="131">
        <f t="shared" si="46"/>
        <v>0</v>
      </c>
      <c r="L88" s="131">
        <f t="shared" si="47"/>
        <v>106125</v>
      </c>
      <c r="M88" s="131">
        <f t="shared" si="48"/>
        <v>383544</v>
      </c>
      <c r="N88" s="131">
        <f t="shared" si="53"/>
        <v>558484.17999999993</v>
      </c>
      <c r="O88" s="131">
        <f t="shared" si="54"/>
        <v>0</v>
      </c>
      <c r="P88" s="131">
        <f t="shared" si="55"/>
        <v>104002.5</v>
      </c>
      <c r="Q88" s="131">
        <f t="shared" si="56"/>
        <v>372037.68</v>
      </c>
      <c r="R88" s="131">
        <f t="shared" si="68"/>
        <v>82444</v>
      </c>
      <c r="S88" s="108">
        <v>0</v>
      </c>
      <c r="T88" s="131">
        <f t="shared" si="57"/>
        <v>0</v>
      </c>
      <c r="U88" s="108">
        <v>0</v>
      </c>
      <c r="V88" s="131">
        <f t="shared" si="58"/>
        <v>0</v>
      </c>
      <c r="W88" s="131">
        <f t="shared" si="59"/>
        <v>558484.17999999993</v>
      </c>
      <c r="X88" s="131"/>
      <c r="Y88" s="102">
        <v>84</v>
      </c>
      <c r="Z88" s="131">
        <f t="shared" si="49"/>
        <v>17388</v>
      </c>
      <c r="AA88" s="131">
        <f>VLOOKUP(A88,[3]Sheet1!$E$4:$EL$374,138,0)</f>
        <v>0</v>
      </c>
      <c r="AB88" s="131">
        <f t="shared" si="60"/>
        <v>0</v>
      </c>
      <c r="AC88" s="164">
        <f t="shared" si="50"/>
        <v>122625</v>
      </c>
      <c r="AD88" s="164">
        <f t="shared" si="61"/>
        <v>2180</v>
      </c>
      <c r="AE88" s="155">
        <v>4000</v>
      </c>
      <c r="AF88" s="155">
        <f t="shared" si="51"/>
        <v>704677.17999999993</v>
      </c>
      <c r="AG88" s="153" t="s">
        <v>254</v>
      </c>
      <c r="AH88" s="136">
        <f t="shared" si="62"/>
        <v>704677</v>
      </c>
    </row>
    <row r="89" spans="1:34" ht="18.75" thickBot="1" x14ac:dyDescent="0.3">
      <c r="A89" s="152">
        <v>2211989</v>
      </c>
      <c r="B89" s="124" t="s">
        <v>29</v>
      </c>
      <c r="C89" s="153" t="s">
        <v>255</v>
      </c>
      <c r="D89" s="163">
        <f>VLOOKUP(A89,[1]Sheet1!$E$15:$R$388,14,0)</f>
        <v>8</v>
      </c>
      <c r="E89" s="163">
        <f>VLOOKUP(A89,[2]Sheet1!$E$15:$T$388,16,0)</f>
        <v>0</v>
      </c>
      <c r="F89" s="163">
        <f>VLOOKUP(A89,[2]Sheet1!$E$15:$V$388,18,0)</f>
        <v>48</v>
      </c>
      <c r="G89" s="163">
        <f>VLOOKUP(A89,[2]Sheet1!$E$15:$X$388,20,0)</f>
        <v>172</v>
      </c>
      <c r="H89" s="131">
        <f t="shared" si="67"/>
        <v>220</v>
      </c>
      <c r="I89" s="131">
        <f t="shared" si="52"/>
        <v>72288</v>
      </c>
      <c r="J89" s="2">
        <v>46300</v>
      </c>
      <c r="K89" s="131">
        <f t="shared" si="46"/>
        <v>0</v>
      </c>
      <c r="L89" s="131">
        <f t="shared" si="47"/>
        <v>203760</v>
      </c>
      <c r="M89" s="131">
        <f t="shared" si="48"/>
        <v>785352</v>
      </c>
      <c r="N89" s="131">
        <f t="shared" si="53"/>
        <v>1080064.24</v>
      </c>
      <c r="O89" s="131">
        <f t="shared" si="54"/>
        <v>0</v>
      </c>
      <c r="P89" s="131">
        <f t="shared" si="55"/>
        <v>199684.8</v>
      </c>
      <c r="Q89" s="131">
        <f t="shared" si="56"/>
        <v>761791.44</v>
      </c>
      <c r="R89" s="131">
        <f t="shared" si="68"/>
        <v>118588</v>
      </c>
      <c r="S89" s="108">
        <v>1</v>
      </c>
      <c r="T89" s="131">
        <f t="shared" si="57"/>
        <v>15000</v>
      </c>
      <c r="U89" s="108">
        <v>0</v>
      </c>
      <c r="V89" s="131">
        <f t="shared" si="58"/>
        <v>0</v>
      </c>
      <c r="W89" s="131">
        <f t="shared" si="59"/>
        <v>1095064.24</v>
      </c>
      <c r="X89" s="131"/>
      <c r="Y89" s="102">
        <v>172</v>
      </c>
      <c r="Z89" s="131">
        <f t="shared" si="49"/>
        <v>35604</v>
      </c>
      <c r="AA89" s="131">
        <f>VLOOKUP(A89,[3]Sheet1!$E$4:$EL$374,138,0)</f>
        <v>0</v>
      </c>
      <c r="AB89" s="131">
        <f t="shared" si="60"/>
        <v>0</v>
      </c>
      <c r="AC89" s="164">
        <f t="shared" si="50"/>
        <v>247500</v>
      </c>
      <c r="AD89" s="164">
        <f t="shared" si="61"/>
        <v>4400</v>
      </c>
      <c r="AE89" s="155">
        <v>4000</v>
      </c>
      <c r="AF89" s="155">
        <f t="shared" si="51"/>
        <v>1386568.24</v>
      </c>
      <c r="AG89" s="153" t="s">
        <v>255</v>
      </c>
      <c r="AH89" s="136">
        <f t="shared" si="62"/>
        <v>1386568</v>
      </c>
    </row>
    <row r="90" spans="1:34" ht="18.75" thickBot="1" x14ac:dyDescent="0.3">
      <c r="A90" s="152">
        <v>2211990</v>
      </c>
      <c r="B90" s="124" t="s">
        <v>29</v>
      </c>
      <c r="C90" s="153" t="s">
        <v>256</v>
      </c>
      <c r="D90" s="163">
        <f>VLOOKUP(A90,[1]Sheet1!$E$15:$R$388,14,0)</f>
        <v>6</v>
      </c>
      <c r="E90" s="163">
        <f>VLOOKUP(A90,[2]Sheet1!$E$15:$T$388,16,0)</f>
        <v>0</v>
      </c>
      <c r="F90" s="163">
        <f>VLOOKUP(A90,[2]Sheet1!$E$15:$V$388,18,0)</f>
        <v>52</v>
      </c>
      <c r="G90" s="163">
        <f>VLOOKUP(A90,[2]Sheet1!$E$15:$X$388,20,0)</f>
        <v>115</v>
      </c>
      <c r="H90" s="137">
        <f t="shared" si="67"/>
        <v>167</v>
      </c>
      <c r="I90" s="131">
        <f t="shared" si="52"/>
        <v>54216</v>
      </c>
      <c r="J90" s="2">
        <v>46300</v>
      </c>
      <c r="K90" s="131">
        <f t="shared" si="46"/>
        <v>0</v>
      </c>
      <c r="L90" s="131">
        <f t="shared" si="47"/>
        <v>220740</v>
      </c>
      <c r="M90" s="131">
        <f t="shared" si="48"/>
        <v>525090</v>
      </c>
      <c r="N90" s="131">
        <f t="shared" si="53"/>
        <v>826178.5</v>
      </c>
      <c r="O90" s="131">
        <f t="shared" si="54"/>
        <v>0</v>
      </c>
      <c r="P90" s="131">
        <f t="shared" si="55"/>
        <v>216325.19999999998</v>
      </c>
      <c r="Q90" s="131">
        <f t="shared" si="56"/>
        <v>509337.3</v>
      </c>
      <c r="R90" s="131">
        <f t="shared" si="68"/>
        <v>100516</v>
      </c>
      <c r="S90" s="108">
        <v>0</v>
      </c>
      <c r="T90" s="131">
        <f t="shared" si="57"/>
        <v>0</v>
      </c>
      <c r="U90" s="108">
        <v>0</v>
      </c>
      <c r="V90" s="131">
        <f t="shared" si="58"/>
        <v>0</v>
      </c>
      <c r="W90" s="131">
        <f t="shared" si="59"/>
        <v>826178.5</v>
      </c>
      <c r="X90" s="131"/>
      <c r="Y90" s="102">
        <v>115</v>
      </c>
      <c r="Z90" s="131">
        <f t="shared" si="49"/>
        <v>23805</v>
      </c>
      <c r="AA90" s="131">
        <f>VLOOKUP(A90,[3]Sheet1!$E$4:$EL$374,138,0)</f>
        <v>0</v>
      </c>
      <c r="AB90" s="131">
        <f t="shared" si="60"/>
        <v>0</v>
      </c>
      <c r="AC90" s="164">
        <f t="shared" si="50"/>
        <v>187875</v>
      </c>
      <c r="AD90" s="164">
        <f t="shared" si="61"/>
        <v>3340</v>
      </c>
      <c r="AE90" s="155">
        <v>4000</v>
      </c>
      <c r="AF90" s="155">
        <f t="shared" si="51"/>
        <v>1045198.5</v>
      </c>
      <c r="AG90" s="153" t="s">
        <v>256</v>
      </c>
      <c r="AH90" s="136">
        <f t="shared" si="62"/>
        <v>1045199</v>
      </c>
    </row>
    <row r="91" spans="1:34" ht="18.75" thickBot="1" x14ac:dyDescent="0.3">
      <c r="A91" s="152">
        <v>2211991</v>
      </c>
      <c r="B91" s="124" t="s">
        <v>29</v>
      </c>
      <c r="C91" s="153" t="s">
        <v>257</v>
      </c>
      <c r="D91" s="163">
        <f>VLOOKUP(A91,[1]Sheet1!$E$15:$R$388,14,0)</f>
        <v>7</v>
      </c>
      <c r="E91" s="163">
        <f>VLOOKUP(A91,[2]Sheet1!$E$15:$T$388,16,0)</f>
        <v>0</v>
      </c>
      <c r="F91" s="163">
        <f>VLOOKUP(A91,[2]Sheet1!$E$15:$V$388,18,0)</f>
        <v>51</v>
      </c>
      <c r="G91" s="163">
        <f>VLOOKUP(A91,[2]Sheet1!$E$15:$X$388,20,0)</f>
        <v>134</v>
      </c>
      <c r="H91" s="131">
        <f t="shared" si="67"/>
        <v>185</v>
      </c>
      <c r="I91" s="131">
        <f t="shared" si="52"/>
        <v>63252</v>
      </c>
      <c r="J91" s="2">
        <v>46300</v>
      </c>
      <c r="K91" s="131">
        <f t="shared" si="46"/>
        <v>0</v>
      </c>
      <c r="L91" s="131">
        <f t="shared" si="47"/>
        <v>216495</v>
      </c>
      <c r="M91" s="131">
        <f t="shared" si="48"/>
        <v>611844</v>
      </c>
      <c r="N91" s="131">
        <f t="shared" si="53"/>
        <v>915205.77999999991</v>
      </c>
      <c r="O91" s="131">
        <f t="shared" si="54"/>
        <v>0</v>
      </c>
      <c r="P91" s="131">
        <f t="shared" si="55"/>
        <v>212165.1</v>
      </c>
      <c r="Q91" s="131">
        <f t="shared" si="56"/>
        <v>593488.67999999993</v>
      </c>
      <c r="R91" s="131">
        <f t="shared" si="68"/>
        <v>109552</v>
      </c>
      <c r="S91" s="108">
        <v>0</v>
      </c>
      <c r="T91" s="131">
        <f t="shared" si="57"/>
        <v>0</v>
      </c>
      <c r="U91" s="108">
        <v>100</v>
      </c>
      <c r="V91" s="131">
        <f>U91*40+400</f>
        <v>4400</v>
      </c>
      <c r="W91" s="131">
        <f t="shared" si="59"/>
        <v>919605.77999999991</v>
      </c>
      <c r="X91" s="131"/>
      <c r="Y91" s="102">
        <v>133</v>
      </c>
      <c r="Z91" s="131">
        <f t="shared" si="49"/>
        <v>27531</v>
      </c>
      <c r="AA91" s="131">
        <f>VLOOKUP(A91,[3]Sheet1!$E$4:$EL$374,138,0)</f>
        <v>0</v>
      </c>
      <c r="AB91" s="131">
        <f t="shared" si="60"/>
        <v>0</v>
      </c>
      <c r="AC91" s="164">
        <f t="shared" si="50"/>
        <v>208125</v>
      </c>
      <c r="AD91" s="164">
        <f t="shared" si="61"/>
        <v>3700</v>
      </c>
      <c r="AE91" s="155">
        <v>4000</v>
      </c>
      <c r="AF91" s="155">
        <f t="shared" si="51"/>
        <v>1162961.7799999998</v>
      </c>
      <c r="AG91" s="153" t="s">
        <v>257</v>
      </c>
      <c r="AH91" s="136">
        <f t="shared" si="62"/>
        <v>1162962</v>
      </c>
    </row>
    <row r="92" spans="1:34" ht="18.75" thickBot="1" x14ac:dyDescent="0.3">
      <c r="A92" s="152">
        <v>2211992</v>
      </c>
      <c r="B92" s="124" t="s">
        <v>29</v>
      </c>
      <c r="C92" s="153" t="s">
        <v>258</v>
      </c>
      <c r="D92" s="163">
        <f>VLOOKUP(A92,[1]Sheet1!$E$15:$R$388,14,0)</f>
        <v>4</v>
      </c>
      <c r="E92" s="163">
        <f>VLOOKUP(A92,[2]Sheet1!$E$15:$T$388,16,0)</f>
        <v>0</v>
      </c>
      <c r="F92" s="163">
        <f>VLOOKUP(A92,[2]Sheet1!$E$15:$V$388,18,0)</f>
        <v>25</v>
      </c>
      <c r="G92" s="163">
        <f>VLOOKUP(A92,[2]Sheet1!$E$15:$X$388,20,0)</f>
        <v>81</v>
      </c>
      <c r="H92" s="131">
        <f t="shared" si="67"/>
        <v>106</v>
      </c>
      <c r="I92" s="131">
        <f t="shared" si="52"/>
        <v>36144</v>
      </c>
      <c r="J92" s="2">
        <v>46300</v>
      </c>
      <c r="K92" s="131">
        <f t="shared" si="46"/>
        <v>0</v>
      </c>
      <c r="L92" s="131">
        <f t="shared" si="47"/>
        <v>106125</v>
      </c>
      <c r="M92" s="131">
        <f t="shared" si="48"/>
        <v>369846</v>
      </c>
      <c r="N92" s="131">
        <f t="shared" si="53"/>
        <v>545197.12</v>
      </c>
      <c r="O92" s="131">
        <f t="shared" si="54"/>
        <v>0</v>
      </c>
      <c r="P92" s="131">
        <f t="shared" si="55"/>
        <v>104002.5</v>
      </c>
      <c r="Q92" s="131">
        <f t="shared" si="56"/>
        <v>358750.62</v>
      </c>
      <c r="R92" s="131">
        <f t="shared" si="68"/>
        <v>82444</v>
      </c>
      <c r="S92" s="108">
        <v>0</v>
      </c>
      <c r="T92" s="131">
        <f t="shared" si="57"/>
        <v>0</v>
      </c>
      <c r="U92" s="108">
        <v>0</v>
      </c>
      <c r="V92" s="131">
        <f t="shared" si="58"/>
        <v>0</v>
      </c>
      <c r="W92" s="131">
        <f t="shared" si="59"/>
        <v>545197.12</v>
      </c>
      <c r="X92" s="131"/>
      <c r="Y92" s="102">
        <v>81</v>
      </c>
      <c r="Z92" s="131">
        <f t="shared" si="49"/>
        <v>16767</v>
      </c>
      <c r="AA92" s="131">
        <f>VLOOKUP(A92,[3]Sheet1!$E$4:$EL$374,138,0)</f>
        <v>0</v>
      </c>
      <c r="AB92" s="131">
        <f t="shared" si="60"/>
        <v>0</v>
      </c>
      <c r="AC92" s="164">
        <f t="shared" si="50"/>
        <v>119250</v>
      </c>
      <c r="AD92" s="164">
        <f t="shared" si="61"/>
        <v>2120</v>
      </c>
      <c r="AE92" s="155">
        <v>4000</v>
      </c>
      <c r="AF92" s="155">
        <f t="shared" si="51"/>
        <v>687334.12</v>
      </c>
      <c r="AG92" s="153" t="s">
        <v>258</v>
      </c>
      <c r="AH92" s="136">
        <f t="shared" si="62"/>
        <v>687334</v>
      </c>
    </row>
    <row r="93" spans="1:34" ht="18.75" thickBot="1" x14ac:dyDescent="0.3">
      <c r="A93" s="152">
        <v>2211993</v>
      </c>
      <c r="B93" s="124" t="s">
        <v>29</v>
      </c>
      <c r="C93" s="153" t="s">
        <v>259</v>
      </c>
      <c r="D93" s="163">
        <f>VLOOKUP(A93,[1]Sheet1!$E$15:$R$388,14,0)</f>
        <v>6</v>
      </c>
      <c r="E93" s="163">
        <f>VLOOKUP(A93,[2]Sheet1!$E$15:$T$388,16,0)</f>
        <v>0</v>
      </c>
      <c r="F93" s="163">
        <f>VLOOKUP(A93,[2]Sheet1!$E$15:$V$388,18,0)</f>
        <v>25</v>
      </c>
      <c r="G93" s="163">
        <f>VLOOKUP(A93,[2]Sheet1!$E$15:$X$388,20,0)</f>
        <v>142</v>
      </c>
      <c r="H93" s="131">
        <f t="shared" si="67"/>
        <v>167</v>
      </c>
      <c r="I93" s="131">
        <f t="shared" si="52"/>
        <v>54216</v>
      </c>
      <c r="J93" s="2">
        <v>46300</v>
      </c>
      <c r="K93" s="131">
        <f t="shared" si="46"/>
        <v>0</v>
      </c>
      <c r="L93" s="131">
        <f t="shared" si="47"/>
        <v>106125</v>
      </c>
      <c r="M93" s="131">
        <f t="shared" si="48"/>
        <v>648372</v>
      </c>
      <c r="N93" s="131">
        <f t="shared" si="53"/>
        <v>833439.34</v>
      </c>
      <c r="O93" s="131">
        <f t="shared" si="54"/>
        <v>0</v>
      </c>
      <c r="P93" s="131">
        <f t="shared" si="55"/>
        <v>104002.5</v>
      </c>
      <c r="Q93" s="131">
        <f t="shared" si="56"/>
        <v>628920.84</v>
      </c>
      <c r="R93" s="131">
        <f t="shared" si="68"/>
        <v>100516</v>
      </c>
      <c r="S93" s="108">
        <v>0</v>
      </c>
      <c r="T93" s="131">
        <f t="shared" si="57"/>
        <v>0</v>
      </c>
      <c r="U93" s="108">
        <v>0</v>
      </c>
      <c r="V93" s="131">
        <f t="shared" si="58"/>
        <v>0</v>
      </c>
      <c r="W93" s="131">
        <f t="shared" si="59"/>
        <v>833439.34</v>
      </c>
      <c r="X93" s="131"/>
      <c r="Y93" s="102">
        <v>142</v>
      </c>
      <c r="Z93" s="131">
        <f t="shared" si="49"/>
        <v>29394</v>
      </c>
      <c r="AA93" s="131">
        <f>VLOOKUP(A93,[3]Sheet1!$E$4:$EL$374,138,0)</f>
        <v>0</v>
      </c>
      <c r="AB93" s="131">
        <f t="shared" si="60"/>
        <v>0</v>
      </c>
      <c r="AC93" s="164">
        <f t="shared" si="50"/>
        <v>187875</v>
      </c>
      <c r="AD93" s="164">
        <f t="shared" si="61"/>
        <v>3340</v>
      </c>
      <c r="AE93" s="155">
        <v>4000</v>
      </c>
      <c r="AF93" s="155">
        <f t="shared" si="51"/>
        <v>1058048.3399999999</v>
      </c>
      <c r="AG93" s="153" t="s">
        <v>259</v>
      </c>
      <c r="AH93" s="136">
        <f t="shared" si="62"/>
        <v>1058048</v>
      </c>
    </row>
    <row r="94" spans="1:34" ht="19.5" customHeight="1" thickBot="1" x14ac:dyDescent="0.3">
      <c r="A94" s="152"/>
      <c r="C94" s="124" t="s">
        <v>30</v>
      </c>
      <c r="D94" s="141">
        <f t="shared" ref="D94:AH94" si="69">SUM(D95:D113)</f>
        <v>164</v>
      </c>
      <c r="E94" s="141">
        <f t="shared" si="69"/>
        <v>631</v>
      </c>
      <c r="F94" s="141">
        <f t="shared" si="69"/>
        <v>944</v>
      </c>
      <c r="G94" s="141">
        <f t="shared" si="69"/>
        <v>2493</v>
      </c>
      <c r="H94" s="141">
        <f t="shared" si="69"/>
        <v>4068</v>
      </c>
      <c r="I94" s="141">
        <f t="shared" si="69"/>
        <v>1481904</v>
      </c>
      <c r="J94" s="141">
        <f t="shared" si="69"/>
        <v>879700</v>
      </c>
      <c r="K94" s="141">
        <f t="shared" si="69"/>
        <v>1426691</v>
      </c>
      <c r="L94" s="141">
        <f t="shared" si="69"/>
        <v>4007280</v>
      </c>
      <c r="M94" s="141">
        <f t="shared" si="69"/>
        <v>11383038</v>
      </c>
      <c r="N94" s="141">
        <f t="shared" si="69"/>
        <v>18742709.349999998</v>
      </c>
      <c r="O94" s="141">
        <f t="shared" si="69"/>
        <v>1412424.09</v>
      </c>
      <c r="P94" s="141">
        <f t="shared" si="69"/>
        <v>3927134.4000000008</v>
      </c>
      <c r="Q94" s="141">
        <f t="shared" si="69"/>
        <v>11041546.859999999</v>
      </c>
      <c r="R94" s="141">
        <f t="shared" si="69"/>
        <v>2361604</v>
      </c>
      <c r="S94" s="141">
        <f t="shared" si="69"/>
        <v>1</v>
      </c>
      <c r="T94" s="141">
        <f t="shared" si="69"/>
        <v>15000</v>
      </c>
      <c r="U94" s="141">
        <f t="shared" si="69"/>
        <v>0</v>
      </c>
      <c r="V94" s="141">
        <f t="shared" si="69"/>
        <v>0</v>
      </c>
      <c r="W94" s="141">
        <f t="shared" si="69"/>
        <v>18757709.349999998</v>
      </c>
      <c r="X94" s="141">
        <f t="shared" si="69"/>
        <v>0</v>
      </c>
      <c r="Y94" s="141">
        <f t="shared" si="69"/>
        <v>2489</v>
      </c>
      <c r="Z94" s="141">
        <f t="shared" si="69"/>
        <v>515223</v>
      </c>
      <c r="AA94" s="141">
        <f t="shared" si="69"/>
        <v>0</v>
      </c>
      <c r="AB94" s="141">
        <f t="shared" si="69"/>
        <v>0</v>
      </c>
      <c r="AC94" s="141">
        <f t="shared" si="69"/>
        <v>4576500</v>
      </c>
      <c r="AD94" s="164">
        <f t="shared" si="61"/>
        <v>81360</v>
      </c>
      <c r="AE94" s="141">
        <f t="shared" si="69"/>
        <v>76000</v>
      </c>
      <c r="AF94" s="141">
        <f t="shared" si="69"/>
        <v>24006792.350000001</v>
      </c>
      <c r="AG94" s="141" t="s">
        <v>30</v>
      </c>
      <c r="AH94" s="141">
        <f t="shared" si="69"/>
        <v>24006795</v>
      </c>
    </row>
    <row r="95" spans="1:34" ht="18.75" thickBot="1" x14ac:dyDescent="0.3">
      <c r="A95" s="152">
        <v>2212777</v>
      </c>
      <c r="B95" s="124" t="s">
        <v>30</v>
      </c>
      <c r="C95" s="153" t="s">
        <v>260</v>
      </c>
      <c r="D95" s="163">
        <f>VLOOKUP(A95,[1]Sheet1!$E$15:$R$388,14,0)</f>
        <v>6</v>
      </c>
      <c r="E95" s="163">
        <f>VLOOKUP(A95,[2]Sheet1!$E$15:$T$388,16,0)</f>
        <v>45</v>
      </c>
      <c r="F95" s="163">
        <f>VLOOKUP(A95,[2]Sheet1!$E$15:$V$388,18,0)</f>
        <v>27</v>
      </c>
      <c r="G95" s="163">
        <f>VLOOKUP(A95,[2]Sheet1!$E$15:$X$388,20,0)</f>
        <v>78</v>
      </c>
      <c r="H95" s="131">
        <f t="shared" ref="H95:H113" si="70">G95+F95+E95</f>
        <v>150</v>
      </c>
      <c r="I95" s="131">
        <f t="shared" si="52"/>
        <v>54216</v>
      </c>
      <c r="J95" s="2">
        <v>46300</v>
      </c>
      <c r="K95" s="131">
        <f t="shared" ref="K95:K126" si="71">E95*2261</f>
        <v>101745</v>
      </c>
      <c r="L95" s="131">
        <f t="shared" ref="L95:L126" si="72">F95*4245</f>
        <v>114615</v>
      </c>
      <c r="M95" s="131">
        <f t="shared" ref="M95:M126" si="73">G95*4566</f>
        <v>356148</v>
      </c>
      <c r="N95" s="131">
        <f t="shared" si="53"/>
        <v>659029.81000000006</v>
      </c>
      <c r="O95" s="131">
        <f t="shared" si="54"/>
        <v>100727.55</v>
      </c>
      <c r="P95" s="131">
        <f t="shared" si="55"/>
        <v>112322.7</v>
      </c>
      <c r="Q95" s="131">
        <f t="shared" si="56"/>
        <v>345463.56</v>
      </c>
      <c r="R95" s="131">
        <f t="shared" ref="R95:R113" si="74">I95+J95</f>
        <v>100516</v>
      </c>
      <c r="S95" s="108">
        <v>0</v>
      </c>
      <c r="T95" s="131">
        <f t="shared" si="57"/>
        <v>0</v>
      </c>
      <c r="U95" s="108">
        <v>0</v>
      </c>
      <c r="V95" s="131">
        <f t="shared" si="58"/>
        <v>0</v>
      </c>
      <c r="W95" s="131">
        <f t="shared" si="59"/>
        <v>659029.81000000006</v>
      </c>
      <c r="X95" s="131"/>
      <c r="Y95" s="102">
        <v>78</v>
      </c>
      <c r="Z95" s="131">
        <f t="shared" si="49"/>
        <v>16146</v>
      </c>
      <c r="AA95" s="131">
        <f>VLOOKUP(A95,[3]Sheet1!$E$4:$EL$374,138,0)</f>
        <v>0</v>
      </c>
      <c r="AB95" s="131">
        <f t="shared" si="60"/>
        <v>0</v>
      </c>
      <c r="AC95" s="164">
        <f t="shared" ref="AC95:AC126" si="75">H95*1125</f>
        <v>168750</v>
      </c>
      <c r="AD95" s="164">
        <f t="shared" si="61"/>
        <v>3000</v>
      </c>
      <c r="AE95" s="155">
        <v>4000</v>
      </c>
      <c r="AF95" s="155">
        <f t="shared" si="51"/>
        <v>850925.81</v>
      </c>
      <c r="AG95" s="153" t="s">
        <v>260</v>
      </c>
      <c r="AH95" s="136">
        <f t="shared" si="62"/>
        <v>850926</v>
      </c>
    </row>
    <row r="96" spans="1:34" ht="18.75" thickBot="1" x14ac:dyDescent="0.3">
      <c r="A96" s="152">
        <v>2212813</v>
      </c>
      <c r="B96" s="124" t="s">
        <v>30</v>
      </c>
      <c r="C96" s="153" t="s">
        <v>261</v>
      </c>
      <c r="D96" s="163">
        <f>VLOOKUP(A96,[1]Sheet1!$E$15:$R$388,14,0)</f>
        <v>10</v>
      </c>
      <c r="E96" s="163">
        <f>VLOOKUP(A96,[2]Sheet1!$E$15:$T$388,16,0)</f>
        <v>42</v>
      </c>
      <c r="F96" s="163">
        <f>VLOOKUP(A96,[2]Sheet1!$E$15:$V$388,18,0)</f>
        <v>52</v>
      </c>
      <c r="G96" s="163">
        <f>VLOOKUP(A96,[2]Sheet1!$E$15:$X$388,20,0)</f>
        <v>160</v>
      </c>
      <c r="H96" s="131">
        <f t="shared" si="70"/>
        <v>254</v>
      </c>
      <c r="I96" s="131">
        <f t="shared" si="52"/>
        <v>90360</v>
      </c>
      <c r="J96" s="2">
        <v>46300</v>
      </c>
      <c r="K96" s="131">
        <f t="shared" si="71"/>
        <v>94962</v>
      </c>
      <c r="L96" s="131">
        <f t="shared" si="72"/>
        <v>220740</v>
      </c>
      <c r="M96" s="131">
        <f t="shared" si="73"/>
        <v>730560</v>
      </c>
      <c r="N96" s="131">
        <f t="shared" si="53"/>
        <v>1155640.7799999998</v>
      </c>
      <c r="O96" s="131">
        <f t="shared" si="54"/>
        <v>94012.38</v>
      </c>
      <c r="P96" s="131">
        <f t="shared" si="55"/>
        <v>216325.19999999998</v>
      </c>
      <c r="Q96" s="131">
        <f t="shared" si="56"/>
        <v>708643.2</v>
      </c>
      <c r="R96" s="131">
        <f t="shared" si="74"/>
        <v>136660</v>
      </c>
      <c r="S96" s="108">
        <v>0</v>
      </c>
      <c r="T96" s="131">
        <f t="shared" si="57"/>
        <v>0</v>
      </c>
      <c r="U96" s="108">
        <v>0</v>
      </c>
      <c r="V96" s="131">
        <f t="shared" si="58"/>
        <v>0</v>
      </c>
      <c r="W96" s="131">
        <f t="shared" si="59"/>
        <v>1155640.7799999998</v>
      </c>
      <c r="X96" s="131"/>
      <c r="Y96" s="102">
        <v>160</v>
      </c>
      <c r="Z96" s="131">
        <f t="shared" si="49"/>
        <v>33120</v>
      </c>
      <c r="AA96" s="131">
        <f>VLOOKUP(A96,[3]Sheet1!$E$4:$EL$374,138,0)</f>
        <v>0</v>
      </c>
      <c r="AB96" s="131">
        <f t="shared" si="60"/>
        <v>0</v>
      </c>
      <c r="AC96" s="164">
        <f t="shared" si="75"/>
        <v>285750</v>
      </c>
      <c r="AD96" s="164">
        <f t="shared" si="61"/>
        <v>5080</v>
      </c>
      <c r="AE96" s="155">
        <v>4000</v>
      </c>
      <c r="AF96" s="155">
        <f t="shared" si="51"/>
        <v>1483590.7799999998</v>
      </c>
      <c r="AG96" s="153" t="s">
        <v>261</v>
      </c>
      <c r="AH96" s="136">
        <f t="shared" si="62"/>
        <v>1483591</v>
      </c>
    </row>
    <row r="97" spans="1:34" ht="18.75" thickBot="1" x14ac:dyDescent="0.3">
      <c r="A97" s="152">
        <v>2212814</v>
      </c>
      <c r="B97" s="124" t="s">
        <v>30</v>
      </c>
      <c r="C97" s="153" t="s">
        <v>262</v>
      </c>
      <c r="D97" s="163">
        <f>VLOOKUP(A97,[1]Sheet1!$E$15:$R$388,14,0)</f>
        <v>10</v>
      </c>
      <c r="E97" s="163">
        <f>VLOOKUP(A97,[2]Sheet1!$E$15:$T$388,16,0)</f>
        <v>0</v>
      </c>
      <c r="F97" s="163">
        <f>VLOOKUP(A97,[2]Sheet1!$E$15:$V$388,18,0)</f>
        <v>52</v>
      </c>
      <c r="G97" s="163">
        <f>VLOOKUP(A97,[2]Sheet1!$E$15:$X$388,20,0)</f>
        <v>212</v>
      </c>
      <c r="H97" s="131">
        <f t="shared" si="70"/>
        <v>264</v>
      </c>
      <c r="I97" s="131">
        <f t="shared" si="52"/>
        <v>90360</v>
      </c>
      <c r="J97" s="2">
        <v>46300</v>
      </c>
      <c r="K97" s="131">
        <f t="shared" si="71"/>
        <v>0</v>
      </c>
      <c r="L97" s="131">
        <f t="shared" si="72"/>
        <v>220740</v>
      </c>
      <c r="M97" s="131">
        <f t="shared" si="73"/>
        <v>967992</v>
      </c>
      <c r="N97" s="131">
        <f t="shared" si="53"/>
        <v>1291937.44</v>
      </c>
      <c r="O97" s="131">
        <f t="shared" si="54"/>
        <v>0</v>
      </c>
      <c r="P97" s="131">
        <f t="shared" si="55"/>
        <v>216325.19999999998</v>
      </c>
      <c r="Q97" s="131">
        <f t="shared" si="56"/>
        <v>938952.24</v>
      </c>
      <c r="R97" s="131">
        <f t="shared" si="74"/>
        <v>136660</v>
      </c>
      <c r="S97" s="108">
        <v>1</v>
      </c>
      <c r="T97" s="131">
        <f t="shared" si="57"/>
        <v>15000</v>
      </c>
      <c r="U97" s="108">
        <v>0</v>
      </c>
      <c r="V97" s="131">
        <f t="shared" si="58"/>
        <v>0</v>
      </c>
      <c r="W97" s="131">
        <f t="shared" si="59"/>
        <v>1306937.44</v>
      </c>
      <c r="X97" s="131"/>
      <c r="Y97" s="102">
        <v>212</v>
      </c>
      <c r="Z97" s="131">
        <f t="shared" si="49"/>
        <v>43884</v>
      </c>
      <c r="AA97" s="131">
        <f>VLOOKUP(A97,[3]Sheet1!$E$4:$EL$374,138,0)</f>
        <v>0</v>
      </c>
      <c r="AB97" s="131">
        <f t="shared" si="60"/>
        <v>0</v>
      </c>
      <c r="AC97" s="164">
        <f t="shared" si="75"/>
        <v>297000</v>
      </c>
      <c r="AD97" s="164">
        <f t="shared" si="61"/>
        <v>5280</v>
      </c>
      <c r="AE97" s="155">
        <v>4000</v>
      </c>
      <c r="AF97" s="155">
        <f t="shared" si="51"/>
        <v>1657101.44</v>
      </c>
      <c r="AG97" s="153" t="s">
        <v>262</v>
      </c>
      <c r="AH97" s="136">
        <f t="shared" si="62"/>
        <v>1657101</v>
      </c>
    </row>
    <row r="98" spans="1:34" ht="18.75" thickBot="1" x14ac:dyDescent="0.3">
      <c r="A98" s="152">
        <v>2212815</v>
      </c>
      <c r="B98" s="124" t="s">
        <v>30</v>
      </c>
      <c r="C98" s="153" t="s">
        <v>263</v>
      </c>
      <c r="D98" s="163">
        <f>VLOOKUP(A98,[1]Sheet1!$E$15:$R$388,14,0)</f>
        <v>11</v>
      </c>
      <c r="E98" s="163">
        <f>VLOOKUP(A98,[2]Sheet1!$E$15:$T$388,16,0)</f>
        <v>43</v>
      </c>
      <c r="F98" s="163">
        <f>VLOOKUP(A98,[2]Sheet1!$E$15:$V$388,18,0)</f>
        <v>56</v>
      </c>
      <c r="G98" s="163">
        <f>VLOOKUP(A98,[2]Sheet1!$E$15:$X$388,20,0)</f>
        <v>166</v>
      </c>
      <c r="H98" s="131">
        <f t="shared" si="70"/>
        <v>265</v>
      </c>
      <c r="I98" s="131">
        <f t="shared" si="52"/>
        <v>99396</v>
      </c>
      <c r="J98" s="2">
        <v>46300</v>
      </c>
      <c r="K98" s="131">
        <f t="shared" si="71"/>
        <v>97223</v>
      </c>
      <c r="L98" s="131">
        <f t="shared" si="72"/>
        <v>237720</v>
      </c>
      <c r="M98" s="131">
        <f t="shared" si="73"/>
        <v>757956</v>
      </c>
      <c r="N98" s="131">
        <f t="shared" si="53"/>
        <v>1210129.69</v>
      </c>
      <c r="O98" s="131">
        <f t="shared" si="54"/>
        <v>96250.77</v>
      </c>
      <c r="P98" s="131">
        <f t="shared" si="55"/>
        <v>232965.6</v>
      </c>
      <c r="Q98" s="131">
        <f t="shared" si="56"/>
        <v>735217.32</v>
      </c>
      <c r="R98" s="131">
        <f t="shared" si="74"/>
        <v>145696</v>
      </c>
      <c r="S98" s="108">
        <v>0</v>
      </c>
      <c r="T98" s="131">
        <f t="shared" si="57"/>
        <v>0</v>
      </c>
      <c r="U98" s="108">
        <v>0</v>
      </c>
      <c r="V98" s="131">
        <f t="shared" si="58"/>
        <v>0</v>
      </c>
      <c r="W98" s="131">
        <f t="shared" si="59"/>
        <v>1210129.69</v>
      </c>
      <c r="X98" s="131"/>
      <c r="Y98" s="102">
        <v>165</v>
      </c>
      <c r="Z98" s="131">
        <f t="shared" si="49"/>
        <v>34155</v>
      </c>
      <c r="AA98" s="131">
        <f>VLOOKUP(A98,[3]Sheet1!$E$4:$EL$374,138,0)</f>
        <v>0</v>
      </c>
      <c r="AB98" s="131">
        <f t="shared" si="60"/>
        <v>0</v>
      </c>
      <c r="AC98" s="164">
        <f t="shared" si="75"/>
        <v>298125</v>
      </c>
      <c r="AD98" s="164">
        <f t="shared" si="61"/>
        <v>5300</v>
      </c>
      <c r="AE98" s="155">
        <v>4000</v>
      </c>
      <c r="AF98" s="155">
        <f t="shared" si="51"/>
        <v>1551709.69</v>
      </c>
      <c r="AG98" s="153" t="s">
        <v>263</v>
      </c>
      <c r="AH98" s="136">
        <f t="shared" si="62"/>
        <v>1551710</v>
      </c>
    </row>
    <row r="99" spans="1:34" ht="18.75" thickBot="1" x14ac:dyDescent="0.3">
      <c r="A99" s="152">
        <v>2212816</v>
      </c>
      <c r="B99" s="124" t="s">
        <v>30</v>
      </c>
      <c r="C99" s="153" t="s">
        <v>264</v>
      </c>
      <c r="D99" s="163">
        <f>VLOOKUP(A99,[1]Sheet1!$E$15:$R$388,14,0)</f>
        <v>10</v>
      </c>
      <c r="E99" s="163">
        <f>VLOOKUP(A99,[2]Sheet1!$E$15:$T$388,16,0)</f>
        <v>42</v>
      </c>
      <c r="F99" s="163">
        <f>VLOOKUP(A99,[2]Sheet1!$E$15:$V$388,18,0)</f>
        <v>53</v>
      </c>
      <c r="G99" s="163">
        <f>VLOOKUP(A99,[2]Sheet1!$E$15:$X$388,20,0)</f>
        <v>145</v>
      </c>
      <c r="H99" s="131">
        <f t="shared" si="70"/>
        <v>240</v>
      </c>
      <c r="I99" s="131">
        <f t="shared" si="52"/>
        <v>90360</v>
      </c>
      <c r="J99" s="2">
        <v>46300</v>
      </c>
      <c r="K99" s="131">
        <f t="shared" si="71"/>
        <v>94962</v>
      </c>
      <c r="L99" s="131">
        <f t="shared" si="72"/>
        <v>224985</v>
      </c>
      <c r="M99" s="131">
        <f t="shared" si="73"/>
        <v>662070</v>
      </c>
      <c r="N99" s="131">
        <f t="shared" si="53"/>
        <v>1093365.58</v>
      </c>
      <c r="O99" s="131">
        <f t="shared" si="54"/>
        <v>94012.38</v>
      </c>
      <c r="P99" s="131">
        <f t="shared" si="55"/>
        <v>220485.3</v>
      </c>
      <c r="Q99" s="131">
        <f t="shared" si="56"/>
        <v>642207.9</v>
      </c>
      <c r="R99" s="131">
        <f t="shared" si="74"/>
        <v>136660</v>
      </c>
      <c r="S99" s="108">
        <v>0</v>
      </c>
      <c r="T99" s="131">
        <f t="shared" si="57"/>
        <v>0</v>
      </c>
      <c r="U99" s="108">
        <v>0</v>
      </c>
      <c r="V99" s="131">
        <f t="shared" si="58"/>
        <v>0</v>
      </c>
      <c r="W99" s="131">
        <f t="shared" si="59"/>
        <v>1093365.58</v>
      </c>
      <c r="X99" s="131"/>
      <c r="Y99" s="102">
        <v>145</v>
      </c>
      <c r="Z99" s="131">
        <f t="shared" si="49"/>
        <v>30015</v>
      </c>
      <c r="AA99" s="131">
        <f>VLOOKUP(A99,[3]Sheet1!$E$4:$EL$374,138,0)</f>
        <v>0</v>
      </c>
      <c r="AB99" s="131">
        <f t="shared" si="60"/>
        <v>0</v>
      </c>
      <c r="AC99" s="164">
        <f t="shared" si="75"/>
        <v>270000</v>
      </c>
      <c r="AD99" s="164">
        <f t="shared" si="61"/>
        <v>4800</v>
      </c>
      <c r="AE99" s="155">
        <v>4000</v>
      </c>
      <c r="AF99" s="155">
        <f t="shared" si="51"/>
        <v>1402180.58</v>
      </c>
      <c r="AG99" s="153" t="s">
        <v>264</v>
      </c>
      <c r="AH99" s="136">
        <f t="shared" si="62"/>
        <v>1402181</v>
      </c>
    </row>
    <row r="100" spans="1:34" ht="18.75" thickBot="1" x14ac:dyDescent="0.3">
      <c r="A100" s="152">
        <v>2212818</v>
      </c>
      <c r="B100" s="124" t="s">
        <v>30</v>
      </c>
      <c r="C100" s="153" t="s">
        <v>265</v>
      </c>
      <c r="D100" s="163">
        <f>VLOOKUP(A100,[1]Sheet1!$E$15:$R$388,14,0)</f>
        <v>10</v>
      </c>
      <c r="E100" s="163">
        <f>VLOOKUP(A100,[2]Sheet1!$E$15:$T$388,16,0)</f>
        <v>22</v>
      </c>
      <c r="F100" s="163">
        <f>VLOOKUP(A100,[2]Sheet1!$E$15:$V$388,18,0)</f>
        <v>73</v>
      </c>
      <c r="G100" s="163">
        <f>VLOOKUP(A100,[2]Sheet1!$E$15:$X$388,20,0)</f>
        <v>167</v>
      </c>
      <c r="H100" s="131">
        <f t="shared" si="70"/>
        <v>262</v>
      </c>
      <c r="I100" s="131">
        <f t="shared" si="52"/>
        <v>90360</v>
      </c>
      <c r="J100" s="2">
        <v>46300</v>
      </c>
      <c r="K100" s="131">
        <f t="shared" si="71"/>
        <v>49742</v>
      </c>
      <c r="L100" s="131">
        <f t="shared" si="72"/>
        <v>309885</v>
      </c>
      <c r="M100" s="131">
        <f t="shared" si="73"/>
        <v>762522</v>
      </c>
      <c r="N100" s="131">
        <f t="shared" si="53"/>
        <v>1229238.22</v>
      </c>
      <c r="O100" s="131">
        <f t="shared" si="54"/>
        <v>49244.58</v>
      </c>
      <c r="P100" s="131">
        <f t="shared" si="55"/>
        <v>303687.3</v>
      </c>
      <c r="Q100" s="131">
        <f t="shared" si="56"/>
        <v>739646.34</v>
      </c>
      <c r="R100" s="131">
        <f t="shared" si="74"/>
        <v>136660</v>
      </c>
      <c r="S100" s="108">
        <v>0</v>
      </c>
      <c r="T100" s="131">
        <f t="shared" si="57"/>
        <v>0</v>
      </c>
      <c r="U100" s="108">
        <v>0</v>
      </c>
      <c r="V100" s="131">
        <f t="shared" si="58"/>
        <v>0</v>
      </c>
      <c r="W100" s="131">
        <f t="shared" si="59"/>
        <v>1229238.22</v>
      </c>
      <c r="X100" s="131"/>
      <c r="Y100" s="102">
        <v>167</v>
      </c>
      <c r="Z100" s="131">
        <f t="shared" si="49"/>
        <v>34569</v>
      </c>
      <c r="AA100" s="131">
        <f>VLOOKUP(A100,[3]Sheet1!$E$4:$EL$374,138,0)</f>
        <v>0</v>
      </c>
      <c r="AB100" s="131">
        <f t="shared" si="60"/>
        <v>0</v>
      </c>
      <c r="AC100" s="164">
        <f t="shared" si="75"/>
        <v>294750</v>
      </c>
      <c r="AD100" s="164">
        <f t="shared" si="61"/>
        <v>5240</v>
      </c>
      <c r="AE100" s="155">
        <v>4000</v>
      </c>
      <c r="AF100" s="155">
        <f t="shared" si="51"/>
        <v>1567797.22</v>
      </c>
      <c r="AG100" s="153" t="s">
        <v>265</v>
      </c>
      <c r="AH100" s="136">
        <f t="shared" si="62"/>
        <v>1567797</v>
      </c>
    </row>
    <row r="101" spans="1:34" ht="18.75" thickBot="1" x14ac:dyDescent="0.3">
      <c r="A101" s="152">
        <v>2212819</v>
      </c>
      <c r="B101" s="124" t="s">
        <v>30</v>
      </c>
      <c r="C101" s="153" t="s">
        <v>266</v>
      </c>
      <c r="D101" s="163">
        <f>VLOOKUP(A101,[1]Sheet1!$E$15:$R$388,14,0)</f>
        <v>10</v>
      </c>
      <c r="E101" s="163">
        <f>VLOOKUP(A101,[2]Sheet1!$E$15:$T$388,16,0)</f>
        <v>44</v>
      </c>
      <c r="F101" s="163">
        <f>VLOOKUP(A101,[2]Sheet1!$E$15:$V$388,18,0)</f>
        <v>51</v>
      </c>
      <c r="G101" s="163">
        <f>VLOOKUP(A101,[2]Sheet1!$E$15:$X$388,20,0)</f>
        <v>159</v>
      </c>
      <c r="H101" s="131">
        <f t="shared" si="70"/>
        <v>254</v>
      </c>
      <c r="I101" s="131">
        <f t="shared" si="52"/>
        <v>90360</v>
      </c>
      <c r="J101" s="2">
        <v>46300</v>
      </c>
      <c r="K101" s="131">
        <f t="shared" si="71"/>
        <v>99484</v>
      </c>
      <c r="L101" s="131">
        <f t="shared" si="72"/>
        <v>216495</v>
      </c>
      <c r="M101" s="131">
        <f t="shared" si="73"/>
        <v>725994</v>
      </c>
      <c r="N101" s="131">
        <f t="shared" si="53"/>
        <v>1151528.4399999997</v>
      </c>
      <c r="O101" s="131">
        <f t="shared" si="54"/>
        <v>98489.16</v>
      </c>
      <c r="P101" s="131">
        <f t="shared" si="55"/>
        <v>212165.1</v>
      </c>
      <c r="Q101" s="131">
        <f t="shared" si="56"/>
        <v>704214.17999999993</v>
      </c>
      <c r="R101" s="131">
        <f t="shared" si="74"/>
        <v>136660</v>
      </c>
      <c r="S101" s="108">
        <v>0</v>
      </c>
      <c r="T101" s="131">
        <f t="shared" si="57"/>
        <v>0</v>
      </c>
      <c r="U101" s="108">
        <v>0</v>
      </c>
      <c r="V101" s="131">
        <f t="shared" si="58"/>
        <v>0</v>
      </c>
      <c r="W101" s="131">
        <f t="shared" si="59"/>
        <v>1151528.44</v>
      </c>
      <c r="X101" s="157"/>
      <c r="Y101" s="102">
        <v>159</v>
      </c>
      <c r="Z101" s="131">
        <f t="shared" si="49"/>
        <v>32913</v>
      </c>
      <c r="AA101" s="131">
        <f>VLOOKUP(A101,[3]Sheet1!$E$4:$EL$374,138,0)</f>
        <v>0</v>
      </c>
      <c r="AB101" s="131">
        <f t="shared" si="60"/>
        <v>0</v>
      </c>
      <c r="AC101" s="164">
        <f t="shared" si="75"/>
        <v>285750</v>
      </c>
      <c r="AD101" s="164">
        <f t="shared" si="61"/>
        <v>5080</v>
      </c>
      <c r="AE101" s="155">
        <v>4000</v>
      </c>
      <c r="AF101" s="155">
        <f t="shared" si="51"/>
        <v>1479271.44</v>
      </c>
      <c r="AG101" s="153" t="s">
        <v>266</v>
      </c>
      <c r="AH101" s="136">
        <f t="shared" si="62"/>
        <v>1479271</v>
      </c>
    </row>
    <row r="102" spans="1:34" ht="18.75" thickBot="1" x14ac:dyDescent="0.3">
      <c r="A102" s="152">
        <v>2212820</v>
      </c>
      <c r="B102" s="124" t="s">
        <v>30</v>
      </c>
      <c r="C102" s="153" t="s">
        <v>267</v>
      </c>
      <c r="D102" s="163">
        <f>VLOOKUP(A102,[1]Sheet1!$E$15:$R$388,14,0)</f>
        <v>8</v>
      </c>
      <c r="E102" s="163">
        <f>VLOOKUP(A102,[2]Sheet1!$E$15:$T$388,16,0)</f>
        <v>43</v>
      </c>
      <c r="F102" s="163">
        <f>VLOOKUP(A102,[2]Sheet1!$E$15:$V$388,18,0)</f>
        <v>50</v>
      </c>
      <c r="G102" s="163">
        <f>VLOOKUP(A102,[2]Sheet1!$E$15:$X$388,20,0)</f>
        <v>102</v>
      </c>
      <c r="H102" s="131">
        <f t="shared" si="70"/>
        <v>195</v>
      </c>
      <c r="I102" s="131">
        <f t="shared" si="52"/>
        <v>72288</v>
      </c>
      <c r="J102" s="2">
        <v>46300</v>
      </c>
      <c r="K102" s="131">
        <f t="shared" si="71"/>
        <v>97223</v>
      </c>
      <c r="L102" s="131">
        <f t="shared" si="72"/>
        <v>212250</v>
      </c>
      <c r="M102" s="131">
        <f t="shared" si="73"/>
        <v>465732</v>
      </c>
      <c r="N102" s="131">
        <f t="shared" si="53"/>
        <v>874603.81</v>
      </c>
      <c r="O102" s="131">
        <f t="shared" si="54"/>
        <v>96250.77</v>
      </c>
      <c r="P102" s="131">
        <f t="shared" si="55"/>
        <v>208005</v>
      </c>
      <c r="Q102" s="131">
        <f t="shared" si="56"/>
        <v>451760.04</v>
      </c>
      <c r="R102" s="131">
        <f t="shared" si="74"/>
        <v>118588</v>
      </c>
      <c r="S102" s="108">
        <v>0</v>
      </c>
      <c r="T102" s="131">
        <f t="shared" si="57"/>
        <v>0</v>
      </c>
      <c r="U102" s="108">
        <v>0</v>
      </c>
      <c r="V102" s="131">
        <f t="shared" si="58"/>
        <v>0</v>
      </c>
      <c r="W102" s="131">
        <f t="shared" si="59"/>
        <v>874603.81</v>
      </c>
      <c r="X102" s="157"/>
      <c r="Y102" s="102">
        <v>102</v>
      </c>
      <c r="Z102" s="131">
        <f t="shared" si="49"/>
        <v>21114</v>
      </c>
      <c r="AA102" s="131">
        <f>VLOOKUP(A102,[3]Sheet1!$E$4:$EL$374,138,0)</f>
        <v>0</v>
      </c>
      <c r="AB102" s="131">
        <f t="shared" si="60"/>
        <v>0</v>
      </c>
      <c r="AC102" s="164">
        <f t="shared" si="75"/>
        <v>219375</v>
      </c>
      <c r="AD102" s="164">
        <f t="shared" si="61"/>
        <v>3900</v>
      </c>
      <c r="AE102" s="155">
        <v>4000</v>
      </c>
      <c r="AF102" s="155">
        <f t="shared" si="51"/>
        <v>1122992.81</v>
      </c>
      <c r="AG102" s="153" t="s">
        <v>267</v>
      </c>
      <c r="AH102" s="136">
        <f t="shared" si="62"/>
        <v>1122993</v>
      </c>
    </row>
    <row r="103" spans="1:34" ht="18.75" thickBot="1" x14ac:dyDescent="0.3">
      <c r="A103" s="152">
        <v>2212821</v>
      </c>
      <c r="B103" s="124" t="s">
        <v>30</v>
      </c>
      <c r="C103" s="153" t="s">
        <v>268</v>
      </c>
      <c r="D103" s="163">
        <f>VLOOKUP(A103,[1]Sheet1!$E$15:$R$388,14,0)</f>
        <v>10</v>
      </c>
      <c r="E103" s="163">
        <f>VLOOKUP(A103,[2]Sheet1!$E$15:$T$388,16,0)</f>
        <v>40</v>
      </c>
      <c r="F103" s="163">
        <f>VLOOKUP(A103,[2]Sheet1!$E$15:$V$388,18,0)</f>
        <v>51</v>
      </c>
      <c r="G103" s="163">
        <f>VLOOKUP(A103,[2]Sheet1!$E$15:$X$388,20,0)</f>
        <v>150</v>
      </c>
      <c r="H103" s="131">
        <f t="shared" si="70"/>
        <v>241</v>
      </c>
      <c r="I103" s="131">
        <f t="shared" si="52"/>
        <v>90360</v>
      </c>
      <c r="J103" s="2">
        <v>46300</v>
      </c>
      <c r="K103" s="131">
        <f t="shared" si="71"/>
        <v>90440</v>
      </c>
      <c r="L103" s="131">
        <f t="shared" si="72"/>
        <v>216495</v>
      </c>
      <c r="M103" s="131">
        <f t="shared" si="73"/>
        <v>684900</v>
      </c>
      <c r="N103" s="131">
        <f t="shared" si="53"/>
        <v>1102713.7</v>
      </c>
      <c r="O103" s="131">
        <f t="shared" si="54"/>
        <v>89535.6</v>
      </c>
      <c r="P103" s="131">
        <f t="shared" si="55"/>
        <v>212165.1</v>
      </c>
      <c r="Q103" s="131">
        <f t="shared" si="56"/>
        <v>664353</v>
      </c>
      <c r="R103" s="131">
        <f t="shared" si="74"/>
        <v>136660</v>
      </c>
      <c r="S103" s="108">
        <v>0</v>
      </c>
      <c r="T103" s="131">
        <f t="shared" si="57"/>
        <v>0</v>
      </c>
      <c r="U103" s="108">
        <v>0</v>
      </c>
      <c r="V103" s="131">
        <f t="shared" si="58"/>
        <v>0</v>
      </c>
      <c r="W103" s="131">
        <f t="shared" si="59"/>
        <v>1102713.7</v>
      </c>
      <c r="X103" s="131"/>
      <c r="Y103" s="102">
        <v>150</v>
      </c>
      <c r="Z103" s="131">
        <f t="shared" si="49"/>
        <v>31050</v>
      </c>
      <c r="AA103" s="131">
        <f>VLOOKUP(A103,[3]Sheet1!$E$4:$EL$374,138,0)</f>
        <v>0</v>
      </c>
      <c r="AB103" s="131">
        <f t="shared" si="60"/>
        <v>0</v>
      </c>
      <c r="AC103" s="164">
        <f t="shared" si="75"/>
        <v>271125</v>
      </c>
      <c r="AD103" s="164">
        <f t="shared" si="61"/>
        <v>4820</v>
      </c>
      <c r="AE103" s="155">
        <v>4000</v>
      </c>
      <c r="AF103" s="155">
        <f t="shared" si="51"/>
        <v>1413708.7</v>
      </c>
      <c r="AG103" s="153" t="s">
        <v>268</v>
      </c>
      <c r="AH103" s="136">
        <f t="shared" si="62"/>
        <v>1413709</v>
      </c>
    </row>
    <row r="104" spans="1:34" ht="18.75" thickBot="1" x14ac:dyDescent="0.3">
      <c r="A104" s="152">
        <v>2212822</v>
      </c>
      <c r="B104" s="124" t="s">
        <v>30</v>
      </c>
      <c r="C104" s="153" t="s">
        <v>269</v>
      </c>
      <c r="D104" s="163">
        <f>VLOOKUP(A104,[1]Sheet1!$E$15:$R$388,14,0)</f>
        <v>9</v>
      </c>
      <c r="E104" s="163">
        <f>VLOOKUP(A104,[2]Sheet1!$E$15:$T$388,16,0)</f>
        <v>22</v>
      </c>
      <c r="F104" s="163">
        <f>VLOOKUP(A104,[2]Sheet1!$E$15:$V$388,18,0)</f>
        <v>49</v>
      </c>
      <c r="G104" s="163">
        <f>VLOOKUP(A104,[2]Sheet1!$E$15:$X$388,20,0)</f>
        <v>151</v>
      </c>
      <c r="H104" s="131">
        <f t="shared" si="70"/>
        <v>222</v>
      </c>
      <c r="I104" s="131">
        <f t="shared" si="52"/>
        <v>81324</v>
      </c>
      <c r="J104" s="2">
        <v>46300</v>
      </c>
      <c r="K104" s="131">
        <f t="shared" si="71"/>
        <v>49742</v>
      </c>
      <c r="L104" s="131">
        <f t="shared" si="72"/>
        <v>208005</v>
      </c>
      <c r="M104" s="131">
        <f t="shared" si="73"/>
        <v>689466</v>
      </c>
      <c r="N104" s="131">
        <f t="shared" si="53"/>
        <v>1049495.5</v>
      </c>
      <c r="O104" s="131">
        <f t="shared" si="54"/>
        <v>49244.58</v>
      </c>
      <c r="P104" s="131">
        <f t="shared" si="55"/>
        <v>203844.9</v>
      </c>
      <c r="Q104" s="131">
        <f t="shared" si="56"/>
        <v>668782.02</v>
      </c>
      <c r="R104" s="131">
        <f t="shared" si="74"/>
        <v>127624</v>
      </c>
      <c r="S104" s="108">
        <v>0</v>
      </c>
      <c r="T104" s="131">
        <f t="shared" si="57"/>
        <v>0</v>
      </c>
      <c r="U104" s="108">
        <v>0</v>
      </c>
      <c r="V104" s="131">
        <f t="shared" si="58"/>
        <v>0</v>
      </c>
      <c r="W104" s="131">
        <f t="shared" si="59"/>
        <v>1049495.5</v>
      </c>
      <c r="X104" s="131"/>
      <c r="Y104" s="102">
        <v>151</v>
      </c>
      <c r="Z104" s="131">
        <f t="shared" si="49"/>
        <v>31257</v>
      </c>
      <c r="AA104" s="131">
        <f>VLOOKUP(A104,[3]Sheet1!$E$4:$EL$374,138,0)</f>
        <v>0</v>
      </c>
      <c r="AB104" s="131">
        <f t="shared" si="60"/>
        <v>0</v>
      </c>
      <c r="AC104" s="164">
        <f t="shared" si="75"/>
        <v>249750</v>
      </c>
      <c r="AD104" s="164">
        <f t="shared" si="61"/>
        <v>4440</v>
      </c>
      <c r="AE104" s="155">
        <v>4000</v>
      </c>
      <c r="AF104" s="155">
        <f t="shared" si="51"/>
        <v>1338942.5</v>
      </c>
      <c r="AG104" s="153" t="s">
        <v>269</v>
      </c>
      <c r="AH104" s="136">
        <f t="shared" si="62"/>
        <v>1338943</v>
      </c>
    </row>
    <row r="105" spans="1:34" ht="18.75" thickBot="1" x14ac:dyDescent="0.3">
      <c r="A105" s="152">
        <v>2212823</v>
      </c>
      <c r="B105" s="124" t="s">
        <v>30</v>
      </c>
      <c r="C105" s="153" t="s">
        <v>270</v>
      </c>
      <c r="D105" s="163">
        <f>VLOOKUP(A105,[1]Sheet1!$E$15:$R$388,14,0)</f>
        <v>10</v>
      </c>
      <c r="E105" s="163">
        <f>VLOOKUP(A105,[2]Sheet1!$E$15:$T$388,16,0)</f>
        <v>42</v>
      </c>
      <c r="F105" s="163">
        <f>VLOOKUP(A105,[2]Sheet1!$E$15:$V$388,18,0)</f>
        <v>52</v>
      </c>
      <c r="G105" s="163">
        <f>VLOOKUP(A105,[2]Sheet1!$E$15:$X$388,20,0)</f>
        <v>156</v>
      </c>
      <c r="H105" s="131">
        <f t="shared" si="70"/>
        <v>250</v>
      </c>
      <c r="I105" s="131">
        <f t="shared" si="52"/>
        <v>90360</v>
      </c>
      <c r="J105" s="2">
        <v>46300</v>
      </c>
      <c r="K105" s="131">
        <f t="shared" si="71"/>
        <v>94962</v>
      </c>
      <c r="L105" s="131">
        <f t="shared" si="72"/>
        <v>220740</v>
      </c>
      <c r="M105" s="131">
        <f t="shared" si="73"/>
        <v>712296</v>
      </c>
      <c r="N105" s="131">
        <f t="shared" si="53"/>
        <v>1137924.7</v>
      </c>
      <c r="O105" s="131">
        <f t="shared" si="54"/>
        <v>94012.38</v>
      </c>
      <c r="P105" s="131">
        <f t="shared" si="55"/>
        <v>216325.19999999998</v>
      </c>
      <c r="Q105" s="131">
        <f t="shared" si="56"/>
        <v>690927.12</v>
      </c>
      <c r="R105" s="131">
        <f t="shared" si="74"/>
        <v>136660</v>
      </c>
      <c r="S105" s="108">
        <v>0</v>
      </c>
      <c r="T105" s="131">
        <f t="shared" si="57"/>
        <v>0</v>
      </c>
      <c r="U105" s="108">
        <v>0</v>
      </c>
      <c r="V105" s="131">
        <f t="shared" si="58"/>
        <v>0</v>
      </c>
      <c r="W105" s="131">
        <f t="shared" si="59"/>
        <v>1137924.7</v>
      </c>
      <c r="X105" s="157"/>
      <c r="Y105" s="102">
        <v>156</v>
      </c>
      <c r="Z105" s="131">
        <f t="shared" si="49"/>
        <v>32292</v>
      </c>
      <c r="AA105" s="131">
        <f>VLOOKUP(A105,[3]Sheet1!$E$4:$EL$374,138,0)</f>
        <v>0</v>
      </c>
      <c r="AB105" s="131">
        <f t="shared" si="60"/>
        <v>0</v>
      </c>
      <c r="AC105" s="164">
        <f t="shared" si="75"/>
        <v>281250</v>
      </c>
      <c r="AD105" s="164">
        <f t="shared" si="61"/>
        <v>5000</v>
      </c>
      <c r="AE105" s="155">
        <v>4000</v>
      </c>
      <c r="AF105" s="155">
        <f t="shared" si="51"/>
        <v>1460466.7</v>
      </c>
      <c r="AG105" s="153" t="s">
        <v>270</v>
      </c>
      <c r="AH105" s="136">
        <f t="shared" si="62"/>
        <v>1460467</v>
      </c>
    </row>
    <row r="106" spans="1:34" ht="18.75" thickBot="1" x14ac:dyDescent="0.3">
      <c r="A106" s="152">
        <v>2212824</v>
      </c>
      <c r="B106" s="124" t="s">
        <v>30</v>
      </c>
      <c r="C106" s="153" t="s">
        <v>271</v>
      </c>
      <c r="D106" s="163">
        <f>VLOOKUP(A106,[1]Sheet1!$E$15:$R$388,14,0)</f>
        <v>10</v>
      </c>
      <c r="E106" s="163">
        <f>VLOOKUP(A106,[2]Sheet1!$E$15:$T$388,16,0)</f>
        <v>19</v>
      </c>
      <c r="F106" s="163">
        <f>VLOOKUP(A106,[2]Sheet1!$E$15:$V$388,18,0)</f>
        <v>59</v>
      </c>
      <c r="G106" s="163">
        <f>VLOOKUP(A106,[2]Sheet1!$E$15:$X$388,20,0)</f>
        <v>189</v>
      </c>
      <c r="H106" s="131">
        <f t="shared" si="70"/>
        <v>267</v>
      </c>
      <c r="I106" s="131">
        <f t="shared" si="52"/>
        <v>90360</v>
      </c>
      <c r="J106" s="2">
        <v>46300</v>
      </c>
      <c r="K106" s="131">
        <f t="shared" si="71"/>
        <v>42959</v>
      </c>
      <c r="L106" s="131">
        <f t="shared" si="72"/>
        <v>250455</v>
      </c>
      <c r="M106" s="131">
        <f t="shared" si="73"/>
        <v>862974</v>
      </c>
      <c r="N106" s="131">
        <f t="shared" si="53"/>
        <v>1261720.0899999999</v>
      </c>
      <c r="O106" s="131">
        <f t="shared" si="54"/>
        <v>42529.409999999996</v>
      </c>
      <c r="P106" s="131">
        <f t="shared" si="55"/>
        <v>245445.9</v>
      </c>
      <c r="Q106" s="131">
        <f t="shared" si="56"/>
        <v>837084.78</v>
      </c>
      <c r="R106" s="131">
        <f t="shared" si="74"/>
        <v>136660</v>
      </c>
      <c r="S106" s="108">
        <v>0</v>
      </c>
      <c r="T106" s="131">
        <f t="shared" si="57"/>
        <v>0</v>
      </c>
      <c r="U106" s="108">
        <v>0</v>
      </c>
      <c r="V106" s="131">
        <f t="shared" si="58"/>
        <v>0</v>
      </c>
      <c r="W106" s="131">
        <f t="shared" si="59"/>
        <v>1261720.0900000001</v>
      </c>
      <c r="X106" s="131"/>
      <c r="Y106" s="102">
        <v>189</v>
      </c>
      <c r="Z106" s="131">
        <f t="shared" si="49"/>
        <v>39123</v>
      </c>
      <c r="AA106" s="131">
        <f>VLOOKUP(A106,[3]Sheet1!$E$4:$EL$374,138,0)</f>
        <v>0</v>
      </c>
      <c r="AB106" s="131">
        <f t="shared" si="60"/>
        <v>0</v>
      </c>
      <c r="AC106" s="164">
        <f t="shared" si="75"/>
        <v>300375</v>
      </c>
      <c r="AD106" s="164">
        <f t="shared" si="61"/>
        <v>5340</v>
      </c>
      <c r="AE106" s="155">
        <v>4000</v>
      </c>
      <c r="AF106" s="155">
        <f t="shared" si="51"/>
        <v>1610558.09</v>
      </c>
      <c r="AG106" s="153" t="s">
        <v>271</v>
      </c>
      <c r="AH106" s="136">
        <f t="shared" si="62"/>
        <v>1610558</v>
      </c>
    </row>
    <row r="107" spans="1:34" ht="18.75" thickBot="1" x14ac:dyDescent="0.3">
      <c r="A107" s="152">
        <v>2212825</v>
      </c>
      <c r="B107" s="124" t="s">
        <v>30</v>
      </c>
      <c r="C107" s="153" t="s">
        <v>272</v>
      </c>
      <c r="D107" s="163">
        <f>VLOOKUP(A107,[1]Sheet1!$E$15:$R$388,14,0)</f>
        <v>6</v>
      </c>
      <c r="E107" s="163">
        <f>VLOOKUP(A107,[2]Sheet1!$E$15:$T$388,16,0)</f>
        <v>21</v>
      </c>
      <c r="F107" s="163">
        <f>VLOOKUP(A107,[2]Sheet1!$E$15:$V$388,18,0)</f>
        <v>25</v>
      </c>
      <c r="G107" s="163">
        <f>VLOOKUP(A107,[2]Sheet1!$E$15:$X$388,20,0)</f>
        <v>99</v>
      </c>
      <c r="H107" s="131">
        <f t="shared" si="70"/>
        <v>145</v>
      </c>
      <c r="I107" s="131">
        <f t="shared" si="52"/>
        <v>54216</v>
      </c>
      <c r="J107" s="2">
        <v>46300</v>
      </c>
      <c r="K107" s="131">
        <f t="shared" si="71"/>
        <v>47481</v>
      </c>
      <c r="L107" s="131">
        <f t="shared" si="72"/>
        <v>106125</v>
      </c>
      <c r="M107" s="131">
        <f t="shared" si="73"/>
        <v>452034</v>
      </c>
      <c r="N107" s="131">
        <f t="shared" si="53"/>
        <v>689997.66999999993</v>
      </c>
      <c r="O107" s="131">
        <f t="shared" si="54"/>
        <v>47006.19</v>
      </c>
      <c r="P107" s="131">
        <f t="shared" si="55"/>
        <v>104002.5</v>
      </c>
      <c r="Q107" s="131">
        <f t="shared" si="56"/>
        <v>438472.98</v>
      </c>
      <c r="R107" s="131">
        <f t="shared" si="74"/>
        <v>100516</v>
      </c>
      <c r="S107" s="108">
        <v>0</v>
      </c>
      <c r="T107" s="131">
        <f t="shared" si="57"/>
        <v>0</v>
      </c>
      <c r="U107" s="108">
        <v>0</v>
      </c>
      <c r="V107" s="131">
        <f t="shared" si="58"/>
        <v>0</v>
      </c>
      <c r="W107" s="131">
        <f t="shared" si="59"/>
        <v>689997.66999999993</v>
      </c>
      <c r="X107" s="131"/>
      <c r="Y107" s="102">
        <v>99</v>
      </c>
      <c r="Z107" s="131">
        <f t="shared" si="49"/>
        <v>20493</v>
      </c>
      <c r="AA107" s="131">
        <f>VLOOKUP(A107,[3]Sheet1!$E$4:$EL$374,138,0)</f>
        <v>0</v>
      </c>
      <c r="AB107" s="131">
        <f t="shared" si="60"/>
        <v>0</v>
      </c>
      <c r="AC107" s="164">
        <f t="shared" si="75"/>
        <v>163125</v>
      </c>
      <c r="AD107" s="164">
        <f t="shared" si="61"/>
        <v>2900</v>
      </c>
      <c r="AE107" s="155">
        <v>4000</v>
      </c>
      <c r="AF107" s="155">
        <f t="shared" si="51"/>
        <v>880515.66999999993</v>
      </c>
      <c r="AG107" s="153" t="s">
        <v>272</v>
      </c>
      <c r="AH107" s="136">
        <f t="shared" si="62"/>
        <v>880516</v>
      </c>
    </row>
    <row r="108" spans="1:34" ht="18.75" thickBot="1" x14ac:dyDescent="0.3">
      <c r="A108" s="152">
        <v>2212826</v>
      </c>
      <c r="B108" s="124" t="s">
        <v>30</v>
      </c>
      <c r="C108" s="153" t="s">
        <v>273</v>
      </c>
      <c r="D108" s="163">
        <f>VLOOKUP(A108,[1]Sheet1!$E$15:$R$388,14,0)</f>
        <v>7</v>
      </c>
      <c r="E108" s="163">
        <f>VLOOKUP(A108,[2]Sheet1!$E$15:$T$388,16,0)</f>
        <v>0</v>
      </c>
      <c r="F108" s="163">
        <f>VLOOKUP(A108,[2]Sheet1!$E$15:$V$388,18,0)</f>
        <v>50</v>
      </c>
      <c r="G108" s="163">
        <f>VLOOKUP(A108,[2]Sheet1!$E$15:$X$388,20,0)</f>
        <v>133</v>
      </c>
      <c r="H108" s="131">
        <f t="shared" si="70"/>
        <v>183</v>
      </c>
      <c r="I108" s="131">
        <f t="shared" si="52"/>
        <v>63252</v>
      </c>
      <c r="J108" s="2">
        <v>46300</v>
      </c>
      <c r="K108" s="131">
        <f t="shared" si="71"/>
        <v>0</v>
      </c>
      <c r="L108" s="131">
        <f t="shared" si="72"/>
        <v>212250</v>
      </c>
      <c r="M108" s="131">
        <f t="shared" si="73"/>
        <v>607278</v>
      </c>
      <c r="N108" s="131">
        <f t="shared" si="53"/>
        <v>906616.66</v>
      </c>
      <c r="O108" s="131">
        <f t="shared" si="54"/>
        <v>0</v>
      </c>
      <c r="P108" s="131">
        <f t="shared" si="55"/>
        <v>208005</v>
      </c>
      <c r="Q108" s="131">
        <f t="shared" si="56"/>
        <v>589059.66</v>
      </c>
      <c r="R108" s="131">
        <f t="shared" si="74"/>
        <v>109552</v>
      </c>
      <c r="S108" s="108">
        <v>0</v>
      </c>
      <c r="T108" s="131">
        <f t="shared" si="57"/>
        <v>0</v>
      </c>
      <c r="U108" s="108">
        <v>0</v>
      </c>
      <c r="V108" s="131">
        <f t="shared" si="58"/>
        <v>0</v>
      </c>
      <c r="W108" s="131">
        <f t="shared" si="59"/>
        <v>906616.66</v>
      </c>
      <c r="X108" s="159"/>
      <c r="Y108" s="102">
        <v>133</v>
      </c>
      <c r="Z108" s="131">
        <f t="shared" si="49"/>
        <v>27531</v>
      </c>
      <c r="AA108" s="131">
        <f>VLOOKUP(A108,[3]Sheet1!$E$4:$EL$374,138,0)</f>
        <v>0</v>
      </c>
      <c r="AB108" s="131">
        <f t="shared" si="60"/>
        <v>0</v>
      </c>
      <c r="AC108" s="164">
        <f t="shared" si="75"/>
        <v>205875</v>
      </c>
      <c r="AD108" s="164">
        <f t="shared" si="61"/>
        <v>3660</v>
      </c>
      <c r="AE108" s="155">
        <v>4000</v>
      </c>
      <c r="AF108" s="155">
        <f t="shared" si="51"/>
        <v>1147682.6600000001</v>
      </c>
      <c r="AG108" s="153" t="s">
        <v>273</v>
      </c>
      <c r="AH108" s="136">
        <f t="shared" si="62"/>
        <v>1147683</v>
      </c>
    </row>
    <row r="109" spans="1:34" ht="18.75" thickBot="1" x14ac:dyDescent="0.3">
      <c r="A109" s="152">
        <v>2212827</v>
      </c>
      <c r="B109" s="124" t="s">
        <v>30</v>
      </c>
      <c r="C109" s="153" t="s">
        <v>274</v>
      </c>
      <c r="D109" s="163">
        <f>VLOOKUP(A109,[1]Sheet1!$E$15:$R$388,14,0)</f>
        <v>8</v>
      </c>
      <c r="E109" s="163">
        <f>VLOOKUP(A109,[2]Sheet1!$E$15:$T$388,16,0)</f>
        <v>43</v>
      </c>
      <c r="F109" s="163">
        <f>VLOOKUP(A109,[2]Sheet1!$E$15:$V$388,18,0)</f>
        <v>27</v>
      </c>
      <c r="G109" s="163">
        <f>VLOOKUP(A109,[2]Sheet1!$E$15:$X$388,20,0)</f>
        <v>127</v>
      </c>
      <c r="H109" s="131">
        <f t="shared" si="70"/>
        <v>197</v>
      </c>
      <c r="I109" s="131">
        <f t="shared" si="52"/>
        <v>72288</v>
      </c>
      <c r="J109" s="2">
        <v>46300</v>
      </c>
      <c r="K109" s="131">
        <f t="shared" si="71"/>
        <v>97223</v>
      </c>
      <c r="L109" s="131">
        <f t="shared" si="72"/>
        <v>114615</v>
      </c>
      <c r="M109" s="131">
        <f t="shared" si="73"/>
        <v>579882</v>
      </c>
      <c r="N109" s="131">
        <f t="shared" si="53"/>
        <v>889647.01</v>
      </c>
      <c r="O109" s="131">
        <f t="shared" si="54"/>
        <v>96250.77</v>
      </c>
      <c r="P109" s="131">
        <f t="shared" si="55"/>
        <v>112322.7</v>
      </c>
      <c r="Q109" s="131">
        <f t="shared" si="56"/>
        <v>562485.54</v>
      </c>
      <c r="R109" s="131">
        <f t="shared" si="74"/>
        <v>118588</v>
      </c>
      <c r="S109" s="108">
        <v>0</v>
      </c>
      <c r="T109" s="131">
        <f t="shared" si="57"/>
        <v>0</v>
      </c>
      <c r="U109" s="108">
        <v>0</v>
      </c>
      <c r="V109" s="131">
        <f t="shared" si="58"/>
        <v>0</v>
      </c>
      <c r="W109" s="131">
        <f t="shared" si="59"/>
        <v>889647.01</v>
      </c>
      <c r="X109" s="131"/>
      <c r="Y109" s="102">
        <v>124</v>
      </c>
      <c r="Z109" s="131">
        <f t="shared" si="49"/>
        <v>25668</v>
      </c>
      <c r="AA109" s="131">
        <f>VLOOKUP(A109,[3]Sheet1!$E$4:$EL$374,138,0)</f>
        <v>0</v>
      </c>
      <c r="AB109" s="131">
        <f t="shared" si="60"/>
        <v>0</v>
      </c>
      <c r="AC109" s="164">
        <f t="shared" si="75"/>
        <v>221625</v>
      </c>
      <c r="AD109" s="164">
        <f t="shared" si="61"/>
        <v>3940</v>
      </c>
      <c r="AE109" s="155">
        <v>4000</v>
      </c>
      <c r="AF109" s="155">
        <f t="shared" si="51"/>
        <v>1144880.01</v>
      </c>
      <c r="AG109" s="153" t="s">
        <v>274</v>
      </c>
      <c r="AH109" s="136">
        <f t="shared" si="62"/>
        <v>1144880</v>
      </c>
    </row>
    <row r="110" spans="1:34" ht="18.75" thickBot="1" x14ac:dyDescent="0.3">
      <c r="A110" s="152">
        <v>2212879</v>
      </c>
      <c r="B110" s="124" t="s">
        <v>30</v>
      </c>
      <c r="C110" s="153" t="s">
        <v>275</v>
      </c>
      <c r="D110" s="163">
        <f>VLOOKUP(A110,[1]Sheet1!$E$15:$R$388,14,0)</f>
        <v>7</v>
      </c>
      <c r="E110" s="163">
        <f>VLOOKUP(A110,[2]Sheet1!$E$15:$T$388,16,0)</f>
        <v>36</v>
      </c>
      <c r="F110" s="163">
        <f>VLOOKUP(A110,[2]Sheet1!$E$15:$V$388,18,0)</f>
        <v>25</v>
      </c>
      <c r="G110" s="163">
        <f>VLOOKUP(A110,[2]Sheet1!$E$15:$X$388,20,0)</f>
        <v>100</v>
      </c>
      <c r="H110" s="131">
        <f t="shared" si="70"/>
        <v>161</v>
      </c>
      <c r="I110" s="131">
        <f t="shared" si="52"/>
        <v>63252</v>
      </c>
      <c r="J110" s="2">
        <v>46300</v>
      </c>
      <c r="K110" s="131">
        <f t="shared" si="71"/>
        <v>81396</v>
      </c>
      <c r="L110" s="131">
        <f t="shared" si="72"/>
        <v>106125</v>
      </c>
      <c r="M110" s="131">
        <f t="shared" si="73"/>
        <v>456600</v>
      </c>
      <c r="N110" s="131">
        <f t="shared" si="53"/>
        <v>737038.54</v>
      </c>
      <c r="O110" s="131">
        <f t="shared" si="54"/>
        <v>80582.039999999994</v>
      </c>
      <c r="P110" s="131">
        <f t="shared" si="55"/>
        <v>104002.5</v>
      </c>
      <c r="Q110" s="131">
        <f t="shared" si="56"/>
        <v>442902</v>
      </c>
      <c r="R110" s="131">
        <f t="shared" si="74"/>
        <v>109552</v>
      </c>
      <c r="S110" s="108">
        <v>0</v>
      </c>
      <c r="T110" s="131">
        <f t="shared" si="57"/>
        <v>0</v>
      </c>
      <c r="U110" s="108">
        <v>0</v>
      </c>
      <c r="V110" s="131">
        <f t="shared" si="58"/>
        <v>0</v>
      </c>
      <c r="W110" s="131">
        <f t="shared" si="59"/>
        <v>737038.54</v>
      </c>
      <c r="X110" s="131"/>
      <c r="Y110" s="102">
        <v>100</v>
      </c>
      <c r="Z110" s="131">
        <f t="shared" si="49"/>
        <v>20700</v>
      </c>
      <c r="AA110" s="131">
        <f>VLOOKUP(A110,[3]Sheet1!$E$4:$EL$374,138,0)</f>
        <v>0</v>
      </c>
      <c r="AB110" s="131">
        <f t="shared" si="60"/>
        <v>0</v>
      </c>
      <c r="AC110" s="164">
        <f t="shared" si="75"/>
        <v>181125</v>
      </c>
      <c r="AD110" s="164">
        <f t="shared" si="61"/>
        <v>3220</v>
      </c>
      <c r="AE110" s="155">
        <v>4000</v>
      </c>
      <c r="AF110" s="155">
        <f t="shared" si="51"/>
        <v>946083.54</v>
      </c>
      <c r="AG110" s="153" t="s">
        <v>275</v>
      </c>
      <c r="AH110" s="136">
        <f t="shared" si="62"/>
        <v>946084</v>
      </c>
    </row>
    <row r="111" spans="1:34" ht="18.75" thickBot="1" x14ac:dyDescent="0.3">
      <c r="A111" s="152">
        <v>2212998</v>
      </c>
      <c r="B111" s="124" t="s">
        <v>30</v>
      </c>
      <c r="C111" s="153" t="s">
        <v>276</v>
      </c>
      <c r="D111" s="163">
        <f>VLOOKUP(A111,[1]Sheet1!$E$15:$R$388,14,0)</f>
        <v>8</v>
      </c>
      <c r="E111" s="163">
        <f>VLOOKUP(A111,[2]Sheet1!$E$15:$T$388,16,0)</f>
        <v>43</v>
      </c>
      <c r="F111" s="163">
        <f>VLOOKUP(A111,[2]Sheet1!$E$15:$V$388,18,0)</f>
        <v>26</v>
      </c>
      <c r="G111" s="163">
        <f>VLOOKUP(A111,[2]Sheet1!$E$15:$X$388,20,0)</f>
        <v>132</v>
      </c>
      <c r="H111" s="131">
        <f t="shared" si="70"/>
        <v>201</v>
      </c>
      <c r="I111" s="131">
        <f t="shared" si="52"/>
        <v>72288</v>
      </c>
      <c r="J111" s="2">
        <v>46300</v>
      </c>
      <c r="K111" s="131">
        <f t="shared" si="71"/>
        <v>97223</v>
      </c>
      <c r="L111" s="131">
        <f t="shared" si="72"/>
        <v>110370</v>
      </c>
      <c r="M111" s="131">
        <f t="shared" si="73"/>
        <v>602712</v>
      </c>
      <c r="N111" s="131">
        <f t="shared" si="53"/>
        <v>907632.01</v>
      </c>
      <c r="O111" s="131">
        <f t="shared" si="54"/>
        <v>96250.77</v>
      </c>
      <c r="P111" s="131">
        <f t="shared" si="55"/>
        <v>108162.59999999999</v>
      </c>
      <c r="Q111" s="131">
        <f t="shared" si="56"/>
        <v>584630.64</v>
      </c>
      <c r="R111" s="131">
        <f t="shared" si="74"/>
        <v>118588</v>
      </c>
      <c r="S111" s="108">
        <v>0</v>
      </c>
      <c r="T111" s="131">
        <f t="shared" si="57"/>
        <v>0</v>
      </c>
      <c r="U111" s="108">
        <v>0</v>
      </c>
      <c r="V111" s="131">
        <f t="shared" si="58"/>
        <v>0</v>
      </c>
      <c r="W111" s="131">
        <f t="shared" si="59"/>
        <v>907632.01</v>
      </c>
      <c r="X111" s="131"/>
      <c r="Y111" s="102">
        <v>132</v>
      </c>
      <c r="Z111" s="131">
        <f t="shared" si="49"/>
        <v>27324</v>
      </c>
      <c r="AA111" s="131">
        <f>VLOOKUP(A111,[3]Sheet1!$E$4:$EL$374,138,0)</f>
        <v>0</v>
      </c>
      <c r="AB111" s="131">
        <f t="shared" si="60"/>
        <v>0</v>
      </c>
      <c r="AC111" s="164">
        <f t="shared" si="75"/>
        <v>226125</v>
      </c>
      <c r="AD111" s="164">
        <f t="shared" si="61"/>
        <v>4020</v>
      </c>
      <c r="AE111" s="155">
        <v>4000</v>
      </c>
      <c r="AF111" s="155">
        <f t="shared" si="51"/>
        <v>1169101.01</v>
      </c>
      <c r="AG111" s="153" t="s">
        <v>276</v>
      </c>
      <c r="AH111" s="136">
        <f t="shared" si="62"/>
        <v>1169101</v>
      </c>
    </row>
    <row r="112" spans="1:34" s="111" customFormat="1" ht="18" x14ac:dyDescent="0.25">
      <c r="A112" s="110">
        <v>2200047</v>
      </c>
      <c r="B112" s="124" t="s">
        <v>30</v>
      </c>
      <c r="C112" s="122" t="s">
        <v>587</v>
      </c>
      <c r="D112" s="163">
        <f>VLOOKUP(A112,[1]Sheet1!$E$15:$R$388,14,0)</f>
        <v>10</v>
      </c>
      <c r="E112" s="163">
        <f>VLOOKUP(A112,[2]Sheet1!$E$15:$T$388,16,0)</f>
        <v>45</v>
      </c>
      <c r="F112" s="163">
        <f>VLOOKUP(A112,[2]Sheet1!$E$15:$V$388,18,0)</f>
        <v>127</v>
      </c>
      <c r="G112" s="163">
        <f>VLOOKUP(A112,[2]Sheet1!$E$15:$X$388,20,0)</f>
        <v>67</v>
      </c>
      <c r="H112" s="131">
        <f t="shared" si="70"/>
        <v>239</v>
      </c>
      <c r="I112" s="131">
        <f t="shared" si="52"/>
        <v>90360</v>
      </c>
      <c r="J112" s="2">
        <v>46300</v>
      </c>
      <c r="K112" s="131">
        <f t="shared" si="71"/>
        <v>101745</v>
      </c>
      <c r="L112" s="131">
        <f t="shared" si="72"/>
        <v>539115</v>
      </c>
      <c r="M112" s="131">
        <f t="shared" si="73"/>
        <v>305922</v>
      </c>
      <c r="N112" s="131">
        <f t="shared" si="53"/>
        <v>1062464.5899999999</v>
      </c>
      <c r="O112" s="131">
        <f t="shared" si="54"/>
        <v>100727.55</v>
      </c>
      <c r="P112" s="131">
        <f t="shared" si="55"/>
        <v>528332.69999999995</v>
      </c>
      <c r="Q112" s="131">
        <f t="shared" si="56"/>
        <v>296744.33999999997</v>
      </c>
      <c r="R112" s="131">
        <f t="shared" si="74"/>
        <v>136660</v>
      </c>
      <c r="S112" s="108">
        <v>0</v>
      </c>
      <c r="T112" s="131">
        <f t="shared" si="57"/>
        <v>0</v>
      </c>
      <c r="U112" s="108">
        <v>0</v>
      </c>
      <c r="V112" s="131">
        <f t="shared" si="58"/>
        <v>0</v>
      </c>
      <c r="W112" s="131">
        <f t="shared" si="59"/>
        <v>1062464.5899999999</v>
      </c>
      <c r="X112" s="131"/>
      <c r="Y112" s="102">
        <v>67</v>
      </c>
      <c r="Z112" s="131">
        <f t="shared" si="49"/>
        <v>13869</v>
      </c>
      <c r="AA112" s="131">
        <v>0</v>
      </c>
      <c r="AB112" s="131">
        <f t="shared" si="60"/>
        <v>0</v>
      </c>
      <c r="AC112" s="164">
        <f t="shared" si="75"/>
        <v>268875</v>
      </c>
      <c r="AD112" s="164">
        <f t="shared" si="61"/>
        <v>4780</v>
      </c>
      <c r="AE112" s="155">
        <v>4000</v>
      </c>
      <c r="AF112" s="155">
        <f t="shared" si="51"/>
        <v>1353988.5899999999</v>
      </c>
      <c r="AG112" s="122" t="s">
        <v>587</v>
      </c>
      <c r="AH112" s="136">
        <f t="shared" si="62"/>
        <v>1353989</v>
      </c>
    </row>
    <row r="113" spans="1:34" s="111" customFormat="1" ht="18" x14ac:dyDescent="0.25">
      <c r="A113" s="110">
        <v>2200051</v>
      </c>
      <c r="B113" s="124" t="s">
        <v>30</v>
      </c>
      <c r="C113" s="122" t="s">
        <v>592</v>
      </c>
      <c r="D113" s="163">
        <f>VLOOKUP(A113,[1]Sheet1!$E$15:$R$388,14,0)</f>
        <v>4</v>
      </c>
      <c r="E113" s="163">
        <f>VLOOKUP(A113,[2]Sheet1!$E$15:$T$388,16,0)</f>
        <v>39</v>
      </c>
      <c r="F113" s="163">
        <f>VLOOKUP(A113,[2]Sheet1!$E$15:$V$388,18,0)</f>
        <v>39</v>
      </c>
      <c r="G113" s="163">
        <f>VLOOKUP(A113,[2]Sheet1!$E$15:$X$388,20,0)</f>
        <v>0</v>
      </c>
      <c r="H113" s="131">
        <f t="shared" si="70"/>
        <v>78</v>
      </c>
      <c r="I113" s="131">
        <f t="shared" si="52"/>
        <v>36144</v>
      </c>
      <c r="J113" s="2">
        <v>46300</v>
      </c>
      <c r="K113" s="131">
        <f t="shared" si="71"/>
        <v>88179</v>
      </c>
      <c r="L113" s="131">
        <f t="shared" si="72"/>
        <v>165555</v>
      </c>
      <c r="M113" s="131">
        <f t="shared" si="73"/>
        <v>0</v>
      </c>
      <c r="N113" s="131">
        <f t="shared" si="53"/>
        <v>331985.11</v>
      </c>
      <c r="O113" s="131">
        <f t="shared" si="54"/>
        <v>87297.21</v>
      </c>
      <c r="P113" s="131">
        <f t="shared" si="55"/>
        <v>162243.9</v>
      </c>
      <c r="Q113" s="131">
        <f t="shared" si="56"/>
        <v>0</v>
      </c>
      <c r="R113" s="131">
        <f t="shared" si="74"/>
        <v>82444</v>
      </c>
      <c r="S113" s="108">
        <v>0</v>
      </c>
      <c r="T113" s="131">
        <f t="shared" si="57"/>
        <v>0</v>
      </c>
      <c r="U113" s="108">
        <v>0</v>
      </c>
      <c r="V113" s="131">
        <f t="shared" si="58"/>
        <v>0</v>
      </c>
      <c r="W113" s="131">
        <f t="shared" si="59"/>
        <v>331985.11</v>
      </c>
      <c r="X113" s="131"/>
      <c r="Y113" s="102">
        <v>0</v>
      </c>
      <c r="Z113" s="131">
        <f t="shared" si="49"/>
        <v>0</v>
      </c>
      <c r="AA113" s="131">
        <v>0</v>
      </c>
      <c r="AB113" s="131">
        <f t="shared" si="60"/>
        <v>0</v>
      </c>
      <c r="AC113" s="164">
        <f t="shared" si="75"/>
        <v>87750</v>
      </c>
      <c r="AD113" s="164">
        <f t="shared" si="61"/>
        <v>1560</v>
      </c>
      <c r="AE113" s="155">
        <v>4000</v>
      </c>
      <c r="AF113" s="155">
        <f t="shared" si="51"/>
        <v>425295.11</v>
      </c>
      <c r="AG113" s="122" t="s">
        <v>592</v>
      </c>
      <c r="AH113" s="136">
        <f t="shared" si="62"/>
        <v>425295</v>
      </c>
    </row>
    <row r="114" spans="1:34" ht="19.5" customHeight="1" thickBot="1" x14ac:dyDescent="0.3">
      <c r="A114" s="152"/>
      <c r="C114" s="124" t="s">
        <v>31</v>
      </c>
      <c r="D114" s="141">
        <f t="shared" ref="D114:AH114" si="76">SUM(D115:D133)</f>
        <v>171</v>
      </c>
      <c r="E114" s="141">
        <f t="shared" si="76"/>
        <v>598</v>
      </c>
      <c r="F114" s="141">
        <f t="shared" si="76"/>
        <v>1101</v>
      </c>
      <c r="G114" s="141">
        <f t="shared" si="76"/>
        <v>2678</v>
      </c>
      <c r="H114" s="141">
        <f t="shared" si="76"/>
        <v>4377</v>
      </c>
      <c r="I114" s="141">
        <f t="shared" si="76"/>
        <v>1545156</v>
      </c>
      <c r="J114" s="141">
        <f t="shared" si="76"/>
        <v>879700</v>
      </c>
      <c r="K114" s="141">
        <f t="shared" si="76"/>
        <v>1352078</v>
      </c>
      <c r="L114" s="141">
        <f t="shared" si="76"/>
        <v>4673745</v>
      </c>
      <c r="M114" s="141">
        <f t="shared" si="76"/>
        <v>12227748</v>
      </c>
      <c r="N114" s="141">
        <f t="shared" si="76"/>
        <v>20204598.879999995</v>
      </c>
      <c r="O114" s="141">
        <f t="shared" si="76"/>
        <v>1338557.2199999997</v>
      </c>
      <c r="P114" s="141">
        <f t="shared" si="76"/>
        <v>4580270.0999999996</v>
      </c>
      <c r="Q114" s="141">
        <f t="shared" si="76"/>
        <v>11860915.560000001</v>
      </c>
      <c r="R114" s="141">
        <f t="shared" si="76"/>
        <v>2424856</v>
      </c>
      <c r="S114" s="141">
        <f t="shared" si="76"/>
        <v>8</v>
      </c>
      <c r="T114" s="141">
        <f t="shared" si="76"/>
        <v>120000</v>
      </c>
      <c r="U114" s="141">
        <f t="shared" si="76"/>
        <v>0</v>
      </c>
      <c r="V114" s="141">
        <f t="shared" si="76"/>
        <v>0</v>
      </c>
      <c r="W114" s="141">
        <f t="shared" si="76"/>
        <v>20324598.879999999</v>
      </c>
      <c r="X114" s="141">
        <f t="shared" si="76"/>
        <v>0</v>
      </c>
      <c r="Y114" s="141">
        <f t="shared" si="76"/>
        <v>2669</v>
      </c>
      <c r="Z114" s="141">
        <f t="shared" si="76"/>
        <v>552483</v>
      </c>
      <c r="AA114" s="141">
        <f t="shared" si="76"/>
        <v>0</v>
      </c>
      <c r="AB114" s="141">
        <f t="shared" si="76"/>
        <v>0</v>
      </c>
      <c r="AC114" s="141">
        <f t="shared" si="76"/>
        <v>4924125</v>
      </c>
      <c r="AD114" s="164">
        <f t="shared" si="61"/>
        <v>87540</v>
      </c>
      <c r="AE114" s="141">
        <f t="shared" si="76"/>
        <v>76000</v>
      </c>
      <c r="AF114" s="141">
        <f t="shared" si="76"/>
        <v>25964746.879999999</v>
      </c>
      <c r="AG114" s="124" t="s">
        <v>31</v>
      </c>
      <c r="AH114" s="2">
        <f t="shared" si="76"/>
        <v>25964747</v>
      </c>
    </row>
    <row r="115" spans="1:34" ht="18.75" thickBot="1" x14ac:dyDescent="0.3">
      <c r="A115" s="152">
        <v>2213701</v>
      </c>
      <c r="B115" s="124" t="s">
        <v>31</v>
      </c>
      <c r="C115" s="153" t="s">
        <v>277</v>
      </c>
      <c r="D115" s="163">
        <f>VLOOKUP(A115,[1]Sheet1!$E$15:$R$388,14,0)</f>
        <v>8</v>
      </c>
      <c r="E115" s="163">
        <f>VLOOKUP(A115,[2]Sheet1!$E$15:$T$388,16,0)</f>
        <v>22</v>
      </c>
      <c r="F115" s="163">
        <f>VLOOKUP(A115,[2]Sheet1!$E$15:$V$388,18,0)</f>
        <v>51</v>
      </c>
      <c r="G115" s="163">
        <f>VLOOKUP(A115,[2]Sheet1!$E$15:$X$388,20,0)</f>
        <v>142</v>
      </c>
      <c r="H115" s="131">
        <f t="shared" ref="H115:H133" si="77">G115+F115+E115</f>
        <v>215</v>
      </c>
      <c r="I115" s="131">
        <f t="shared" si="52"/>
        <v>72288</v>
      </c>
      <c r="J115" s="2">
        <v>46300</v>
      </c>
      <c r="K115" s="131">
        <f t="shared" si="71"/>
        <v>49742</v>
      </c>
      <c r="L115" s="131">
        <f t="shared" si="72"/>
        <v>216495</v>
      </c>
      <c r="M115" s="131">
        <f t="shared" si="73"/>
        <v>648372</v>
      </c>
      <c r="N115" s="131">
        <f t="shared" si="53"/>
        <v>1008918.5199999999</v>
      </c>
      <c r="O115" s="131">
        <f t="shared" si="54"/>
        <v>49244.58</v>
      </c>
      <c r="P115" s="131">
        <f t="shared" si="55"/>
        <v>212165.1</v>
      </c>
      <c r="Q115" s="131">
        <f t="shared" si="56"/>
        <v>628920.84</v>
      </c>
      <c r="R115" s="131">
        <f t="shared" ref="R115:R133" si="78">I115+J115</f>
        <v>118588</v>
      </c>
      <c r="S115" s="108">
        <v>0</v>
      </c>
      <c r="T115" s="131">
        <f t="shared" si="57"/>
        <v>0</v>
      </c>
      <c r="U115" s="108">
        <v>0</v>
      </c>
      <c r="V115" s="131">
        <f t="shared" si="58"/>
        <v>0</v>
      </c>
      <c r="W115" s="131">
        <f t="shared" si="59"/>
        <v>1008918.52</v>
      </c>
      <c r="X115" s="131"/>
      <c r="Y115" s="102">
        <v>142</v>
      </c>
      <c r="Z115" s="131">
        <f t="shared" si="49"/>
        <v>29394</v>
      </c>
      <c r="AA115" s="131">
        <f>VLOOKUP(A115,[3]Sheet1!$E$4:$EL$374,138,0)</f>
        <v>0</v>
      </c>
      <c r="AB115" s="131">
        <f t="shared" si="60"/>
        <v>0</v>
      </c>
      <c r="AC115" s="164">
        <f t="shared" si="75"/>
        <v>241875</v>
      </c>
      <c r="AD115" s="164">
        <f t="shared" si="61"/>
        <v>4300</v>
      </c>
      <c r="AE115" s="155">
        <v>4000</v>
      </c>
      <c r="AF115" s="155">
        <f t="shared" si="51"/>
        <v>1288487.52</v>
      </c>
      <c r="AG115" s="153" t="s">
        <v>277</v>
      </c>
      <c r="AH115" s="136">
        <f t="shared" si="62"/>
        <v>1288488</v>
      </c>
    </row>
    <row r="116" spans="1:34" ht="18.75" thickBot="1" x14ac:dyDescent="0.3">
      <c r="A116" s="152">
        <v>2213787</v>
      </c>
      <c r="B116" s="124" t="s">
        <v>31</v>
      </c>
      <c r="C116" s="153" t="s">
        <v>278</v>
      </c>
      <c r="D116" s="163">
        <f>VLOOKUP(A116,[1]Sheet1!$E$15:$R$388,14,0)</f>
        <v>6</v>
      </c>
      <c r="E116" s="163">
        <f>VLOOKUP(A116,[2]Sheet1!$E$15:$T$388,16,0)</f>
        <v>43</v>
      </c>
      <c r="F116" s="163">
        <f>VLOOKUP(A116,[2]Sheet1!$E$15:$V$388,18,0)</f>
        <v>29</v>
      </c>
      <c r="G116" s="163">
        <f>VLOOKUP(A116,[2]Sheet1!$E$15:$X$388,20,0)</f>
        <v>77</v>
      </c>
      <c r="H116" s="131">
        <f t="shared" si="77"/>
        <v>149</v>
      </c>
      <c r="I116" s="131">
        <f t="shared" si="52"/>
        <v>54216</v>
      </c>
      <c r="J116" s="2">
        <v>46300</v>
      </c>
      <c r="K116" s="131">
        <f t="shared" si="71"/>
        <v>97223</v>
      </c>
      <c r="L116" s="131">
        <f t="shared" si="72"/>
        <v>123105</v>
      </c>
      <c r="M116" s="131">
        <f t="shared" si="73"/>
        <v>351582</v>
      </c>
      <c r="N116" s="131">
        <f t="shared" si="53"/>
        <v>658444.21</v>
      </c>
      <c r="O116" s="131">
        <f t="shared" si="54"/>
        <v>96250.77</v>
      </c>
      <c r="P116" s="131">
        <f t="shared" si="55"/>
        <v>120642.9</v>
      </c>
      <c r="Q116" s="131">
        <f t="shared" si="56"/>
        <v>341034.54</v>
      </c>
      <c r="R116" s="131">
        <f t="shared" si="78"/>
        <v>100516</v>
      </c>
      <c r="S116" s="108">
        <v>0</v>
      </c>
      <c r="T116" s="131">
        <f t="shared" si="57"/>
        <v>0</v>
      </c>
      <c r="U116" s="108">
        <v>0</v>
      </c>
      <c r="V116" s="131">
        <f t="shared" si="58"/>
        <v>0</v>
      </c>
      <c r="W116" s="131">
        <f t="shared" si="59"/>
        <v>658444.21</v>
      </c>
      <c r="X116" s="131"/>
      <c r="Y116" s="102">
        <v>77</v>
      </c>
      <c r="Z116" s="131">
        <f t="shared" si="49"/>
        <v>15939</v>
      </c>
      <c r="AA116" s="131">
        <f>VLOOKUP(A116,[3]Sheet1!$E$4:$EL$374,138,0)</f>
        <v>0</v>
      </c>
      <c r="AB116" s="131">
        <f t="shared" si="60"/>
        <v>0</v>
      </c>
      <c r="AC116" s="164">
        <f t="shared" si="75"/>
        <v>167625</v>
      </c>
      <c r="AD116" s="164">
        <f t="shared" si="61"/>
        <v>2980</v>
      </c>
      <c r="AE116" s="155">
        <v>4000</v>
      </c>
      <c r="AF116" s="155">
        <f t="shared" si="51"/>
        <v>848988.21</v>
      </c>
      <c r="AG116" s="153" t="s">
        <v>278</v>
      </c>
      <c r="AH116" s="136">
        <f t="shared" si="62"/>
        <v>848988</v>
      </c>
    </row>
    <row r="117" spans="1:34" ht="18.75" thickBot="1" x14ac:dyDescent="0.3">
      <c r="A117" s="152">
        <v>2213791</v>
      </c>
      <c r="B117" s="124" t="s">
        <v>31</v>
      </c>
      <c r="C117" s="153" t="s">
        <v>279</v>
      </c>
      <c r="D117" s="163">
        <f>VLOOKUP(A117,[1]Sheet1!$E$15:$R$388,14,0)</f>
        <v>8</v>
      </c>
      <c r="E117" s="163">
        <f>VLOOKUP(A117,[2]Sheet1!$E$15:$T$388,16,0)</f>
        <v>22</v>
      </c>
      <c r="F117" s="163">
        <f>VLOOKUP(A117,[2]Sheet1!$E$15:$V$388,18,0)</f>
        <v>73</v>
      </c>
      <c r="G117" s="163">
        <f>VLOOKUP(A117,[2]Sheet1!$E$15:$X$388,20,0)</f>
        <v>104</v>
      </c>
      <c r="H117" s="131">
        <f t="shared" si="77"/>
        <v>199</v>
      </c>
      <c r="I117" s="131">
        <f t="shared" si="52"/>
        <v>72288</v>
      </c>
      <c r="J117" s="2">
        <v>46300</v>
      </c>
      <c r="K117" s="131">
        <f t="shared" si="71"/>
        <v>49742</v>
      </c>
      <c r="L117" s="131">
        <f t="shared" si="72"/>
        <v>309885</v>
      </c>
      <c r="M117" s="131">
        <f t="shared" si="73"/>
        <v>474864</v>
      </c>
      <c r="N117" s="131">
        <f t="shared" si="53"/>
        <v>932137.96</v>
      </c>
      <c r="O117" s="131">
        <f t="shared" si="54"/>
        <v>49244.58</v>
      </c>
      <c r="P117" s="131">
        <f t="shared" si="55"/>
        <v>303687.3</v>
      </c>
      <c r="Q117" s="131">
        <f t="shared" si="56"/>
        <v>460618.08</v>
      </c>
      <c r="R117" s="131">
        <f t="shared" si="78"/>
        <v>118588</v>
      </c>
      <c r="S117" s="108">
        <v>0</v>
      </c>
      <c r="T117" s="131">
        <f t="shared" si="57"/>
        <v>0</v>
      </c>
      <c r="U117" s="108">
        <v>0</v>
      </c>
      <c r="V117" s="131">
        <f t="shared" si="58"/>
        <v>0</v>
      </c>
      <c r="W117" s="131">
        <f t="shared" si="59"/>
        <v>932137.96</v>
      </c>
      <c r="X117" s="131"/>
      <c r="Y117" s="102">
        <v>104</v>
      </c>
      <c r="Z117" s="131">
        <f t="shared" si="49"/>
        <v>21528</v>
      </c>
      <c r="AA117" s="131">
        <f>VLOOKUP(A117,[3]Sheet1!$E$4:$EL$374,138,0)</f>
        <v>0</v>
      </c>
      <c r="AB117" s="131">
        <f t="shared" si="60"/>
        <v>0</v>
      </c>
      <c r="AC117" s="164">
        <f t="shared" si="75"/>
        <v>223875</v>
      </c>
      <c r="AD117" s="164">
        <f t="shared" si="61"/>
        <v>3980</v>
      </c>
      <c r="AE117" s="155">
        <v>4000</v>
      </c>
      <c r="AF117" s="155">
        <f t="shared" si="51"/>
        <v>1185520.96</v>
      </c>
      <c r="AG117" s="153" t="s">
        <v>279</v>
      </c>
      <c r="AH117" s="136">
        <f t="shared" si="62"/>
        <v>1185521</v>
      </c>
    </row>
    <row r="118" spans="1:34" ht="18.75" thickBot="1" x14ac:dyDescent="0.3">
      <c r="A118" s="152">
        <v>2213968</v>
      </c>
      <c r="B118" s="124" t="s">
        <v>31</v>
      </c>
      <c r="C118" s="153" t="s">
        <v>280</v>
      </c>
      <c r="D118" s="163">
        <f>VLOOKUP(A118,[1]Sheet1!$E$15:$R$388,14,0)</f>
        <v>9</v>
      </c>
      <c r="E118" s="163">
        <f>VLOOKUP(A118,[2]Sheet1!$E$15:$T$388,16,0)</f>
        <v>42</v>
      </c>
      <c r="F118" s="163">
        <f>VLOOKUP(A118,[2]Sheet1!$E$15:$V$388,18,0)</f>
        <v>53</v>
      </c>
      <c r="G118" s="163">
        <f>VLOOKUP(A118,[2]Sheet1!$E$15:$X$388,20,0)</f>
        <v>133</v>
      </c>
      <c r="H118" s="131">
        <f t="shared" si="77"/>
        <v>228</v>
      </c>
      <c r="I118" s="131">
        <f t="shared" si="52"/>
        <v>81324</v>
      </c>
      <c r="J118" s="2">
        <v>46300</v>
      </c>
      <c r="K118" s="131">
        <f t="shared" si="71"/>
        <v>94962</v>
      </c>
      <c r="L118" s="131">
        <f t="shared" si="72"/>
        <v>224985</v>
      </c>
      <c r="M118" s="131">
        <f t="shared" si="73"/>
        <v>607278</v>
      </c>
      <c r="N118" s="131">
        <f t="shared" si="53"/>
        <v>1031181.34</v>
      </c>
      <c r="O118" s="131">
        <f t="shared" si="54"/>
        <v>94012.38</v>
      </c>
      <c r="P118" s="131">
        <f t="shared" si="55"/>
        <v>220485.3</v>
      </c>
      <c r="Q118" s="131">
        <f t="shared" si="56"/>
        <v>589059.66</v>
      </c>
      <c r="R118" s="131">
        <f t="shared" si="78"/>
        <v>127624</v>
      </c>
      <c r="S118" s="108">
        <v>0</v>
      </c>
      <c r="T118" s="131">
        <f t="shared" si="57"/>
        <v>0</v>
      </c>
      <c r="U118" s="108">
        <v>0</v>
      </c>
      <c r="V118" s="131">
        <f t="shared" si="58"/>
        <v>0</v>
      </c>
      <c r="W118" s="131">
        <f t="shared" si="59"/>
        <v>1031181.3400000001</v>
      </c>
      <c r="X118" s="131"/>
      <c r="Y118" s="102">
        <v>133</v>
      </c>
      <c r="Z118" s="131">
        <f t="shared" si="49"/>
        <v>27531</v>
      </c>
      <c r="AA118" s="131">
        <f>VLOOKUP(A118,[3]Sheet1!$E$4:$EL$374,138,0)</f>
        <v>0</v>
      </c>
      <c r="AB118" s="131">
        <f t="shared" si="60"/>
        <v>0</v>
      </c>
      <c r="AC118" s="164">
        <f t="shared" si="75"/>
        <v>256500</v>
      </c>
      <c r="AD118" s="164">
        <f t="shared" si="61"/>
        <v>4560</v>
      </c>
      <c r="AE118" s="155">
        <v>4000</v>
      </c>
      <c r="AF118" s="155">
        <f t="shared" si="51"/>
        <v>1323772.3400000001</v>
      </c>
      <c r="AG118" s="153" t="s">
        <v>280</v>
      </c>
      <c r="AH118" s="136">
        <f t="shared" si="62"/>
        <v>1323772</v>
      </c>
    </row>
    <row r="119" spans="1:34" ht="18.75" thickBot="1" x14ac:dyDescent="0.3">
      <c r="A119" s="152">
        <v>2213969</v>
      </c>
      <c r="B119" s="124" t="s">
        <v>31</v>
      </c>
      <c r="C119" s="153" t="s">
        <v>281</v>
      </c>
      <c r="D119" s="163">
        <f>VLOOKUP(A119,[1]Sheet1!$E$15:$R$388,14,0)</f>
        <v>8</v>
      </c>
      <c r="E119" s="163">
        <f>VLOOKUP(A119,[2]Sheet1!$E$15:$T$388,16,0)</f>
        <v>21</v>
      </c>
      <c r="F119" s="163">
        <f>VLOOKUP(A119,[2]Sheet1!$E$15:$V$388,18,0)</f>
        <v>55</v>
      </c>
      <c r="G119" s="163">
        <f>VLOOKUP(A119,[2]Sheet1!$E$15:$X$388,20,0)</f>
        <v>144</v>
      </c>
      <c r="H119" s="131">
        <f t="shared" si="77"/>
        <v>220</v>
      </c>
      <c r="I119" s="131">
        <f t="shared" si="52"/>
        <v>72288</v>
      </c>
      <c r="J119" s="2">
        <v>46300</v>
      </c>
      <c r="K119" s="131">
        <f t="shared" si="71"/>
        <v>47481</v>
      </c>
      <c r="L119" s="131">
        <f t="shared" si="72"/>
        <v>233475</v>
      </c>
      <c r="M119" s="131">
        <f t="shared" si="73"/>
        <v>657504</v>
      </c>
      <c r="N119" s="131">
        <f t="shared" si="53"/>
        <v>1032178.5700000001</v>
      </c>
      <c r="O119" s="131">
        <f t="shared" si="54"/>
        <v>47006.19</v>
      </c>
      <c r="P119" s="131">
        <f t="shared" si="55"/>
        <v>228805.5</v>
      </c>
      <c r="Q119" s="131">
        <f t="shared" si="56"/>
        <v>637778.88</v>
      </c>
      <c r="R119" s="131">
        <f t="shared" si="78"/>
        <v>118588</v>
      </c>
      <c r="S119" s="108">
        <v>0</v>
      </c>
      <c r="T119" s="131">
        <f t="shared" si="57"/>
        <v>0</v>
      </c>
      <c r="U119" s="108">
        <v>0</v>
      </c>
      <c r="V119" s="131">
        <f t="shared" si="58"/>
        <v>0</v>
      </c>
      <c r="W119" s="131">
        <f t="shared" si="59"/>
        <v>1032178.5700000001</v>
      </c>
      <c r="X119" s="131"/>
      <c r="Y119" s="102">
        <v>144</v>
      </c>
      <c r="Z119" s="131">
        <f t="shared" si="49"/>
        <v>29808</v>
      </c>
      <c r="AA119" s="131">
        <f>VLOOKUP(A119,[3]Sheet1!$E$4:$EL$374,138,0)</f>
        <v>0</v>
      </c>
      <c r="AB119" s="131">
        <f t="shared" si="60"/>
        <v>0</v>
      </c>
      <c r="AC119" s="164">
        <f t="shared" si="75"/>
        <v>247500</v>
      </c>
      <c r="AD119" s="164">
        <f t="shared" si="61"/>
        <v>4400</v>
      </c>
      <c r="AE119" s="155">
        <v>4000</v>
      </c>
      <c r="AF119" s="155">
        <f t="shared" si="51"/>
        <v>1317886.57</v>
      </c>
      <c r="AG119" s="153" t="s">
        <v>281</v>
      </c>
      <c r="AH119" s="136">
        <f t="shared" si="62"/>
        <v>1317887</v>
      </c>
    </row>
    <row r="120" spans="1:34" ht="18.75" thickBot="1" x14ac:dyDescent="0.3">
      <c r="A120" s="152">
        <v>2213970</v>
      </c>
      <c r="B120" s="124" t="s">
        <v>31</v>
      </c>
      <c r="C120" s="153" t="s">
        <v>282</v>
      </c>
      <c r="D120" s="163">
        <f>VLOOKUP(A120,[1]Sheet1!$E$15:$R$388,14,0)</f>
        <v>10</v>
      </c>
      <c r="E120" s="163">
        <f>VLOOKUP(A120,[2]Sheet1!$E$15:$T$388,16,0)</f>
        <v>23</v>
      </c>
      <c r="F120" s="163">
        <f>VLOOKUP(A120,[2]Sheet1!$E$15:$V$388,18,0)</f>
        <v>75</v>
      </c>
      <c r="G120" s="163">
        <f>VLOOKUP(A120,[2]Sheet1!$E$15:$X$388,20,0)</f>
        <v>161</v>
      </c>
      <c r="H120" s="131">
        <f t="shared" si="77"/>
        <v>259</v>
      </c>
      <c r="I120" s="131">
        <f t="shared" si="52"/>
        <v>90360</v>
      </c>
      <c r="J120" s="2">
        <v>46300</v>
      </c>
      <c r="K120" s="131">
        <f t="shared" si="71"/>
        <v>52003</v>
      </c>
      <c r="L120" s="131">
        <f t="shared" si="72"/>
        <v>318375</v>
      </c>
      <c r="M120" s="131">
        <f t="shared" si="73"/>
        <v>735126</v>
      </c>
      <c r="N120" s="131">
        <f t="shared" si="53"/>
        <v>1213222.69</v>
      </c>
      <c r="O120" s="131">
        <f t="shared" si="54"/>
        <v>51482.97</v>
      </c>
      <c r="P120" s="131">
        <f t="shared" si="55"/>
        <v>312007.5</v>
      </c>
      <c r="Q120" s="131">
        <f t="shared" si="56"/>
        <v>713072.22</v>
      </c>
      <c r="R120" s="131">
        <f t="shared" si="78"/>
        <v>136660</v>
      </c>
      <c r="S120" s="108">
        <v>1</v>
      </c>
      <c r="T120" s="131">
        <f t="shared" si="57"/>
        <v>15000</v>
      </c>
      <c r="U120" s="108">
        <v>0</v>
      </c>
      <c r="V120" s="131">
        <f t="shared" si="58"/>
        <v>0</v>
      </c>
      <c r="W120" s="131">
        <f t="shared" si="59"/>
        <v>1228222.69</v>
      </c>
      <c r="X120" s="131"/>
      <c r="Y120" s="102">
        <v>155</v>
      </c>
      <c r="Z120" s="131">
        <f t="shared" si="49"/>
        <v>32085</v>
      </c>
      <c r="AA120" s="131">
        <f>VLOOKUP(A120,[3]Sheet1!$E$4:$EL$374,138,0)</f>
        <v>0</v>
      </c>
      <c r="AB120" s="131">
        <f t="shared" si="60"/>
        <v>0</v>
      </c>
      <c r="AC120" s="164">
        <f t="shared" si="75"/>
        <v>291375</v>
      </c>
      <c r="AD120" s="164">
        <f t="shared" si="61"/>
        <v>5180</v>
      </c>
      <c r="AE120" s="155">
        <v>4000</v>
      </c>
      <c r="AF120" s="155">
        <f t="shared" si="51"/>
        <v>1560862.69</v>
      </c>
      <c r="AG120" s="153" t="s">
        <v>282</v>
      </c>
      <c r="AH120" s="136">
        <f t="shared" si="62"/>
        <v>1560863</v>
      </c>
    </row>
    <row r="121" spans="1:34" ht="18.75" thickBot="1" x14ac:dyDescent="0.3">
      <c r="A121" s="152">
        <v>2213971</v>
      </c>
      <c r="B121" s="124" t="s">
        <v>31</v>
      </c>
      <c r="C121" s="153" t="s">
        <v>283</v>
      </c>
      <c r="D121" s="163">
        <f>VLOOKUP(A121,[1]Sheet1!$E$15:$R$388,14,0)</f>
        <v>6</v>
      </c>
      <c r="E121" s="163">
        <f>VLOOKUP(A121,[2]Sheet1!$E$15:$T$388,16,0)</f>
        <v>21</v>
      </c>
      <c r="F121" s="163">
        <f>VLOOKUP(A121,[2]Sheet1!$E$15:$V$388,18,0)</f>
        <v>24</v>
      </c>
      <c r="G121" s="163">
        <f>VLOOKUP(A121,[2]Sheet1!$E$15:$X$388,20,0)</f>
        <v>108</v>
      </c>
      <c r="H121" s="131">
        <f t="shared" si="77"/>
        <v>153</v>
      </c>
      <c r="I121" s="131">
        <f t="shared" si="52"/>
        <v>54216</v>
      </c>
      <c r="J121" s="2">
        <v>46300</v>
      </c>
      <c r="K121" s="131">
        <f t="shared" si="71"/>
        <v>47481</v>
      </c>
      <c r="L121" s="131">
        <f t="shared" si="72"/>
        <v>101880</v>
      </c>
      <c r="M121" s="131">
        <f t="shared" si="73"/>
        <v>493128</v>
      </c>
      <c r="N121" s="131">
        <f t="shared" si="53"/>
        <v>725698.75</v>
      </c>
      <c r="O121" s="131">
        <f t="shared" si="54"/>
        <v>47006.19</v>
      </c>
      <c r="P121" s="131">
        <f t="shared" si="55"/>
        <v>99842.4</v>
      </c>
      <c r="Q121" s="131">
        <f t="shared" si="56"/>
        <v>478334.16</v>
      </c>
      <c r="R121" s="131">
        <f t="shared" si="78"/>
        <v>100516</v>
      </c>
      <c r="S121" s="108">
        <v>1</v>
      </c>
      <c r="T121" s="131">
        <f t="shared" si="57"/>
        <v>15000</v>
      </c>
      <c r="U121" s="108">
        <v>0</v>
      </c>
      <c r="V121" s="131">
        <f t="shared" si="58"/>
        <v>0</v>
      </c>
      <c r="W121" s="131">
        <f t="shared" si="59"/>
        <v>740698.75</v>
      </c>
      <c r="X121" s="131"/>
      <c r="Y121" s="102">
        <v>108</v>
      </c>
      <c r="Z121" s="131">
        <f t="shared" si="49"/>
        <v>22356</v>
      </c>
      <c r="AA121" s="131">
        <f>VLOOKUP(A121,[3]Sheet1!$E$4:$EL$374,138,0)</f>
        <v>0</v>
      </c>
      <c r="AB121" s="131">
        <f t="shared" si="60"/>
        <v>0</v>
      </c>
      <c r="AC121" s="164">
        <f t="shared" si="75"/>
        <v>172125</v>
      </c>
      <c r="AD121" s="164">
        <f t="shared" si="61"/>
        <v>3060</v>
      </c>
      <c r="AE121" s="155">
        <v>4000</v>
      </c>
      <c r="AF121" s="155">
        <f t="shared" si="51"/>
        <v>942239.75</v>
      </c>
      <c r="AG121" s="153" t="s">
        <v>283</v>
      </c>
      <c r="AH121" s="136">
        <f t="shared" si="62"/>
        <v>942240</v>
      </c>
    </row>
    <row r="122" spans="1:34" ht="18.75" thickBot="1" x14ac:dyDescent="0.3">
      <c r="A122" s="152">
        <v>2213972</v>
      </c>
      <c r="B122" s="124" t="s">
        <v>31</v>
      </c>
      <c r="C122" s="153" t="s">
        <v>284</v>
      </c>
      <c r="D122" s="163">
        <f>VLOOKUP(A122,[1]Sheet1!$E$15:$R$388,14,0)</f>
        <v>8</v>
      </c>
      <c r="E122" s="163">
        <f>VLOOKUP(A122,[2]Sheet1!$E$15:$T$388,16,0)</f>
        <v>20</v>
      </c>
      <c r="F122" s="163">
        <f>VLOOKUP(A122,[2]Sheet1!$E$15:$V$388,18,0)</f>
        <v>74</v>
      </c>
      <c r="G122" s="163">
        <f>VLOOKUP(A122,[2]Sheet1!$E$15:$X$388,20,0)</f>
        <v>108</v>
      </c>
      <c r="H122" s="131">
        <f t="shared" si="77"/>
        <v>202</v>
      </c>
      <c r="I122" s="131">
        <f t="shared" si="52"/>
        <v>72288</v>
      </c>
      <c r="J122" s="2">
        <v>46300</v>
      </c>
      <c r="K122" s="131">
        <f t="shared" si="71"/>
        <v>45220</v>
      </c>
      <c r="L122" s="131">
        <f t="shared" si="72"/>
        <v>314130</v>
      </c>
      <c r="M122" s="131">
        <f t="shared" si="73"/>
        <v>493128</v>
      </c>
      <c r="N122" s="131">
        <f t="shared" si="53"/>
        <v>949537.3600000001</v>
      </c>
      <c r="O122" s="131">
        <f t="shared" si="54"/>
        <v>44767.8</v>
      </c>
      <c r="P122" s="131">
        <f t="shared" si="55"/>
        <v>307847.40000000002</v>
      </c>
      <c r="Q122" s="131">
        <f t="shared" si="56"/>
        <v>478334.16</v>
      </c>
      <c r="R122" s="131">
        <f t="shared" si="78"/>
        <v>118588</v>
      </c>
      <c r="S122" s="108">
        <v>0</v>
      </c>
      <c r="T122" s="131">
        <f t="shared" si="57"/>
        <v>0</v>
      </c>
      <c r="U122" s="108">
        <v>0</v>
      </c>
      <c r="V122" s="131">
        <f t="shared" si="58"/>
        <v>0</v>
      </c>
      <c r="W122" s="131">
        <f t="shared" si="59"/>
        <v>949537.36</v>
      </c>
      <c r="X122" s="131"/>
      <c r="Y122" s="102">
        <v>108</v>
      </c>
      <c r="Z122" s="131">
        <f t="shared" si="49"/>
        <v>22356</v>
      </c>
      <c r="AA122" s="131">
        <f>VLOOKUP(A122,[3]Sheet1!$E$4:$EL$374,138,0)</f>
        <v>0</v>
      </c>
      <c r="AB122" s="131">
        <f t="shared" si="60"/>
        <v>0</v>
      </c>
      <c r="AC122" s="164">
        <f t="shared" si="75"/>
        <v>227250</v>
      </c>
      <c r="AD122" s="164">
        <f t="shared" si="61"/>
        <v>4040</v>
      </c>
      <c r="AE122" s="155">
        <v>4000</v>
      </c>
      <c r="AF122" s="155">
        <f t="shared" si="51"/>
        <v>1207183.3599999999</v>
      </c>
      <c r="AG122" s="153" t="s">
        <v>284</v>
      </c>
      <c r="AH122" s="136">
        <f t="shared" si="62"/>
        <v>1207183</v>
      </c>
    </row>
    <row r="123" spans="1:34" ht="18.75" thickBot="1" x14ac:dyDescent="0.3">
      <c r="A123" s="152">
        <v>2213973</v>
      </c>
      <c r="B123" s="124" t="s">
        <v>31</v>
      </c>
      <c r="C123" s="153" t="s">
        <v>285</v>
      </c>
      <c r="D123" s="163">
        <f>VLOOKUP(A123,[1]Sheet1!$E$15:$R$388,14,0)</f>
        <v>9</v>
      </c>
      <c r="E123" s="163">
        <f>VLOOKUP(A123,[2]Sheet1!$E$15:$T$388,16,0)</f>
        <v>45</v>
      </c>
      <c r="F123" s="163">
        <f>VLOOKUP(A123,[2]Sheet1!$E$15:$V$388,18,0)</f>
        <v>55</v>
      </c>
      <c r="G123" s="163">
        <f>VLOOKUP(A123,[2]Sheet1!$E$15:$X$388,20,0)</f>
        <v>122</v>
      </c>
      <c r="H123" s="131">
        <f t="shared" si="77"/>
        <v>222</v>
      </c>
      <c r="I123" s="131">
        <f t="shared" si="52"/>
        <v>81324</v>
      </c>
      <c r="J123" s="2">
        <v>46300</v>
      </c>
      <c r="K123" s="131">
        <f t="shared" si="71"/>
        <v>101745</v>
      </c>
      <c r="L123" s="131">
        <f t="shared" si="72"/>
        <v>233475</v>
      </c>
      <c r="M123" s="131">
        <f t="shared" si="73"/>
        <v>557052</v>
      </c>
      <c r="N123" s="131">
        <f t="shared" si="53"/>
        <v>997497.49</v>
      </c>
      <c r="O123" s="131">
        <f t="shared" si="54"/>
        <v>100727.55</v>
      </c>
      <c r="P123" s="131">
        <f t="shared" si="55"/>
        <v>228805.5</v>
      </c>
      <c r="Q123" s="131">
        <f t="shared" si="56"/>
        <v>540340.43999999994</v>
      </c>
      <c r="R123" s="131">
        <f t="shared" si="78"/>
        <v>127624</v>
      </c>
      <c r="S123" s="108">
        <v>0</v>
      </c>
      <c r="T123" s="131">
        <f t="shared" si="57"/>
        <v>0</v>
      </c>
      <c r="U123" s="108">
        <v>0</v>
      </c>
      <c r="V123" s="131">
        <f t="shared" si="58"/>
        <v>0</v>
      </c>
      <c r="W123" s="131">
        <f t="shared" si="59"/>
        <v>997497.49</v>
      </c>
      <c r="X123" s="131"/>
      <c r="Y123" s="102">
        <v>122</v>
      </c>
      <c r="Z123" s="131">
        <f t="shared" si="49"/>
        <v>25254</v>
      </c>
      <c r="AA123" s="131">
        <f>VLOOKUP(A123,[3]Sheet1!$E$4:$EL$374,138,0)</f>
        <v>0</v>
      </c>
      <c r="AB123" s="131">
        <f t="shared" si="60"/>
        <v>0</v>
      </c>
      <c r="AC123" s="164">
        <f t="shared" si="75"/>
        <v>249750</v>
      </c>
      <c r="AD123" s="164">
        <f t="shared" si="61"/>
        <v>4440</v>
      </c>
      <c r="AE123" s="155">
        <v>4000</v>
      </c>
      <c r="AF123" s="155">
        <f t="shared" si="51"/>
        <v>1280941.49</v>
      </c>
      <c r="AG123" s="153" t="s">
        <v>285</v>
      </c>
      <c r="AH123" s="136">
        <f t="shared" si="62"/>
        <v>1280941</v>
      </c>
    </row>
    <row r="124" spans="1:34" ht="18.75" thickBot="1" x14ac:dyDescent="0.3">
      <c r="A124" s="152">
        <v>2213974</v>
      </c>
      <c r="B124" s="124" t="s">
        <v>31</v>
      </c>
      <c r="C124" s="153" t="s">
        <v>286</v>
      </c>
      <c r="D124" s="163">
        <f>VLOOKUP(A124,[1]Sheet1!$E$15:$R$388,14,0)</f>
        <v>7</v>
      </c>
      <c r="E124" s="163">
        <f>VLOOKUP(A124,[2]Sheet1!$E$15:$T$388,16,0)</f>
        <v>21</v>
      </c>
      <c r="F124" s="163">
        <f>VLOOKUP(A124,[2]Sheet1!$E$15:$V$388,18,0)</f>
        <v>49</v>
      </c>
      <c r="G124" s="163">
        <f>VLOOKUP(A124,[2]Sheet1!$E$15:$X$388,20,0)</f>
        <v>101</v>
      </c>
      <c r="H124" s="131">
        <f t="shared" si="77"/>
        <v>171</v>
      </c>
      <c r="I124" s="131">
        <f t="shared" si="52"/>
        <v>63252</v>
      </c>
      <c r="J124" s="2">
        <v>46300</v>
      </c>
      <c r="K124" s="131">
        <f t="shared" si="71"/>
        <v>47481</v>
      </c>
      <c r="L124" s="131">
        <f t="shared" si="72"/>
        <v>208005</v>
      </c>
      <c r="M124" s="131">
        <f t="shared" si="73"/>
        <v>461166</v>
      </c>
      <c r="N124" s="131">
        <f t="shared" si="53"/>
        <v>807734.10999999987</v>
      </c>
      <c r="O124" s="131">
        <f t="shared" si="54"/>
        <v>47006.19</v>
      </c>
      <c r="P124" s="131">
        <f t="shared" si="55"/>
        <v>203844.9</v>
      </c>
      <c r="Q124" s="131">
        <f t="shared" si="56"/>
        <v>447331.01999999996</v>
      </c>
      <c r="R124" s="131">
        <f t="shared" si="78"/>
        <v>109552</v>
      </c>
      <c r="S124" s="108">
        <v>0</v>
      </c>
      <c r="T124" s="131">
        <f t="shared" si="57"/>
        <v>0</v>
      </c>
      <c r="U124" s="108">
        <v>0</v>
      </c>
      <c r="V124" s="131">
        <f t="shared" si="58"/>
        <v>0</v>
      </c>
      <c r="W124" s="131">
        <f t="shared" si="59"/>
        <v>807734.11</v>
      </c>
      <c r="X124" s="131"/>
      <c r="Y124" s="102">
        <v>101</v>
      </c>
      <c r="Z124" s="131">
        <f t="shared" si="49"/>
        <v>20907</v>
      </c>
      <c r="AA124" s="131">
        <f>VLOOKUP(A124,[3]Sheet1!$E$4:$EL$374,138,0)</f>
        <v>0</v>
      </c>
      <c r="AB124" s="131">
        <f t="shared" si="60"/>
        <v>0</v>
      </c>
      <c r="AC124" s="164">
        <f t="shared" si="75"/>
        <v>192375</v>
      </c>
      <c r="AD124" s="164">
        <f t="shared" si="61"/>
        <v>3420</v>
      </c>
      <c r="AE124" s="155">
        <v>4000</v>
      </c>
      <c r="AF124" s="155">
        <f t="shared" si="51"/>
        <v>1028436.11</v>
      </c>
      <c r="AG124" s="153" t="s">
        <v>286</v>
      </c>
      <c r="AH124" s="136">
        <f t="shared" si="62"/>
        <v>1028436</v>
      </c>
    </row>
    <row r="125" spans="1:34" ht="18.75" thickBot="1" x14ac:dyDescent="0.3">
      <c r="A125" s="152">
        <v>2213975</v>
      </c>
      <c r="B125" s="124" t="s">
        <v>31</v>
      </c>
      <c r="C125" s="153" t="s">
        <v>287</v>
      </c>
      <c r="D125" s="163">
        <f>VLOOKUP(A125,[1]Sheet1!$E$15:$R$388,14,0)</f>
        <v>12</v>
      </c>
      <c r="E125" s="163">
        <f>VLOOKUP(A125,[2]Sheet1!$E$15:$T$388,16,0)</f>
        <v>43</v>
      </c>
      <c r="F125" s="163">
        <f>VLOOKUP(A125,[2]Sheet1!$E$15:$V$388,18,0)</f>
        <v>47</v>
      </c>
      <c r="G125" s="163">
        <f>VLOOKUP(A125,[2]Sheet1!$E$15:$X$388,20,0)</f>
        <v>192</v>
      </c>
      <c r="H125" s="131">
        <f t="shared" si="77"/>
        <v>282</v>
      </c>
      <c r="I125" s="131">
        <f t="shared" si="52"/>
        <v>108432</v>
      </c>
      <c r="J125" s="2">
        <v>46300</v>
      </c>
      <c r="K125" s="131">
        <f t="shared" si="71"/>
        <v>97223</v>
      </c>
      <c r="L125" s="131">
        <f t="shared" si="72"/>
        <v>199515</v>
      </c>
      <c r="M125" s="131">
        <f t="shared" si="73"/>
        <v>876672</v>
      </c>
      <c r="N125" s="131">
        <f t="shared" si="53"/>
        <v>1296879.31</v>
      </c>
      <c r="O125" s="131">
        <f t="shared" si="54"/>
        <v>96250.77</v>
      </c>
      <c r="P125" s="131">
        <f t="shared" si="55"/>
        <v>195524.69999999998</v>
      </c>
      <c r="Q125" s="131">
        <f t="shared" si="56"/>
        <v>850371.84</v>
      </c>
      <c r="R125" s="131">
        <f t="shared" si="78"/>
        <v>154732</v>
      </c>
      <c r="S125" s="108">
        <v>1</v>
      </c>
      <c r="T125" s="131">
        <f t="shared" si="57"/>
        <v>15000</v>
      </c>
      <c r="U125" s="108">
        <v>0</v>
      </c>
      <c r="V125" s="131">
        <f t="shared" si="58"/>
        <v>0</v>
      </c>
      <c r="W125" s="131">
        <f t="shared" si="59"/>
        <v>1311879.31</v>
      </c>
      <c r="X125" s="131"/>
      <c r="Y125" s="102">
        <v>192</v>
      </c>
      <c r="Z125" s="131">
        <f t="shared" si="49"/>
        <v>39744</v>
      </c>
      <c r="AA125" s="131">
        <f>VLOOKUP(A125,[3]Sheet1!$E$4:$EL$374,138,0)</f>
        <v>0</v>
      </c>
      <c r="AB125" s="131">
        <f t="shared" si="60"/>
        <v>0</v>
      </c>
      <c r="AC125" s="164">
        <f t="shared" si="75"/>
        <v>317250</v>
      </c>
      <c r="AD125" s="164">
        <f t="shared" si="61"/>
        <v>5640</v>
      </c>
      <c r="AE125" s="155">
        <v>4000</v>
      </c>
      <c r="AF125" s="155">
        <f t="shared" si="51"/>
        <v>1678513.31</v>
      </c>
      <c r="AG125" s="153" t="s">
        <v>287</v>
      </c>
      <c r="AH125" s="136">
        <f t="shared" si="62"/>
        <v>1678513</v>
      </c>
    </row>
    <row r="126" spans="1:34" ht="18.75" thickBot="1" x14ac:dyDescent="0.3">
      <c r="A126" s="152">
        <v>2213976</v>
      </c>
      <c r="B126" s="124" t="s">
        <v>31</v>
      </c>
      <c r="C126" s="153" t="s">
        <v>288</v>
      </c>
      <c r="D126" s="163">
        <f>VLOOKUP(A126,[1]Sheet1!$E$15:$R$388,14,0)</f>
        <v>20</v>
      </c>
      <c r="E126" s="163">
        <f>VLOOKUP(A126,[2]Sheet1!$E$15:$T$388,16,0)</f>
        <v>43</v>
      </c>
      <c r="F126" s="163">
        <f>VLOOKUP(A126,[2]Sheet1!$E$15:$V$388,18,0)</f>
        <v>151</v>
      </c>
      <c r="G126" s="163">
        <f>VLOOKUP(A126,[2]Sheet1!$E$15:$X$388,20,0)</f>
        <v>321</v>
      </c>
      <c r="H126" s="131">
        <f t="shared" si="77"/>
        <v>515</v>
      </c>
      <c r="I126" s="131">
        <f t="shared" si="52"/>
        <v>180720</v>
      </c>
      <c r="J126" s="2">
        <v>46300</v>
      </c>
      <c r="K126" s="131">
        <f t="shared" si="71"/>
        <v>97223</v>
      </c>
      <c r="L126" s="131">
        <f t="shared" si="72"/>
        <v>640995</v>
      </c>
      <c r="M126" s="131">
        <f t="shared" si="73"/>
        <v>1465686</v>
      </c>
      <c r="N126" s="131">
        <f t="shared" si="53"/>
        <v>2373161.29</v>
      </c>
      <c r="O126" s="131">
        <f t="shared" si="54"/>
        <v>96250.77</v>
      </c>
      <c r="P126" s="131">
        <f t="shared" si="55"/>
        <v>628175.1</v>
      </c>
      <c r="Q126" s="131">
        <f t="shared" si="56"/>
        <v>1421715.42</v>
      </c>
      <c r="R126" s="131">
        <f t="shared" si="78"/>
        <v>227020</v>
      </c>
      <c r="S126" s="108">
        <v>1</v>
      </c>
      <c r="T126" s="131">
        <f t="shared" si="57"/>
        <v>15000</v>
      </c>
      <c r="U126" s="108">
        <v>0</v>
      </c>
      <c r="V126" s="131">
        <f t="shared" si="58"/>
        <v>0</v>
      </c>
      <c r="W126" s="131">
        <f t="shared" si="59"/>
        <v>2388161.29</v>
      </c>
      <c r="X126" s="131"/>
      <c r="Y126" s="102">
        <v>321</v>
      </c>
      <c r="Z126" s="131">
        <f t="shared" si="49"/>
        <v>66447</v>
      </c>
      <c r="AA126" s="131">
        <f>VLOOKUP(A126,[3]Sheet1!$E$4:$EL$374,138,0)</f>
        <v>0</v>
      </c>
      <c r="AB126" s="131">
        <f t="shared" si="60"/>
        <v>0</v>
      </c>
      <c r="AC126" s="164">
        <f t="shared" si="75"/>
        <v>579375</v>
      </c>
      <c r="AD126" s="164">
        <f t="shared" si="61"/>
        <v>10300</v>
      </c>
      <c r="AE126" s="155">
        <v>4000</v>
      </c>
      <c r="AF126" s="155">
        <f t="shared" si="51"/>
        <v>3048283.29</v>
      </c>
      <c r="AG126" s="153" t="s">
        <v>288</v>
      </c>
      <c r="AH126" s="136">
        <f t="shared" si="62"/>
        <v>3048283</v>
      </c>
    </row>
    <row r="127" spans="1:34" ht="18.75" thickBot="1" x14ac:dyDescent="0.3">
      <c r="A127" s="152">
        <v>2213977</v>
      </c>
      <c r="B127" s="124" t="s">
        <v>31</v>
      </c>
      <c r="C127" s="153" t="s">
        <v>289</v>
      </c>
      <c r="D127" s="163">
        <f>VLOOKUP(A127,[1]Sheet1!$E$15:$R$388,14,0)</f>
        <v>6</v>
      </c>
      <c r="E127" s="163">
        <f>VLOOKUP(A127,[2]Sheet1!$E$15:$T$388,16,0)</f>
        <v>21</v>
      </c>
      <c r="F127" s="163">
        <f>VLOOKUP(A127,[2]Sheet1!$E$15:$V$388,18,0)</f>
        <v>50</v>
      </c>
      <c r="G127" s="163">
        <f>VLOOKUP(A127,[2]Sheet1!$E$15:$X$388,20,0)</f>
        <v>81</v>
      </c>
      <c r="H127" s="131">
        <f t="shared" si="77"/>
        <v>152</v>
      </c>
      <c r="I127" s="131">
        <f t="shared" si="52"/>
        <v>54216</v>
      </c>
      <c r="J127" s="2">
        <v>46300</v>
      </c>
      <c r="K127" s="131">
        <f t="shared" ref="K127:K158" si="79">E127*2261</f>
        <v>47481</v>
      </c>
      <c r="L127" s="131">
        <f t="shared" ref="L127:L158" si="80">F127*4245</f>
        <v>212250</v>
      </c>
      <c r="M127" s="131">
        <f t="shared" ref="M127:M158" si="81">G127*4566</f>
        <v>369846</v>
      </c>
      <c r="N127" s="131">
        <f t="shared" si="53"/>
        <v>714277.81</v>
      </c>
      <c r="O127" s="131">
        <f t="shared" si="54"/>
        <v>47006.19</v>
      </c>
      <c r="P127" s="131">
        <f t="shared" si="55"/>
        <v>208005</v>
      </c>
      <c r="Q127" s="131">
        <f t="shared" si="56"/>
        <v>358750.62</v>
      </c>
      <c r="R127" s="131">
        <f t="shared" si="78"/>
        <v>100516</v>
      </c>
      <c r="S127" s="108">
        <v>0</v>
      </c>
      <c r="T127" s="131">
        <f t="shared" si="57"/>
        <v>0</v>
      </c>
      <c r="U127" s="108">
        <v>0</v>
      </c>
      <c r="V127" s="131">
        <f t="shared" si="58"/>
        <v>0</v>
      </c>
      <c r="W127" s="131">
        <f t="shared" si="59"/>
        <v>714277.81</v>
      </c>
      <c r="X127" s="131"/>
      <c r="Y127" s="102">
        <v>81</v>
      </c>
      <c r="Z127" s="131">
        <f t="shared" si="49"/>
        <v>16767</v>
      </c>
      <c r="AA127" s="131">
        <f>VLOOKUP(A127,[3]Sheet1!$E$4:$EL$374,138,0)</f>
        <v>0</v>
      </c>
      <c r="AB127" s="131">
        <f t="shared" si="60"/>
        <v>0</v>
      </c>
      <c r="AC127" s="164">
        <f t="shared" ref="AC127:AC158" si="82">H127*1125</f>
        <v>171000</v>
      </c>
      <c r="AD127" s="164">
        <f t="shared" si="61"/>
        <v>3040</v>
      </c>
      <c r="AE127" s="155">
        <v>4000</v>
      </c>
      <c r="AF127" s="155">
        <f t="shared" si="51"/>
        <v>909084.81</v>
      </c>
      <c r="AG127" s="153" t="s">
        <v>289</v>
      </c>
      <c r="AH127" s="136">
        <f t="shared" si="62"/>
        <v>909085</v>
      </c>
    </row>
    <row r="128" spans="1:34" ht="18.75" thickBot="1" x14ac:dyDescent="0.3">
      <c r="A128" s="152">
        <v>2213978</v>
      </c>
      <c r="B128" s="124" t="s">
        <v>31</v>
      </c>
      <c r="C128" s="153" t="s">
        <v>290</v>
      </c>
      <c r="D128" s="163">
        <f>VLOOKUP(A128,[1]Sheet1!$E$15:$R$388,14,0)</f>
        <v>10</v>
      </c>
      <c r="E128" s="163">
        <f>VLOOKUP(A128,[2]Sheet1!$E$15:$T$388,16,0)</f>
        <v>44</v>
      </c>
      <c r="F128" s="163">
        <f>VLOOKUP(A128,[2]Sheet1!$E$15:$V$388,18,0)</f>
        <v>53</v>
      </c>
      <c r="G128" s="163">
        <f>VLOOKUP(A128,[2]Sheet1!$E$15:$X$388,20,0)</f>
        <v>167</v>
      </c>
      <c r="H128" s="131">
        <f t="shared" si="77"/>
        <v>264</v>
      </c>
      <c r="I128" s="131">
        <f t="shared" si="52"/>
        <v>90360</v>
      </c>
      <c r="J128" s="2">
        <v>46300</v>
      </c>
      <c r="K128" s="131">
        <f t="shared" si="79"/>
        <v>99484</v>
      </c>
      <c r="L128" s="131">
        <f t="shared" si="80"/>
        <v>224985</v>
      </c>
      <c r="M128" s="131">
        <f t="shared" si="81"/>
        <v>762522</v>
      </c>
      <c r="N128" s="131">
        <f t="shared" si="53"/>
        <v>1195280.7999999998</v>
      </c>
      <c r="O128" s="131">
        <f t="shared" si="54"/>
        <v>98489.16</v>
      </c>
      <c r="P128" s="131">
        <f t="shared" si="55"/>
        <v>220485.3</v>
      </c>
      <c r="Q128" s="131">
        <f t="shared" si="56"/>
        <v>739646.34</v>
      </c>
      <c r="R128" s="131">
        <f t="shared" si="78"/>
        <v>136660</v>
      </c>
      <c r="S128" s="108">
        <v>1</v>
      </c>
      <c r="T128" s="131">
        <f t="shared" si="57"/>
        <v>15000</v>
      </c>
      <c r="U128" s="108">
        <v>0</v>
      </c>
      <c r="V128" s="131">
        <f t="shared" si="58"/>
        <v>0</v>
      </c>
      <c r="W128" s="131">
        <f t="shared" si="59"/>
        <v>1210280.7999999998</v>
      </c>
      <c r="X128" s="131"/>
      <c r="Y128" s="102">
        <v>167</v>
      </c>
      <c r="Z128" s="131">
        <f t="shared" si="49"/>
        <v>34569</v>
      </c>
      <c r="AA128" s="131">
        <f>VLOOKUP(A128,[3]Sheet1!$E$4:$EL$374,138,0)</f>
        <v>0</v>
      </c>
      <c r="AB128" s="131">
        <f t="shared" si="60"/>
        <v>0</v>
      </c>
      <c r="AC128" s="164">
        <f t="shared" si="82"/>
        <v>297000</v>
      </c>
      <c r="AD128" s="164">
        <f t="shared" si="61"/>
        <v>5280</v>
      </c>
      <c r="AE128" s="155">
        <v>4000</v>
      </c>
      <c r="AF128" s="155">
        <f t="shared" si="51"/>
        <v>1551129.7999999998</v>
      </c>
      <c r="AG128" s="153" t="s">
        <v>290</v>
      </c>
      <c r="AH128" s="136">
        <f t="shared" si="62"/>
        <v>1551130</v>
      </c>
    </row>
    <row r="129" spans="1:34" ht="18.75" thickBot="1" x14ac:dyDescent="0.3">
      <c r="A129" s="152">
        <v>2213979</v>
      </c>
      <c r="B129" s="124" t="s">
        <v>31</v>
      </c>
      <c r="C129" s="153" t="s">
        <v>291</v>
      </c>
      <c r="D129" s="163">
        <f>VLOOKUP(A129,[1]Sheet1!$E$15:$R$388,14,0)</f>
        <v>10</v>
      </c>
      <c r="E129" s="163">
        <f>VLOOKUP(A129,[2]Sheet1!$E$15:$T$388,16,0)</f>
        <v>43</v>
      </c>
      <c r="F129" s="163">
        <f>VLOOKUP(A129,[2]Sheet1!$E$15:$V$388,18,0)</f>
        <v>53</v>
      </c>
      <c r="G129" s="163">
        <f>VLOOKUP(A129,[2]Sheet1!$E$15:$X$388,20,0)</f>
        <v>169</v>
      </c>
      <c r="H129" s="131">
        <f t="shared" si="77"/>
        <v>265</v>
      </c>
      <c r="I129" s="131">
        <f t="shared" si="52"/>
        <v>90360</v>
      </c>
      <c r="J129" s="2">
        <v>46300</v>
      </c>
      <c r="K129" s="131">
        <f t="shared" si="79"/>
        <v>97223</v>
      </c>
      <c r="L129" s="131">
        <f t="shared" si="80"/>
        <v>224985</v>
      </c>
      <c r="M129" s="131">
        <f t="shared" si="81"/>
        <v>771654</v>
      </c>
      <c r="N129" s="131">
        <f t="shared" si="53"/>
        <v>1201900.45</v>
      </c>
      <c r="O129" s="131">
        <f t="shared" si="54"/>
        <v>96250.77</v>
      </c>
      <c r="P129" s="131">
        <f t="shared" si="55"/>
        <v>220485.3</v>
      </c>
      <c r="Q129" s="131">
        <f t="shared" si="56"/>
        <v>748504.38</v>
      </c>
      <c r="R129" s="131">
        <f t="shared" si="78"/>
        <v>136660</v>
      </c>
      <c r="S129" s="108">
        <v>1</v>
      </c>
      <c r="T129" s="131">
        <f t="shared" si="57"/>
        <v>15000</v>
      </c>
      <c r="U129" s="108">
        <v>0</v>
      </c>
      <c r="V129" s="131">
        <f t="shared" si="58"/>
        <v>0</v>
      </c>
      <c r="W129" s="131">
        <f t="shared" si="59"/>
        <v>1216900.45</v>
      </c>
      <c r="X129" s="131"/>
      <c r="Y129" s="102">
        <v>169</v>
      </c>
      <c r="Z129" s="131">
        <f t="shared" si="49"/>
        <v>34983</v>
      </c>
      <c r="AA129" s="131">
        <v>0</v>
      </c>
      <c r="AB129" s="131">
        <f t="shared" si="60"/>
        <v>0</v>
      </c>
      <c r="AC129" s="164">
        <f t="shared" si="82"/>
        <v>298125</v>
      </c>
      <c r="AD129" s="164">
        <f t="shared" si="61"/>
        <v>5300</v>
      </c>
      <c r="AE129" s="155">
        <v>4000</v>
      </c>
      <c r="AF129" s="155">
        <f t="shared" si="51"/>
        <v>1559308.45</v>
      </c>
      <c r="AG129" s="153" t="s">
        <v>291</v>
      </c>
      <c r="AH129" s="136">
        <f t="shared" si="62"/>
        <v>1559308</v>
      </c>
    </row>
    <row r="130" spans="1:34" ht="18.75" thickBot="1" x14ac:dyDescent="0.3">
      <c r="A130" s="152">
        <v>2213980</v>
      </c>
      <c r="B130" s="124" t="s">
        <v>31</v>
      </c>
      <c r="C130" s="153" t="s">
        <v>292</v>
      </c>
      <c r="D130" s="163">
        <f>VLOOKUP(A130,[1]Sheet1!$E$15:$R$388,14,0)</f>
        <v>8</v>
      </c>
      <c r="E130" s="163">
        <f>VLOOKUP(A130,[2]Sheet1!$E$15:$T$388,16,0)</f>
        <v>41</v>
      </c>
      <c r="F130" s="163">
        <f>VLOOKUP(A130,[2]Sheet1!$E$15:$V$388,18,0)</f>
        <v>28</v>
      </c>
      <c r="G130" s="163">
        <f>VLOOKUP(A130,[2]Sheet1!$E$15:$X$388,20,0)</f>
        <v>139</v>
      </c>
      <c r="H130" s="131">
        <f t="shared" si="77"/>
        <v>208</v>
      </c>
      <c r="I130" s="131">
        <f t="shared" si="52"/>
        <v>72288</v>
      </c>
      <c r="J130" s="2">
        <v>46300</v>
      </c>
      <c r="K130" s="131">
        <f t="shared" si="79"/>
        <v>92701</v>
      </c>
      <c r="L130" s="131">
        <f t="shared" si="80"/>
        <v>118860</v>
      </c>
      <c r="M130" s="131">
        <f t="shared" si="81"/>
        <v>634674</v>
      </c>
      <c r="N130" s="131">
        <f t="shared" si="53"/>
        <v>942478.57000000007</v>
      </c>
      <c r="O130" s="131">
        <f t="shared" si="54"/>
        <v>91773.99</v>
      </c>
      <c r="P130" s="131">
        <f t="shared" si="55"/>
        <v>116482.8</v>
      </c>
      <c r="Q130" s="131">
        <f t="shared" si="56"/>
        <v>615633.78</v>
      </c>
      <c r="R130" s="131">
        <f t="shared" si="78"/>
        <v>118588</v>
      </c>
      <c r="S130" s="108">
        <v>1</v>
      </c>
      <c r="T130" s="131">
        <f t="shared" si="57"/>
        <v>15000</v>
      </c>
      <c r="U130" s="108">
        <v>0</v>
      </c>
      <c r="V130" s="131">
        <f t="shared" si="58"/>
        <v>0</v>
      </c>
      <c r="W130" s="131">
        <f t="shared" si="59"/>
        <v>957478.57000000007</v>
      </c>
      <c r="X130" s="131"/>
      <c r="Y130" s="102">
        <v>139</v>
      </c>
      <c r="Z130" s="131">
        <f t="shared" si="49"/>
        <v>28773</v>
      </c>
      <c r="AA130" s="131">
        <f>VLOOKUP(A130,[3]Sheet1!$E$4:$EL$374,138,0)</f>
        <v>0</v>
      </c>
      <c r="AB130" s="131">
        <f t="shared" si="60"/>
        <v>0</v>
      </c>
      <c r="AC130" s="164">
        <f t="shared" si="82"/>
        <v>234000</v>
      </c>
      <c r="AD130" s="164">
        <f t="shared" si="61"/>
        <v>4160</v>
      </c>
      <c r="AE130" s="155">
        <v>4000</v>
      </c>
      <c r="AF130" s="155">
        <f t="shared" si="51"/>
        <v>1228411.57</v>
      </c>
      <c r="AG130" s="153" t="s">
        <v>292</v>
      </c>
      <c r="AH130" s="136">
        <f t="shared" si="62"/>
        <v>1228412</v>
      </c>
    </row>
    <row r="131" spans="1:34" ht="18.75" thickBot="1" x14ac:dyDescent="0.3">
      <c r="A131" s="152">
        <v>2213981</v>
      </c>
      <c r="B131" s="124" t="s">
        <v>31</v>
      </c>
      <c r="C131" s="153" t="s">
        <v>293</v>
      </c>
      <c r="D131" s="163">
        <f>VLOOKUP(A131,[1]Sheet1!$E$15:$R$388,14,0)</f>
        <v>9</v>
      </c>
      <c r="E131" s="163">
        <f>VLOOKUP(A131,[2]Sheet1!$E$15:$T$388,16,0)</f>
        <v>19</v>
      </c>
      <c r="F131" s="163">
        <f>VLOOKUP(A131,[2]Sheet1!$E$15:$V$388,18,0)</f>
        <v>74</v>
      </c>
      <c r="G131" s="163">
        <f>VLOOKUP(A131,[2]Sheet1!$E$15:$X$388,20,0)</f>
        <v>137</v>
      </c>
      <c r="H131" s="131">
        <f t="shared" si="77"/>
        <v>230</v>
      </c>
      <c r="I131" s="131">
        <f t="shared" si="52"/>
        <v>81324</v>
      </c>
      <c r="J131" s="2">
        <v>46300</v>
      </c>
      <c r="K131" s="131">
        <f t="shared" si="79"/>
        <v>42959</v>
      </c>
      <c r="L131" s="131">
        <f t="shared" si="80"/>
        <v>314130</v>
      </c>
      <c r="M131" s="131">
        <f t="shared" si="81"/>
        <v>625542</v>
      </c>
      <c r="N131" s="131">
        <f t="shared" si="53"/>
        <v>1084776.55</v>
      </c>
      <c r="O131" s="131">
        <f t="shared" si="54"/>
        <v>42529.409999999996</v>
      </c>
      <c r="P131" s="131">
        <f t="shared" si="55"/>
        <v>307847.40000000002</v>
      </c>
      <c r="Q131" s="131">
        <f t="shared" si="56"/>
        <v>606775.74</v>
      </c>
      <c r="R131" s="131">
        <f t="shared" si="78"/>
        <v>127624</v>
      </c>
      <c r="S131" s="108">
        <v>0</v>
      </c>
      <c r="T131" s="131">
        <f t="shared" si="57"/>
        <v>0</v>
      </c>
      <c r="U131" s="108">
        <v>0</v>
      </c>
      <c r="V131" s="131">
        <f t="shared" si="58"/>
        <v>0</v>
      </c>
      <c r="W131" s="131">
        <f t="shared" si="59"/>
        <v>1084776.55</v>
      </c>
      <c r="X131" s="131"/>
      <c r="Y131" s="102">
        <v>137</v>
      </c>
      <c r="Z131" s="131">
        <f t="shared" si="49"/>
        <v>28359</v>
      </c>
      <c r="AA131" s="131">
        <f>VLOOKUP(A131,[3]Sheet1!$E$4:$EL$374,138,0)</f>
        <v>0</v>
      </c>
      <c r="AB131" s="131">
        <f t="shared" si="60"/>
        <v>0</v>
      </c>
      <c r="AC131" s="164">
        <f t="shared" si="82"/>
        <v>258750</v>
      </c>
      <c r="AD131" s="164">
        <f t="shared" si="61"/>
        <v>4600</v>
      </c>
      <c r="AE131" s="155">
        <v>4000</v>
      </c>
      <c r="AF131" s="155">
        <f t="shared" si="51"/>
        <v>1380485.55</v>
      </c>
      <c r="AG131" s="153" t="s">
        <v>293</v>
      </c>
      <c r="AH131" s="136">
        <f t="shared" si="62"/>
        <v>1380486</v>
      </c>
    </row>
    <row r="132" spans="1:34" ht="18.75" thickBot="1" x14ac:dyDescent="0.3">
      <c r="A132" s="152">
        <v>2213982</v>
      </c>
      <c r="B132" s="124" t="s">
        <v>31</v>
      </c>
      <c r="C132" s="153" t="s">
        <v>294</v>
      </c>
      <c r="D132" s="163">
        <f>VLOOKUP(A132,[1]Sheet1!$E$15:$R$388,14,0)</f>
        <v>7</v>
      </c>
      <c r="E132" s="163">
        <f>VLOOKUP(A132,[2]Sheet1!$E$15:$T$388,16,0)</f>
        <v>22</v>
      </c>
      <c r="F132" s="163">
        <f>VLOOKUP(A132,[2]Sheet1!$E$15:$V$388,18,0)</f>
        <v>55</v>
      </c>
      <c r="G132" s="163">
        <f>VLOOKUP(A132,[2]Sheet1!$E$15:$X$388,20,0)</f>
        <v>114</v>
      </c>
      <c r="H132" s="131">
        <f t="shared" si="77"/>
        <v>191</v>
      </c>
      <c r="I132" s="131">
        <f t="shared" si="52"/>
        <v>63252</v>
      </c>
      <c r="J132" s="2">
        <v>46300</v>
      </c>
      <c r="K132" s="131">
        <f t="shared" si="79"/>
        <v>49742</v>
      </c>
      <c r="L132" s="131">
        <f t="shared" si="80"/>
        <v>233475</v>
      </c>
      <c r="M132" s="131">
        <f t="shared" si="81"/>
        <v>520524</v>
      </c>
      <c r="N132" s="131">
        <f t="shared" si="53"/>
        <v>892510.36</v>
      </c>
      <c r="O132" s="131">
        <f t="shared" si="54"/>
        <v>49244.58</v>
      </c>
      <c r="P132" s="131">
        <f t="shared" si="55"/>
        <v>228805.5</v>
      </c>
      <c r="Q132" s="131">
        <f t="shared" si="56"/>
        <v>504908.27999999997</v>
      </c>
      <c r="R132" s="131">
        <f t="shared" si="78"/>
        <v>109552</v>
      </c>
      <c r="S132" s="108">
        <v>0</v>
      </c>
      <c r="T132" s="131">
        <f t="shared" si="57"/>
        <v>0</v>
      </c>
      <c r="U132" s="108">
        <v>0</v>
      </c>
      <c r="V132" s="131">
        <f t="shared" si="58"/>
        <v>0</v>
      </c>
      <c r="W132" s="131">
        <f t="shared" si="59"/>
        <v>892510.36</v>
      </c>
      <c r="X132" s="131"/>
      <c r="Y132" s="102">
        <v>111</v>
      </c>
      <c r="Z132" s="131">
        <f t="shared" si="49"/>
        <v>22977</v>
      </c>
      <c r="AA132" s="131">
        <f>VLOOKUP(A132,[3]Sheet1!$E$4:$EL$374,138,0)</f>
        <v>0</v>
      </c>
      <c r="AB132" s="131">
        <f t="shared" si="60"/>
        <v>0</v>
      </c>
      <c r="AC132" s="164">
        <f t="shared" si="82"/>
        <v>214875</v>
      </c>
      <c r="AD132" s="164">
        <f t="shared" si="61"/>
        <v>3820</v>
      </c>
      <c r="AE132" s="155">
        <v>4000</v>
      </c>
      <c r="AF132" s="155">
        <f t="shared" si="51"/>
        <v>1138182.3599999999</v>
      </c>
      <c r="AG132" s="153" t="s">
        <v>294</v>
      </c>
      <c r="AH132" s="136">
        <f t="shared" si="62"/>
        <v>1138182</v>
      </c>
    </row>
    <row r="133" spans="1:34" ht="18.75" thickBot="1" x14ac:dyDescent="0.3">
      <c r="A133" s="152">
        <v>2213983</v>
      </c>
      <c r="B133" s="124" t="s">
        <v>31</v>
      </c>
      <c r="C133" s="153" t="s">
        <v>295</v>
      </c>
      <c r="D133" s="163">
        <f>VLOOKUP(A133,[1]Sheet1!$E$15:$R$388,14,0)</f>
        <v>10</v>
      </c>
      <c r="E133" s="163">
        <f>VLOOKUP(A133,[2]Sheet1!$E$15:$T$388,16,0)</f>
        <v>42</v>
      </c>
      <c r="F133" s="163">
        <f>VLOOKUP(A133,[2]Sheet1!$E$15:$V$388,18,0)</f>
        <v>52</v>
      </c>
      <c r="G133" s="163">
        <f>VLOOKUP(A133,[2]Sheet1!$E$15:$X$388,20,0)</f>
        <v>158</v>
      </c>
      <c r="H133" s="131">
        <f t="shared" si="77"/>
        <v>252</v>
      </c>
      <c r="I133" s="131">
        <f t="shared" si="52"/>
        <v>90360</v>
      </c>
      <c r="J133" s="2">
        <v>46300</v>
      </c>
      <c r="K133" s="131">
        <f t="shared" si="79"/>
        <v>94962</v>
      </c>
      <c r="L133" s="131">
        <f t="shared" si="80"/>
        <v>220740</v>
      </c>
      <c r="M133" s="131">
        <f t="shared" si="81"/>
        <v>721428</v>
      </c>
      <c r="N133" s="131">
        <f t="shared" si="53"/>
        <v>1146782.7399999998</v>
      </c>
      <c r="O133" s="131">
        <f t="shared" si="54"/>
        <v>94012.38</v>
      </c>
      <c r="P133" s="131">
        <f t="shared" si="55"/>
        <v>216325.19999999998</v>
      </c>
      <c r="Q133" s="131">
        <f t="shared" si="56"/>
        <v>699785.16</v>
      </c>
      <c r="R133" s="131">
        <f t="shared" si="78"/>
        <v>136660</v>
      </c>
      <c r="S133" s="108">
        <v>1</v>
      </c>
      <c r="T133" s="131">
        <f t="shared" si="57"/>
        <v>15000</v>
      </c>
      <c r="U133" s="108">
        <v>0</v>
      </c>
      <c r="V133" s="131">
        <f t="shared" si="58"/>
        <v>0</v>
      </c>
      <c r="W133" s="131">
        <f t="shared" si="59"/>
        <v>1161782.74</v>
      </c>
      <c r="X133" s="131"/>
      <c r="Y133" s="102">
        <v>158</v>
      </c>
      <c r="Z133" s="131">
        <f t="shared" si="49"/>
        <v>32706</v>
      </c>
      <c r="AA133" s="131">
        <f>VLOOKUP(A133,[3]Sheet1!$E$4:$EL$374,138,0)</f>
        <v>0</v>
      </c>
      <c r="AB133" s="131">
        <f t="shared" si="60"/>
        <v>0</v>
      </c>
      <c r="AC133" s="164">
        <f t="shared" si="82"/>
        <v>283500</v>
      </c>
      <c r="AD133" s="164">
        <f t="shared" si="61"/>
        <v>5040</v>
      </c>
      <c r="AE133" s="155">
        <v>4000</v>
      </c>
      <c r="AF133" s="155">
        <f t="shared" si="51"/>
        <v>1487028.74</v>
      </c>
      <c r="AG133" s="153" t="s">
        <v>295</v>
      </c>
      <c r="AH133" s="136">
        <f t="shared" si="62"/>
        <v>1487029</v>
      </c>
    </row>
    <row r="134" spans="1:34" ht="19.5" customHeight="1" thickBot="1" x14ac:dyDescent="0.3">
      <c r="A134" s="152"/>
      <c r="C134" s="124" t="s">
        <v>32</v>
      </c>
      <c r="D134" s="141">
        <f t="shared" ref="D134:AH134" si="83">SUM(D135:D146)</f>
        <v>112</v>
      </c>
      <c r="E134" s="141">
        <f t="shared" si="83"/>
        <v>607</v>
      </c>
      <c r="F134" s="141">
        <f t="shared" si="83"/>
        <v>607</v>
      </c>
      <c r="G134" s="141">
        <f t="shared" si="83"/>
        <v>1599</v>
      </c>
      <c r="H134" s="141">
        <f t="shared" si="83"/>
        <v>2813</v>
      </c>
      <c r="I134" s="141">
        <f t="shared" si="83"/>
        <v>1012032</v>
      </c>
      <c r="J134" s="141">
        <f t="shared" si="83"/>
        <v>555600</v>
      </c>
      <c r="K134" s="141">
        <f t="shared" si="83"/>
        <v>1372427</v>
      </c>
      <c r="L134" s="141">
        <f t="shared" si="83"/>
        <v>2576715</v>
      </c>
      <c r="M134" s="141">
        <f t="shared" si="83"/>
        <v>7301034</v>
      </c>
      <c r="N134" s="141">
        <f t="shared" si="83"/>
        <v>12533518.41</v>
      </c>
      <c r="O134" s="141">
        <f t="shared" si="83"/>
        <v>1358702.73</v>
      </c>
      <c r="P134" s="141">
        <f t="shared" si="83"/>
        <v>2525180.6999999997</v>
      </c>
      <c r="Q134" s="141">
        <f t="shared" si="83"/>
        <v>7082002.9799999986</v>
      </c>
      <c r="R134" s="141">
        <f t="shared" si="83"/>
        <v>1567632</v>
      </c>
      <c r="S134" s="141">
        <f t="shared" si="83"/>
        <v>5</v>
      </c>
      <c r="T134" s="141">
        <f t="shared" si="83"/>
        <v>75000</v>
      </c>
      <c r="U134" s="141">
        <f t="shared" si="83"/>
        <v>784</v>
      </c>
      <c r="V134" s="141">
        <f t="shared" si="83"/>
        <v>32960</v>
      </c>
      <c r="W134" s="141">
        <f t="shared" si="83"/>
        <v>12641478.41</v>
      </c>
      <c r="X134" s="141">
        <f t="shared" si="83"/>
        <v>0</v>
      </c>
      <c r="Y134" s="141">
        <f t="shared" si="83"/>
        <v>1596</v>
      </c>
      <c r="Z134" s="141">
        <f t="shared" si="83"/>
        <v>330372</v>
      </c>
      <c r="AA134" s="141">
        <f t="shared" si="83"/>
        <v>0</v>
      </c>
      <c r="AB134" s="141">
        <f t="shared" si="83"/>
        <v>0</v>
      </c>
      <c r="AC134" s="141">
        <f t="shared" si="83"/>
        <v>3164625</v>
      </c>
      <c r="AD134" s="164">
        <f t="shared" si="61"/>
        <v>56260</v>
      </c>
      <c r="AE134" s="141">
        <f t="shared" si="83"/>
        <v>48000</v>
      </c>
      <c r="AF134" s="141">
        <f t="shared" si="83"/>
        <v>16240735.410000004</v>
      </c>
      <c r="AG134" s="124" t="s">
        <v>32</v>
      </c>
      <c r="AH134" s="2">
        <f t="shared" si="83"/>
        <v>16240735</v>
      </c>
    </row>
    <row r="135" spans="1:34" ht="18.75" thickBot="1" x14ac:dyDescent="0.3">
      <c r="A135" s="152">
        <v>2214351</v>
      </c>
      <c r="B135" s="124" t="s">
        <v>32</v>
      </c>
      <c r="C135" s="153" t="s">
        <v>296</v>
      </c>
      <c r="D135" s="163">
        <f>VLOOKUP(A135,[1]Sheet1!$E$15:$R$388,14,0)</f>
        <v>8</v>
      </c>
      <c r="E135" s="163">
        <f>VLOOKUP(A135,[2]Sheet1!$E$15:$T$388,16,0)</f>
        <v>44</v>
      </c>
      <c r="F135" s="163">
        <f>VLOOKUP(A135,[2]Sheet1!$E$15:$V$388,18,0)</f>
        <v>52</v>
      </c>
      <c r="G135" s="163">
        <f>VLOOKUP(A135,[2]Sheet1!$E$15:$X$388,20,0)</f>
        <v>107</v>
      </c>
      <c r="H135" s="131">
        <f t="shared" ref="H135:H146" si="84">G135+F135+E135</f>
        <v>203</v>
      </c>
      <c r="I135" s="131">
        <f t="shared" si="52"/>
        <v>72288</v>
      </c>
      <c r="J135" s="2">
        <v>46300</v>
      </c>
      <c r="K135" s="131">
        <f t="shared" si="79"/>
        <v>99484</v>
      </c>
      <c r="L135" s="131">
        <f t="shared" si="80"/>
        <v>220740</v>
      </c>
      <c r="M135" s="131">
        <f t="shared" si="81"/>
        <v>488562</v>
      </c>
      <c r="N135" s="131">
        <f t="shared" si="53"/>
        <v>907307.5</v>
      </c>
      <c r="O135" s="131">
        <f t="shared" si="54"/>
        <v>98489.16</v>
      </c>
      <c r="P135" s="131">
        <f t="shared" si="55"/>
        <v>216325.19999999998</v>
      </c>
      <c r="Q135" s="131">
        <f t="shared" si="56"/>
        <v>473905.14</v>
      </c>
      <c r="R135" s="131">
        <f t="shared" ref="R135:R146" si="85">I135+J135</f>
        <v>118588</v>
      </c>
      <c r="S135" s="108">
        <v>1</v>
      </c>
      <c r="T135" s="131">
        <f t="shared" si="57"/>
        <v>15000</v>
      </c>
      <c r="U135" s="108">
        <v>0</v>
      </c>
      <c r="V135" s="131">
        <f t="shared" si="58"/>
        <v>0</v>
      </c>
      <c r="W135" s="131">
        <f t="shared" si="59"/>
        <v>922307.5</v>
      </c>
      <c r="X135" s="131"/>
      <c r="Y135" s="102">
        <v>105</v>
      </c>
      <c r="Z135" s="131">
        <f t="shared" si="49"/>
        <v>21735</v>
      </c>
      <c r="AA135" s="131">
        <f>VLOOKUP(A135,[3]Sheet1!$E$4:$EL$374,138,0)</f>
        <v>0</v>
      </c>
      <c r="AB135" s="131">
        <f t="shared" si="60"/>
        <v>0</v>
      </c>
      <c r="AC135" s="164">
        <f t="shared" si="82"/>
        <v>228375</v>
      </c>
      <c r="AD135" s="164">
        <f t="shared" si="61"/>
        <v>4060</v>
      </c>
      <c r="AE135" s="155">
        <v>4000</v>
      </c>
      <c r="AF135" s="155">
        <f t="shared" si="51"/>
        <v>1180477.5</v>
      </c>
      <c r="AG135" s="153" t="s">
        <v>296</v>
      </c>
      <c r="AH135" s="136">
        <f t="shared" si="62"/>
        <v>1180478</v>
      </c>
    </row>
    <row r="136" spans="1:34" ht="18.75" thickBot="1" x14ac:dyDescent="0.3">
      <c r="A136" s="152">
        <v>2214924</v>
      </c>
      <c r="B136" s="124" t="s">
        <v>32</v>
      </c>
      <c r="C136" s="153" t="s">
        <v>297</v>
      </c>
      <c r="D136" s="163">
        <f>VLOOKUP(A136,[1]Sheet1!$E$15:$R$388,14,0)</f>
        <v>13</v>
      </c>
      <c r="E136" s="163">
        <f>VLOOKUP(A136,[2]Sheet1!$E$15:$T$388,16,0)</f>
        <v>85</v>
      </c>
      <c r="F136" s="163">
        <f>VLOOKUP(A136,[2]Sheet1!$E$15:$V$388,18,0)</f>
        <v>79</v>
      </c>
      <c r="G136" s="163">
        <f>VLOOKUP(A136,[2]Sheet1!$E$15:$X$388,20,0)</f>
        <v>168</v>
      </c>
      <c r="H136" s="131">
        <f t="shared" si="84"/>
        <v>332</v>
      </c>
      <c r="I136" s="131">
        <f t="shared" si="52"/>
        <v>117468</v>
      </c>
      <c r="J136" s="2">
        <v>46300</v>
      </c>
      <c r="K136" s="131">
        <f t="shared" si="79"/>
        <v>192185</v>
      </c>
      <c r="L136" s="131">
        <f t="shared" si="80"/>
        <v>335355</v>
      </c>
      <c r="M136" s="131">
        <f t="shared" si="81"/>
        <v>767088</v>
      </c>
      <c r="N136" s="131">
        <f t="shared" si="53"/>
        <v>1426754.41</v>
      </c>
      <c r="O136" s="131">
        <f t="shared" si="54"/>
        <v>190263.15</v>
      </c>
      <c r="P136" s="131">
        <f t="shared" si="55"/>
        <v>328647.89999999997</v>
      </c>
      <c r="Q136" s="131">
        <f t="shared" si="56"/>
        <v>744075.36</v>
      </c>
      <c r="R136" s="131">
        <f t="shared" si="85"/>
        <v>163768</v>
      </c>
      <c r="S136" s="108">
        <v>0</v>
      </c>
      <c r="T136" s="131">
        <f t="shared" si="57"/>
        <v>0</v>
      </c>
      <c r="U136" s="108">
        <v>65</v>
      </c>
      <c r="V136" s="131">
        <f>U136*40+400</f>
        <v>3000</v>
      </c>
      <c r="W136" s="131">
        <f t="shared" si="59"/>
        <v>1429754.41</v>
      </c>
      <c r="X136" s="131"/>
      <c r="Y136" s="102">
        <v>168</v>
      </c>
      <c r="Z136" s="131">
        <f t="shared" ref="Z136:Z199" si="86">Y136*207</f>
        <v>34776</v>
      </c>
      <c r="AA136" s="131">
        <f>VLOOKUP(A136,[3]Sheet1!$E$4:$EL$374,138,0)</f>
        <v>0</v>
      </c>
      <c r="AB136" s="131">
        <f t="shared" si="60"/>
        <v>0</v>
      </c>
      <c r="AC136" s="164">
        <f t="shared" si="82"/>
        <v>373500</v>
      </c>
      <c r="AD136" s="164">
        <f t="shared" si="61"/>
        <v>6640</v>
      </c>
      <c r="AE136" s="155">
        <v>4000</v>
      </c>
      <c r="AF136" s="155">
        <f t="shared" ref="AF136:AF199" si="87">W136+X136+Z136+AB136+AC136+AD136+AE136</f>
        <v>1848670.41</v>
      </c>
      <c r="AG136" s="153" t="s">
        <v>297</v>
      </c>
      <c r="AH136" s="136">
        <f t="shared" si="62"/>
        <v>1848670</v>
      </c>
    </row>
    <row r="137" spans="1:34" ht="18.75" thickBot="1" x14ac:dyDescent="0.3">
      <c r="A137" s="152">
        <v>2214925</v>
      </c>
      <c r="B137" s="124" t="s">
        <v>32</v>
      </c>
      <c r="C137" s="153" t="s">
        <v>298</v>
      </c>
      <c r="D137" s="163">
        <f>VLOOKUP(A137,[1]Sheet1!$E$15:$R$388,14,0)</f>
        <v>4</v>
      </c>
      <c r="E137" s="163">
        <f>VLOOKUP(A137,[2]Sheet1!$E$15:$T$388,16,0)</f>
        <v>24</v>
      </c>
      <c r="F137" s="163">
        <f>VLOOKUP(A137,[2]Sheet1!$E$15:$V$388,18,0)</f>
        <v>19</v>
      </c>
      <c r="G137" s="163">
        <f>VLOOKUP(A137,[2]Sheet1!$E$15:$X$388,20,0)</f>
        <v>49</v>
      </c>
      <c r="H137" s="131">
        <f t="shared" si="84"/>
        <v>92</v>
      </c>
      <c r="I137" s="131">
        <f t="shared" ref="I137:I200" si="88">D137*9036</f>
        <v>36144</v>
      </c>
      <c r="J137" s="2">
        <v>46300</v>
      </c>
      <c r="K137" s="131">
        <f t="shared" si="79"/>
        <v>54264</v>
      </c>
      <c r="L137" s="131">
        <f t="shared" si="80"/>
        <v>80655</v>
      </c>
      <c r="M137" s="131">
        <f t="shared" si="81"/>
        <v>223734</v>
      </c>
      <c r="N137" s="131">
        <f t="shared" si="53"/>
        <v>432229.24</v>
      </c>
      <c r="O137" s="131">
        <f t="shared" si="54"/>
        <v>53721.36</v>
      </c>
      <c r="P137" s="131">
        <f t="shared" si="55"/>
        <v>79041.899999999994</v>
      </c>
      <c r="Q137" s="131">
        <f t="shared" si="56"/>
        <v>217021.97999999998</v>
      </c>
      <c r="R137" s="131">
        <f t="shared" si="85"/>
        <v>82444</v>
      </c>
      <c r="S137" s="108">
        <v>0</v>
      </c>
      <c r="T137" s="131">
        <f t="shared" ref="T137:T200" si="89">S137*15000</f>
        <v>0</v>
      </c>
      <c r="U137" s="108">
        <v>25</v>
      </c>
      <c r="V137" s="131">
        <f t="shared" ref="V137:V200" si="90">U137*40</f>
        <v>1000</v>
      </c>
      <c r="W137" s="131">
        <f t="shared" si="59"/>
        <v>433229.24</v>
      </c>
      <c r="X137" s="131"/>
      <c r="Y137" s="102">
        <v>49</v>
      </c>
      <c r="Z137" s="131">
        <f t="shared" si="86"/>
        <v>10143</v>
      </c>
      <c r="AA137" s="131">
        <f>VLOOKUP(A137,[3]Sheet1!$E$4:$EL$374,138,0)</f>
        <v>0</v>
      </c>
      <c r="AB137" s="131">
        <f t="shared" si="60"/>
        <v>0</v>
      </c>
      <c r="AC137" s="164">
        <f t="shared" si="82"/>
        <v>103500</v>
      </c>
      <c r="AD137" s="164">
        <f t="shared" ref="AD137:AD200" si="91">H137*20</f>
        <v>1840</v>
      </c>
      <c r="AE137" s="155">
        <v>4000</v>
      </c>
      <c r="AF137" s="155">
        <f t="shared" si="87"/>
        <v>552712.24</v>
      </c>
      <c r="AG137" s="153" t="s">
        <v>298</v>
      </c>
      <c r="AH137" s="136">
        <f t="shared" ref="AH137:AH200" si="92">ROUND(AF137,0)</f>
        <v>552712</v>
      </c>
    </row>
    <row r="138" spans="1:34" ht="18.75" thickBot="1" x14ac:dyDescent="0.3">
      <c r="A138" s="152">
        <v>2214926</v>
      </c>
      <c r="B138" s="124" t="s">
        <v>32</v>
      </c>
      <c r="C138" s="153" t="s">
        <v>299</v>
      </c>
      <c r="D138" s="163">
        <f>VLOOKUP(A138,[1]Sheet1!$E$15:$R$388,14,0)</f>
        <v>9</v>
      </c>
      <c r="E138" s="163">
        <f>VLOOKUP(A138,[2]Sheet1!$E$15:$T$388,16,0)</f>
        <v>43</v>
      </c>
      <c r="F138" s="163">
        <f>VLOOKUP(A138,[2]Sheet1!$E$15:$V$388,18,0)</f>
        <v>25</v>
      </c>
      <c r="G138" s="163">
        <f>VLOOKUP(A138,[2]Sheet1!$E$15:$X$388,20,0)</f>
        <v>162</v>
      </c>
      <c r="H138" s="131">
        <f t="shared" si="84"/>
        <v>230</v>
      </c>
      <c r="I138" s="131">
        <f t="shared" si="88"/>
        <v>81324</v>
      </c>
      <c r="J138" s="2">
        <v>46300</v>
      </c>
      <c r="K138" s="131">
        <f t="shared" si="79"/>
        <v>97223</v>
      </c>
      <c r="L138" s="131">
        <f t="shared" si="80"/>
        <v>106125</v>
      </c>
      <c r="M138" s="131">
        <f t="shared" si="81"/>
        <v>739692</v>
      </c>
      <c r="N138" s="131">
        <f t="shared" si="53"/>
        <v>1045378.51</v>
      </c>
      <c r="O138" s="131">
        <f t="shared" si="54"/>
        <v>96250.77</v>
      </c>
      <c r="P138" s="131">
        <f t="shared" si="55"/>
        <v>104002.5</v>
      </c>
      <c r="Q138" s="131">
        <f t="shared" si="56"/>
        <v>717501.24</v>
      </c>
      <c r="R138" s="131">
        <f t="shared" si="85"/>
        <v>127624</v>
      </c>
      <c r="S138" s="108">
        <v>1</v>
      </c>
      <c r="T138" s="131">
        <f t="shared" si="89"/>
        <v>15000</v>
      </c>
      <c r="U138" s="108">
        <v>0</v>
      </c>
      <c r="V138" s="131">
        <f t="shared" si="90"/>
        <v>0</v>
      </c>
      <c r="W138" s="131">
        <f t="shared" si="59"/>
        <v>1060378.51</v>
      </c>
      <c r="X138" s="131"/>
      <c r="Y138" s="102">
        <v>162</v>
      </c>
      <c r="Z138" s="131">
        <f t="shared" si="86"/>
        <v>33534</v>
      </c>
      <c r="AA138" s="131">
        <f>VLOOKUP(A138,[3]Sheet1!$E$4:$EL$374,138,0)</f>
        <v>0</v>
      </c>
      <c r="AB138" s="131">
        <f t="shared" ref="AB138:AB201" si="93">AA138*19</f>
        <v>0</v>
      </c>
      <c r="AC138" s="164">
        <f t="shared" si="82"/>
        <v>258750</v>
      </c>
      <c r="AD138" s="164">
        <f t="shared" si="91"/>
        <v>4600</v>
      </c>
      <c r="AE138" s="155">
        <v>4000</v>
      </c>
      <c r="AF138" s="155">
        <f t="shared" si="87"/>
        <v>1361262.51</v>
      </c>
      <c r="AG138" s="153" t="s">
        <v>299</v>
      </c>
      <c r="AH138" s="136">
        <f t="shared" si="92"/>
        <v>1361263</v>
      </c>
    </row>
    <row r="139" spans="1:34" ht="18.75" thickBot="1" x14ac:dyDescent="0.3">
      <c r="A139" s="152">
        <v>2214928</v>
      </c>
      <c r="B139" s="124" t="s">
        <v>32</v>
      </c>
      <c r="C139" s="153" t="s">
        <v>300</v>
      </c>
      <c r="D139" s="163">
        <f>VLOOKUP(A139,[1]Sheet1!$E$15:$R$388,14,0)</f>
        <v>8</v>
      </c>
      <c r="E139" s="163">
        <f>VLOOKUP(A139,[2]Sheet1!$E$15:$T$388,16,0)</f>
        <v>42</v>
      </c>
      <c r="F139" s="163">
        <f>VLOOKUP(A139,[2]Sheet1!$E$15:$V$388,18,0)</f>
        <v>48</v>
      </c>
      <c r="G139" s="163">
        <f>VLOOKUP(A139,[2]Sheet1!$E$15:$X$388,20,0)</f>
        <v>103</v>
      </c>
      <c r="H139" s="131">
        <f t="shared" si="84"/>
        <v>193</v>
      </c>
      <c r="I139" s="131">
        <f t="shared" si="88"/>
        <v>72288</v>
      </c>
      <c r="J139" s="2">
        <v>46300</v>
      </c>
      <c r="K139" s="131">
        <f t="shared" si="79"/>
        <v>94962</v>
      </c>
      <c r="L139" s="131">
        <f t="shared" si="80"/>
        <v>203760</v>
      </c>
      <c r="M139" s="131">
        <f t="shared" si="81"/>
        <v>470298</v>
      </c>
      <c r="N139" s="131">
        <f t="shared" ref="N139:N202" si="94">P139+Q139+R139+O139</f>
        <v>868474.24</v>
      </c>
      <c r="O139" s="131">
        <f t="shared" ref="O139:O202" si="95">K139*99%</f>
        <v>94012.38</v>
      </c>
      <c r="P139" s="131">
        <f t="shared" ref="P139:P202" si="96">L139*98%</f>
        <v>199684.8</v>
      </c>
      <c r="Q139" s="131">
        <f t="shared" ref="Q139:Q202" si="97">M139*97%</f>
        <v>456189.06</v>
      </c>
      <c r="R139" s="131">
        <f t="shared" si="85"/>
        <v>118588</v>
      </c>
      <c r="S139" s="108">
        <v>0</v>
      </c>
      <c r="T139" s="131">
        <f t="shared" si="89"/>
        <v>0</v>
      </c>
      <c r="U139" s="108">
        <v>91</v>
      </c>
      <c r="V139" s="131">
        <f t="shared" si="90"/>
        <v>3640</v>
      </c>
      <c r="W139" s="131">
        <f t="shared" ref="W139:W202" si="98">O139+P139+Q139+R139+T139+V139</f>
        <v>872114.24</v>
      </c>
      <c r="X139" s="131"/>
      <c r="Y139" s="102">
        <v>103</v>
      </c>
      <c r="Z139" s="131">
        <f t="shared" si="86"/>
        <v>21321</v>
      </c>
      <c r="AA139" s="131">
        <f>VLOOKUP(A139,[3]Sheet1!$E$4:$EL$374,138,0)</f>
        <v>0</v>
      </c>
      <c r="AB139" s="131">
        <f t="shared" si="93"/>
        <v>0</v>
      </c>
      <c r="AC139" s="164">
        <f t="shared" si="82"/>
        <v>217125</v>
      </c>
      <c r="AD139" s="164">
        <f t="shared" si="91"/>
        <v>3860</v>
      </c>
      <c r="AE139" s="155">
        <v>4000</v>
      </c>
      <c r="AF139" s="155">
        <f t="shared" si="87"/>
        <v>1118420.24</v>
      </c>
      <c r="AG139" s="153" t="s">
        <v>300</v>
      </c>
      <c r="AH139" s="136">
        <f t="shared" si="92"/>
        <v>1118420</v>
      </c>
    </row>
    <row r="140" spans="1:34" ht="18.75" thickBot="1" x14ac:dyDescent="0.3">
      <c r="A140" s="152">
        <v>2214929</v>
      </c>
      <c r="B140" s="124" t="s">
        <v>32</v>
      </c>
      <c r="C140" s="153" t="s">
        <v>301</v>
      </c>
      <c r="D140" s="163">
        <f>VLOOKUP(A140,[1]Sheet1!$E$15:$R$388,14,0)</f>
        <v>10</v>
      </c>
      <c r="E140" s="163">
        <f>VLOOKUP(A140,[2]Sheet1!$E$15:$T$388,16,0)</f>
        <v>43</v>
      </c>
      <c r="F140" s="163">
        <f>VLOOKUP(A140,[2]Sheet1!$E$15:$V$388,18,0)</f>
        <v>57</v>
      </c>
      <c r="G140" s="163">
        <f>VLOOKUP(A140,[2]Sheet1!$E$15:$X$388,20,0)</f>
        <v>154</v>
      </c>
      <c r="H140" s="131">
        <f t="shared" si="84"/>
        <v>254</v>
      </c>
      <c r="I140" s="131">
        <f t="shared" si="88"/>
        <v>90360</v>
      </c>
      <c r="J140" s="2">
        <v>46300</v>
      </c>
      <c r="K140" s="131">
        <f t="shared" si="79"/>
        <v>97223</v>
      </c>
      <c r="L140" s="131">
        <f t="shared" si="80"/>
        <v>241965</v>
      </c>
      <c r="M140" s="131">
        <f t="shared" si="81"/>
        <v>703164</v>
      </c>
      <c r="N140" s="131">
        <f t="shared" si="94"/>
        <v>1152105.5499999998</v>
      </c>
      <c r="O140" s="131">
        <f t="shared" si="95"/>
        <v>96250.77</v>
      </c>
      <c r="P140" s="131">
        <f t="shared" si="96"/>
        <v>237125.69999999998</v>
      </c>
      <c r="Q140" s="131">
        <f t="shared" si="97"/>
        <v>682069.08</v>
      </c>
      <c r="R140" s="131">
        <f t="shared" si="85"/>
        <v>136660</v>
      </c>
      <c r="S140" s="108">
        <v>1</v>
      </c>
      <c r="T140" s="131">
        <f t="shared" si="89"/>
        <v>15000</v>
      </c>
      <c r="U140" s="108">
        <v>0</v>
      </c>
      <c r="V140" s="131">
        <f t="shared" si="90"/>
        <v>0</v>
      </c>
      <c r="W140" s="131">
        <f t="shared" si="98"/>
        <v>1167105.5499999998</v>
      </c>
      <c r="X140" s="131"/>
      <c r="Y140" s="102">
        <v>154</v>
      </c>
      <c r="Z140" s="131">
        <f t="shared" si="86"/>
        <v>31878</v>
      </c>
      <c r="AA140" s="131">
        <f>VLOOKUP(A140,[3]Sheet1!$E$4:$EL$374,138,0)</f>
        <v>0</v>
      </c>
      <c r="AB140" s="131">
        <f t="shared" si="93"/>
        <v>0</v>
      </c>
      <c r="AC140" s="164">
        <f t="shared" si="82"/>
        <v>285750</v>
      </c>
      <c r="AD140" s="164">
        <f t="shared" si="91"/>
        <v>5080</v>
      </c>
      <c r="AE140" s="155">
        <v>4000</v>
      </c>
      <c r="AF140" s="155">
        <f t="shared" si="87"/>
        <v>1493813.5499999998</v>
      </c>
      <c r="AG140" s="153" t="s">
        <v>301</v>
      </c>
      <c r="AH140" s="136">
        <f t="shared" si="92"/>
        <v>1493814</v>
      </c>
    </row>
    <row r="141" spans="1:34" ht="18.75" thickBot="1" x14ac:dyDescent="0.3">
      <c r="A141" s="152">
        <v>2214930</v>
      </c>
      <c r="B141" s="124" t="s">
        <v>32</v>
      </c>
      <c r="C141" s="153" t="s">
        <v>302</v>
      </c>
      <c r="D141" s="163">
        <f>VLOOKUP(A141,[1]Sheet1!$E$15:$R$388,14,0)</f>
        <v>12</v>
      </c>
      <c r="E141" s="163">
        <f>VLOOKUP(A141,[2]Sheet1!$E$15:$T$388,16,0)</f>
        <v>65</v>
      </c>
      <c r="F141" s="163">
        <f>VLOOKUP(A141,[2]Sheet1!$E$15:$V$388,18,0)</f>
        <v>32</v>
      </c>
      <c r="G141" s="163">
        <f>VLOOKUP(A141,[2]Sheet1!$E$15:$X$388,20,0)</f>
        <v>206</v>
      </c>
      <c r="H141" s="131">
        <f t="shared" si="84"/>
        <v>303</v>
      </c>
      <c r="I141" s="131">
        <f t="shared" si="88"/>
        <v>108432</v>
      </c>
      <c r="J141" s="2">
        <v>46300</v>
      </c>
      <c r="K141" s="131">
        <f t="shared" si="79"/>
        <v>146965</v>
      </c>
      <c r="L141" s="131">
        <f t="shared" si="80"/>
        <v>135840</v>
      </c>
      <c r="M141" s="131">
        <f t="shared" si="81"/>
        <v>940596</v>
      </c>
      <c r="N141" s="131">
        <f t="shared" si="94"/>
        <v>1345728.6700000002</v>
      </c>
      <c r="O141" s="131">
        <f t="shared" si="95"/>
        <v>145495.35</v>
      </c>
      <c r="P141" s="131">
        <f t="shared" si="96"/>
        <v>133123.20000000001</v>
      </c>
      <c r="Q141" s="131">
        <f t="shared" si="97"/>
        <v>912378.12</v>
      </c>
      <c r="R141" s="131">
        <f t="shared" si="85"/>
        <v>154732</v>
      </c>
      <c r="S141" s="108">
        <v>1</v>
      </c>
      <c r="T141" s="131">
        <f t="shared" si="89"/>
        <v>15000</v>
      </c>
      <c r="U141" s="108">
        <v>200</v>
      </c>
      <c r="V141" s="131">
        <f>U141*40+400</f>
        <v>8400</v>
      </c>
      <c r="W141" s="131">
        <f t="shared" si="98"/>
        <v>1369128.67</v>
      </c>
      <c r="X141" s="131"/>
      <c r="Y141" s="102">
        <v>206</v>
      </c>
      <c r="Z141" s="131">
        <f t="shared" si="86"/>
        <v>42642</v>
      </c>
      <c r="AA141" s="131">
        <f>VLOOKUP(A141,[3]Sheet1!$E$4:$EL$374,138,0)</f>
        <v>0</v>
      </c>
      <c r="AB141" s="131">
        <f t="shared" si="93"/>
        <v>0</v>
      </c>
      <c r="AC141" s="164">
        <f t="shared" si="82"/>
        <v>340875</v>
      </c>
      <c r="AD141" s="164">
        <f t="shared" si="91"/>
        <v>6060</v>
      </c>
      <c r="AE141" s="155">
        <v>4000</v>
      </c>
      <c r="AF141" s="155">
        <f t="shared" si="87"/>
        <v>1762705.67</v>
      </c>
      <c r="AG141" s="153" t="s">
        <v>302</v>
      </c>
      <c r="AH141" s="136">
        <f t="shared" si="92"/>
        <v>1762706</v>
      </c>
    </row>
    <row r="142" spans="1:34" ht="18.75" thickBot="1" x14ac:dyDescent="0.3">
      <c r="A142" s="152">
        <v>2214931</v>
      </c>
      <c r="B142" s="124" t="s">
        <v>32</v>
      </c>
      <c r="C142" s="153" t="s">
        <v>303</v>
      </c>
      <c r="D142" s="163">
        <f>VLOOKUP(A142,[1]Sheet1!$E$15:$R$388,14,0)</f>
        <v>8</v>
      </c>
      <c r="E142" s="163">
        <f>VLOOKUP(A142,[2]Sheet1!$E$15:$T$388,16,0)</f>
        <v>23</v>
      </c>
      <c r="F142" s="163">
        <f>VLOOKUP(A142,[2]Sheet1!$E$15:$V$388,18,0)</f>
        <v>72</v>
      </c>
      <c r="G142" s="163">
        <f>VLOOKUP(A142,[2]Sheet1!$E$15:$X$388,20,0)</f>
        <v>102</v>
      </c>
      <c r="H142" s="131">
        <f t="shared" si="84"/>
        <v>197</v>
      </c>
      <c r="I142" s="131">
        <f t="shared" si="88"/>
        <v>72288</v>
      </c>
      <c r="J142" s="2">
        <v>46300</v>
      </c>
      <c r="K142" s="131">
        <f t="shared" si="79"/>
        <v>52003</v>
      </c>
      <c r="L142" s="131">
        <f t="shared" si="80"/>
        <v>305640</v>
      </c>
      <c r="M142" s="131">
        <f t="shared" si="81"/>
        <v>465732</v>
      </c>
      <c r="N142" s="131">
        <f t="shared" si="94"/>
        <v>921358.21</v>
      </c>
      <c r="O142" s="131">
        <f t="shared" si="95"/>
        <v>51482.97</v>
      </c>
      <c r="P142" s="131">
        <f t="shared" si="96"/>
        <v>299527.2</v>
      </c>
      <c r="Q142" s="131">
        <f t="shared" si="97"/>
        <v>451760.04</v>
      </c>
      <c r="R142" s="131">
        <f t="shared" si="85"/>
        <v>118588</v>
      </c>
      <c r="S142" s="108">
        <v>0</v>
      </c>
      <c r="T142" s="131">
        <f t="shared" si="89"/>
        <v>0</v>
      </c>
      <c r="U142" s="108">
        <v>103</v>
      </c>
      <c r="V142" s="131">
        <f>U142*40+400</f>
        <v>4520</v>
      </c>
      <c r="W142" s="131">
        <f t="shared" si="98"/>
        <v>925878.21</v>
      </c>
      <c r="X142" s="131"/>
      <c r="Y142" s="102">
        <v>102</v>
      </c>
      <c r="Z142" s="131">
        <f t="shared" si="86"/>
        <v>21114</v>
      </c>
      <c r="AA142" s="131">
        <f>VLOOKUP(A142,[3]Sheet1!$E$4:$EL$374,138,0)</f>
        <v>0</v>
      </c>
      <c r="AB142" s="131">
        <f t="shared" si="93"/>
        <v>0</v>
      </c>
      <c r="AC142" s="164">
        <f t="shared" si="82"/>
        <v>221625</v>
      </c>
      <c r="AD142" s="164">
        <f t="shared" si="91"/>
        <v>3940</v>
      </c>
      <c r="AE142" s="155">
        <v>4000</v>
      </c>
      <c r="AF142" s="155">
        <f t="shared" si="87"/>
        <v>1176557.21</v>
      </c>
      <c r="AG142" s="153" t="s">
        <v>303</v>
      </c>
      <c r="AH142" s="136">
        <f t="shared" si="92"/>
        <v>1176557</v>
      </c>
    </row>
    <row r="143" spans="1:34" ht="18.75" thickBot="1" x14ac:dyDescent="0.3">
      <c r="A143" s="152">
        <v>2214932</v>
      </c>
      <c r="B143" s="124" t="s">
        <v>32</v>
      </c>
      <c r="C143" s="153" t="s">
        <v>304</v>
      </c>
      <c r="D143" s="163">
        <f>VLOOKUP(A143,[1]Sheet1!$E$15:$R$388,14,0)</f>
        <v>12</v>
      </c>
      <c r="E143" s="163">
        <f>VLOOKUP(A143,[2]Sheet1!$E$15:$T$388,16,0)</f>
        <v>84</v>
      </c>
      <c r="F143" s="163">
        <f>VLOOKUP(A143,[2]Sheet1!$E$15:$V$388,18,0)</f>
        <v>51</v>
      </c>
      <c r="G143" s="163">
        <f>VLOOKUP(A143,[2]Sheet1!$E$15:$X$388,20,0)</f>
        <v>156</v>
      </c>
      <c r="H143" s="131">
        <f t="shared" si="84"/>
        <v>291</v>
      </c>
      <c r="I143" s="131">
        <f t="shared" si="88"/>
        <v>108432</v>
      </c>
      <c r="J143" s="2">
        <v>46300</v>
      </c>
      <c r="K143" s="131">
        <f t="shared" si="79"/>
        <v>189924</v>
      </c>
      <c r="L143" s="131">
        <f t="shared" si="80"/>
        <v>216495</v>
      </c>
      <c r="M143" s="131">
        <f t="shared" si="81"/>
        <v>712296</v>
      </c>
      <c r="N143" s="131">
        <f t="shared" si="94"/>
        <v>1245848.98</v>
      </c>
      <c r="O143" s="131">
        <f t="shared" si="95"/>
        <v>188024.76</v>
      </c>
      <c r="P143" s="131">
        <f t="shared" si="96"/>
        <v>212165.1</v>
      </c>
      <c r="Q143" s="131">
        <f t="shared" si="97"/>
        <v>690927.12</v>
      </c>
      <c r="R143" s="131">
        <f t="shared" si="85"/>
        <v>154732</v>
      </c>
      <c r="S143" s="108">
        <v>0</v>
      </c>
      <c r="T143" s="131">
        <f t="shared" si="89"/>
        <v>0</v>
      </c>
      <c r="U143" s="108">
        <v>207</v>
      </c>
      <c r="V143" s="131">
        <f>U143*40+400</f>
        <v>8680</v>
      </c>
      <c r="W143" s="131">
        <f t="shared" si="98"/>
        <v>1254528.98</v>
      </c>
      <c r="X143" s="131"/>
      <c r="Y143" s="102">
        <v>156</v>
      </c>
      <c r="Z143" s="131">
        <f t="shared" si="86"/>
        <v>32292</v>
      </c>
      <c r="AA143" s="131">
        <f>VLOOKUP(A143,[3]Sheet1!$E$4:$EL$374,138,0)</f>
        <v>0</v>
      </c>
      <c r="AB143" s="131">
        <f t="shared" si="93"/>
        <v>0</v>
      </c>
      <c r="AC143" s="164">
        <f t="shared" si="82"/>
        <v>327375</v>
      </c>
      <c r="AD143" s="164">
        <f t="shared" si="91"/>
        <v>5820</v>
      </c>
      <c r="AE143" s="155">
        <v>4000</v>
      </c>
      <c r="AF143" s="155">
        <f t="shared" si="87"/>
        <v>1624015.98</v>
      </c>
      <c r="AG143" s="153" t="s">
        <v>304</v>
      </c>
      <c r="AH143" s="136">
        <f t="shared" si="92"/>
        <v>1624016</v>
      </c>
    </row>
    <row r="144" spans="1:34" ht="18.75" thickBot="1" x14ac:dyDescent="0.3">
      <c r="A144" s="152">
        <v>2214933</v>
      </c>
      <c r="B144" s="124" t="s">
        <v>32</v>
      </c>
      <c r="C144" s="153" t="s">
        <v>305</v>
      </c>
      <c r="D144" s="163">
        <f>VLOOKUP(A144,[1]Sheet1!$E$15:$R$388,14,0)</f>
        <v>11</v>
      </c>
      <c r="E144" s="163">
        <f>VLOOKUP(A144,[2]Sheet1!$E$15:$T$388,16,0)</f>
        <v>67</v>
      </c>
      <c r="F144" s="163">
        <f>VLOOKUP(A144,[2]Sheet1!$E$15:$V$388,18,0)</f>
        <v>59</v>
      </c>
      <c r="G144" s="163">
        <f>VLOOKUP(A144,[2]Sheet1!$E$15:$X$388,20,0)</f>
        <v>159</v>
      </c>
      <c r="H144" s="131">
        <f t="shared" si="84"/>
        <v>285</v>
      </c>
      <c r="I144" s="131">
        <f t="shared" si="88"/>
        <v>99396</v>
      </c>
      <c r="J144" s="2">
        <v>46300</v>
      </c>
      <c r="K144" s="131">
        <f t="shared" si="79"/>
        <v>151487</v>
      </c>
      <c r="L144" s="131">
        <f t="shared" si="80"/>
        <v>250455</v>
      </c>
      <c r="M144" s="131">
        <f t="shared" si="81"/>
        <v>725994</v>
      </c>
      <c r="N144" s="131">
        <f t="shared" si="94"/>
        <v>1245328.21</v>
      </c>
      <c r="O144" s="131">
        <f t="shared" si="95"/>
        <v>149972.13</v>
      </c>
      <c r="P144" s="131">
        <f t="shared" si="96"/>
        <v>245445.9</v>
      </c>
      <c r="Q144" s="131">
        <f t="shared" si="97"/>
        <v>704214.17999999993</v>
      </c>
      <c r="R144" s="131">
        <f t="shared" si="85"/>
        <v>145696</v>
      </c>
      <c r="S144" s="108">
        <v>1</v>
      </c>
      <c r="T144" s="131">
        <f t="shared" si="89"/>
        <v>15000</v>
      </c>
      <c r="U144" s="108">
        <v>0</v>
      </c>
      <c r="V144" s="131">
        <f t="shared" si="90"/>
        <v>0</v>
      </c>
      <c r="W144" s="131">
        <f t="shared" si="98"/>
        <v>1260328.21</v>
      </c>
      <c r="X144" s="131"/>
      <c r="Y144" s="102">
        <v>158</v>
      </c>
      <c r="Z144" s="131">
        <f t="shared" si="86"/>
        <v>32706</v>
      </c>
      <c r="AA144" s="131">
        <f>VLOOKUP(A144,[3]Sheet1!$E$4:$EL$374,138,0)</f>
        <v>0</v>
      </c>
      <c r="AB144" s="131">
        <f t="shared" si="93"/>
        <v>0</v>
      </c>
      <c r="AC144" s="164">
        <f t="shared" si="82"/>
        <v>320625</v>
      </c>
      <c r="AD144" s="164">
        <f t="shared" si="91"/>
        <v>5700</v>
      </c>
      <c r="AE144" s="155">
        <v>4000</v>
      </c>
      <c r="AF144" s="155">
        <f t="shared" si="87"/>
        <v>1623359.21</v>
      </c>
      <c r="AG144" s="153" t="s">
        <v>305</v>
      </c>
      <c r="AH144" s="136">
        <f t="shared" si="92"/>
        <v>1623359</v>
      </c>
    </row>
    <row r="145" spans="1:34" ht="18.75" thickBot="1" x14ac:dyDescent="0.3">
      <c r="A145" s="152">
        <v>2214934</v>
      </c>
      <c r="B145" s="124" t="s">
        <v>32</v>
      </c>
      <c r="C145" s="153" t="s">
        <v>306</v>
      </c>
      <c r="D145" s="163">
        <f>VLOOKUP(A145,[1]Sheet1!$E$15:$R$388,14,0)</f>
        <v>8</v>
      </c>
      <c r="E145" s="163">
        <f>VLOOKUP(A145,[2]Sheet1!$E$15:$T$388,16,0)</f>
        <v>45</v>
      </c>
      <c r="F145" s="163">
        <f>VLOOKUP(A145,[2]Sheet1!$E$15:$V$388,18,0)</f>
        <v>59</v>
      </c>
      <c r="G145" s="163">
        <f>VLOOKUP(A145,[2]Sheet1!$E$15:$X$388,20,0)</f>
        <v>101</v>
      </c>
      <c r="H145" s="131">
        <f t="shared" si="84"/>
        <v>205</v>
      </c>
      <c r="I145" s="131">
        <f t="shared" si="88"/>
        <v>72288</v>
      </c>
      <c r="J145" s="2">
        <v>46300</v>
      </c>
      <c r="K145" s="131">
        <f t="shared" si="79"/>
        <v>101745</v>
      </c>
      <c r="L145" s="131">
        <f t="shared" si="80"/>
        <v>250455</v>
      </c>
      <c r="M145" s="131">
        <f t="shared" si="81"/>
        <v>461166</v>
      </c>
      <c r="N145" s="131">
        <f t="shared" si="94"/>
        <v>912092.47</v>
      </c>
      <c r="O145" s="131">
        <f t="shared" si="95"/>
        <v>100727.55</v>
      </c>
      <c r="P145" s="131">
        <f t="shared" si="96"/>
        <v>245445.9</v>
      </c>
      <c r="Q145" s="131">
        <f t="shared" si="97"/>
        <v>447331.01999999996</v>
      </c>
      <c r="R145" s="131">
        <f t="shared" si="85"/>
        <v>118588</v>
      </c>
      <c r="S145" s="108">
        <v>0</v>
      </c>
      <c r="T145" s="131">
        <f t="shared" si="89"/>
        <v>0</v>
      </c>
      <c r="U145" s="108">
        <v>93</v>
      </c>
      <c r="V145" s="131">
        <f t="shared" si="90"/>
        <v>3720</v>
      </c>
      <c r="W145" s="131">
        <f t="shared" si="98"/>
        <v>915812.47</v>
      </c>
      <c r="X145" s="131"/>
      <c r="Y145" s="102">
        <v>101</v>
      </c>
      <c r="Z145" s="131">
        <f t="shared" si="86"/>
        <v>20907</v>
      </c>
      <c r="AA145" s="131">
        <v>0</v>
      </c>
      <c r="AB145" s="131">
        <f t="shared" si="93"/>
        <v>0</v>
      </c>
      <c r="AC145" s="164">
        <f t="shared" si="82"/>
        <v>230625</v>
      </c>
      <c r="AD145" s="164">
        <f t="shared" si="91"/>
        <v>4100</v>
      </c>
      <c r="AE145" s="155">
        <v>4000</v>
      </c>
      <c r="AF145" s="155">
        <f t="shared" si="87"/>
        <v>1175444.47</v>
      </c>
      <c r="AG145" s="153" t="s">
        <v>306</v>
      </c>
      <c r="AH145" s="136">
        <f t="shared" si="92"/>
        <v>1175444</v>
      </c>
    </row>
    <row r="146" spans="1:34" ht="18.75" thickBot="1" x14ac:dyDescent="0.3">
      <c r="A146" s="152">
        <v>2214935</v>
      </c>
      <c r="B146" s="124" t="s">
        <v>32</v>
      </c>
      <c r="C146" s="153" t="s">
        <v>307</v>
      </c>
      <c r="D146" s="163">
        <f>VLOOKUP(A146,[1]Sheet1!$E$15:$R$388,14,0)</f>
        <v>9</v>
      </c>
      <c r="E146" s="163">
        <f>VLOOKUP(A146,[2]Sheet1!$E$15:$T$388,16,0)</f>
        <v>42</v>
      </c>
      <c r="F146" s="163">
        <f>VLOOKUP(A146,[2]Sheet1!$E$15:$V$388,18,0)</f>
        <v>54</v>
      </c>
      <c r="G146" s="163">
        <f>VLOOKUP(A146,[2]Sheet1!$E$15:$X$388,20,0)</f>
        <v>132</v>
      </c>
      <c r="H146" s="131">
        <f t="shared" si="84"/>
        <v>228</v>
      </c>
      <c r="I146" s="131">
        <f t="shared" si="88"/>
        <v>81324</v>
      </c>
      <c r="J146" s="2">
        <v>46300</v>
      </c>
      <c r="K146" s="131">
        <f t="shared" si="79"/>
        <v>94962</v>
      </c>
      <c r="L146" s="131">
        <f t="shared" si="80"/>
        <v>229230</v>
      </c>
      <c r="M146" s="131">
        <f t="shared" si="81"/>
        <v>602712</v>
      </c>
      <c r="N146" s="131">
        <f t="shared" si="94"/>
        <v>1030912.42</v>
      </c>
      <c r="O146" s="131">
        <f t="shared" si="95"/>
        <v>94012.38</v>
      </c>
      <c r="P146" s="131">
        <f t="shared" si="96"/>
        <v>224645.4</v>
      </c>
      <c r="Q146" s="131">
        <f t="shared" si="97"/>
        <v>584630.64</v>
      </c>
      <c r="R146" s="131">
        <f t="shared" si="85"/>
        <v>127624</v>
      </c>
      <c r="S146" s="108">
        <v>0</v>
      </c>
      <c r="T146" s="131">
        <f t="shared" si="89"/>
        <v>0</v>
      </c>
      <c r="U146" s="108">
        <v>0</v>
      </c>
      <c r="V146" s="131">
        <f t="shared" si="90"/>
        <v>0</v>
      </c>
      <c r="W146" s="131">
        <f t="shared" si="98"/>
        <v>1030912.42</v>
      </c>
      <c r="X146" s="131"/>
      <c r="Y146" s="102">
        <v>132</v>
      </c>
      <c r="Z146" s="131">
        <f t="shared" si="86"/>
        <v>27324</v>
      </c>
      <c r="AA146" s="131">
        <f>VLOOKUP(A146,[3]Sheet1!$E$4:$EL$374,138,0)</f>
        <v>0</v>
      </c>
      <c r="AB146" s="131">
        <f t="shared" si="93"/>
        <v>0</v>
      </c>
      <c r="AC146" s="164">
        <f t="shared" si="82"/>
        <v>256500</v>
      </c>
      <c r="AD146" s="164">
        <f t="shared" si="91"/>
        <v>4560</v>
      </c>
      <c r="AE146" s="155">
        <v>4000</v>
      </c>
      <c r="AF146" s="155">
        <f t="shared" si="87"/>
        <v>1323296.42</v>
      </c>
      <c r="AG146" s="153" t="s">
        <v>307</v>
      </c>
      <c r="AH146" s="136">
        <f t="shared" si="92"/>
        <v>1323296</v>
      </c>
    </row>
    <row r="147" spans="1:34" ht="19.5" customHeight="1" thickBot="1" x14ac:dyDescent="0.3">
      <c r="A147" s="152"/>
      <c r="C147" s="124" t="s">
        <v>33</v>
      </c>
      <c r="D147" s="141">
        <f t="shared" ref="D147:AH147" si="99">SUM(D148:D153)</f>
        <v>38</v>
      </c>
      <c r="E147" s="141">
        <f t="shared" si="99"/>
        <v>86</v>
      </c>
      <c r="F147" s="141">
        <f t="shared" si="99"/>
        <v>309</v>
      </c>
      <c r="G147" s="141">
        <f t="shared" si="99"/>
        <v>577</v>
      </c>
      <c r="H147" s="141">
        <f t="shared" si="99"/>
        <v>972</v>
      </c>
      <c r="I147" s="141">
        <f t="shared" si="99"/>
        <v>343368</v>
      </c>
      <c r="J147" s="141">
        <f t="shared" si="99"/>
        <v>277800</v>
      </c>
      <c r="K147" s="141">
        <f t="shared" si="99"/>
        <v>194446</v>
      </c>
      <c r="L147" s="141">
        <f t="shared" si="99"/>
        <v>1311705</v>
      </c>
      <c r="M147" s="141">
        <f t="shared" si="99"/>
        <v>2634582</v>
      </c>
      <c r="N147" s="141">
        <f t="shared" si="99"/>
        <v>4654684.9799999995</v>
      </c>
      <c r="O147" s="141">
        <f t="shared" si="99"/>
        <v>192501.54000000004</v>
      </c>
      <c r="P147" s="141">
        <f t="shared" si="99"/>
        <v>1285470.8999999999</v>
      </c>
      <c r="Q147" s="141">
        <f t="shared" si="99"/>
        <v>2555544.54</v>
      </c>
      <c r="R147" s="141">
        <f t="shared" si="99"/>
        <v>621168</v>
      </c>
      <c r="S147" s="141">
        <f t="shared" si="99"/>
        <v>0</v>
      </c>
      <c r="T147" s="141">
        <f t="shared" si="99"/>
        <v>0</v>
      </c>
      <c r="U147" s="141">
        <f t="shared" si="99"/>
        <v>246</v>
      </c>
      <c r="V147" s="141">
        <f t="shared" si="99"/>
        <v>9840</v>
      </c>
      <c r="W147" s="141">
        <f t="shared" si="99"/>
        <v>4664524.9799999995</v>
      </c>
      <c r="X147" s="141">
        <f t="shared" si="99"/>
        <v>0</v>
      </c>
      <c r="Y147" s="141">
        <f t="shared" si="99"/>
        <v>577</v>
      </c>
      <c r="Z147" s="141">
        <f t="shared" si="99"/>
        <v>119439</v>
      </c>
      <c r="AA147" s="141">
        <f t="shared" si="99"/>
        <v>0</v>
      </c>
      <c r="AB147" s="141">
        <f t="shared" si="99"/>
        <v>0</v>
      </c>
      <c r="AC147" s="141">
        <f t="shared" si="99"/>
        <v>1093500</v>
      </c>
      <c r="AD147" s="164">
        <f t="shared" si="91"/>
        <v>19440</v>
      </c>
      <c r="AE147" s="141">
        <f t="shared" si="99"/>
        <v>24000</v>
      </c>
      <c r="AF147" s="141">
        <f t="shared" si="99"/>
        <v>5920903.9799999986</v>
      </c>
      <c r="AG147" s="124" t="s">
        <v>33</v>
      </c>
      <c r="AH147" s="2">
        <f t="shared" si="99"/>
        <v>5920904</v>
      </c>
    </row>
    <row r="148" spans="1:34" ht="18.75" thickBot="1" x14ac:dyDescent="0.3">
      <c r="A148" s="152">
        <v>2215801</v>
      </c>
      <c r="B148" s="124" t="s">
        <v>33</v>
      </c>
      <c r="C148" s="153" t="s">
        <v>308</v>
      </c>
      <c r="D148" s="163">
        <f>VLOOKUP(A148,[1]Sheet1!$E$15:$R$388,14,0)</f>
        <v>6</v>
      </c>
      <c r="E148" s="163">
        <f>VLOOKUP(A148,[2]Sheet1!$E$15:$T$388,16,0)</f>
        <v>20</v>
      </c>
      <c r="F148" s="163">
        <f>VLOOKUP(A148,[2]Sheet1!$E$15:$V$388,18,0)</f>
        <v>27</v>
      </c>
      <c r="G148" s="163">
        <f>VLOOKUP(A148,[2]Sheet1!$E$15:$X$388,20,0)</f>
        <v>107</v>
      </c>
      <c r="H148" s="131">
        <f t="shared" ref="H148:H153" si="100">G148+F148+E148</f>
        <v>154</v>
      </c>
      <c r="I148" s="131">
        <f t="shared" si="88"/>
        <v>54216</v>
      </c>
      <c r="J148" s="2">
        <v>46300</v>
      </c>
      <c r="K148" s="131">
        <f t="shared" si="79"/>
        <v>45220</v>
      </c>
      <c r="L148" s="131">
        <f t="shared" si="80"/>
        <v>114615</v>
      </c>
      <c r="M148" s="131">
        <f t="shared" si="81"/>
        <v>488562</v>
      </c>
      <c r="N148" s="131">
        <f t="shared" si="94"/>
        <v>731511.64</v>
      </c>
      <c r="O148" s="131">
        <f t="shared" si="95"/>
        <v>44767.8</v>
      </c>
      <c r="P148" s="131">
        <f t="shared" si="96"/>
        <v>112322.7</v>
      </c>
      <c r="Q148" s="131">
        <f t="shared" si="97"/>
        <v>473905.14</v>
      </c>
      <c r="R148" s="131">
        <f t="shared" ref="R148:R153" si="101">I148+J148</f>
        <v>100516</v>
      </c>
      <c r="S148" s="108">
        <v>0</v>
      </c>
      <c r="T148" s="131">
        <f t="shared" si="89"/>
        <v>0</v>
      </c>
      <c r="U148" s="108">
        <v>0</v>
      </c>
      <c r="V148" s="131">
        <f t="shared" si="90"/>
        <v>0</v>
      </c>
      <c r="W148" s="131">
        <f t="shared" si="98"/>
        <v>731511.64</v>
      </c>
      <c r="X148" s="131"/>
      <c r="Y148" s="102">
        <v>107</v>
      </c>
      <c r="Z148" s="131">
        <f t="shared" si="86"/>
        <v>22149</v>
      </c>
      <c r="AA148" s="131">
        <f>VLOOKUP(A148,[3]Sheet1!$E$4:$EL$374,138,0)</f>
        <v>0</v>
      </c>
      <c r="AB148" s="131">
        <f t="shared" si="93"/>
        <v>0</v>
      </c>
      <c r="AC148" s="164">
        <f t="shared" si="82"/>
        <v>173250</v>
      </c>
      <c r="AD148" s="164">
        <f t="shared" si="91"/>
        <v>3080</v>
      </c>
      <c r="AE148" s="155">
        <v>4000</v>
      </c>
      <c r="AF148" s="155">
        <f t="shared" si="87"/>
        <v>933990.64</v>
      </c>
      <c r="AG148" s="153" t="s">
        <v>308</v>
      </c>
      <c r="AH148" s="136">
        <f t="shared" si="92"/>
        <v>933991</v>
      </c>
    </row>
    <row r="149" spans="1:34" ht="18.75" thickBot="1" x14ac:dyDescent="0.3">
      <c r="A149" s="152">
        <v>2215802</v>
      </c>
      <c r="B149" s="124" t="s">
        <v>33</v>
      </c>
      <c r="C149" s="153" t="s">
        <v>309</v>
      </c>
      <c r="D149" s="163">
        <f>VLOOKUP(A149,[1]Sheet1!$E$15:$R$388,14,0)</f>
        <v>6</v>
      </c>
      <c r="E149" s="163">
        <f>VLOOKUP(A149,[2]Sheet1!$E$15:$T$388,16,0)</f>
        <v>0</v>
      </c>
      <c r="F149" s="163">
        <f>VLOOKUP(A149,[2]Sheet1!$E$15:$V$388,18,0)</f>
        <v>59</v>
      </c>
      <c r="G149" s="163">
        <f>VLOOKUP(A149,[2]Sheet1!$E$15:$X$388,20,0)</f>
        <v>93</v>
      </c>
      <c r="H149" s="131">
        <f t="shared" si="100"/>
        <v>152</v>
      </c>
      <c r="I149" s="131">
        <f t="shared" si="88"/>
        <v>54216</v>
      </c>
      <c r="J149" s="2">
        <v>46300</v>
      </c>
      <c r="K149" s="131">
        <f t="shared" si="79"/>
        <v>0</v>
      </c>
      <c r="L149" s="131">
        <f t="shared" si="80"/>
        <v>250455</v>
      </c>
      <c r="M149" s="131">
        <f t="shared" si="81"/>
        <v>424638</v>
      </c>
      <c r="N149" s="131">
        <f t="shared" si="94"/>
        <v>757860.76</v>
      </c>
      <c r="O149" s="131">
        <f t="shared" si="95"/>
        <v>0</v>
      </c>
      <c r="P149" s="131">
        <f t="shared" si="96"/>
        <v>245445.9</v>
      </c>
      <c r="Q149" s="131">
        <f t="shared" si="97"/>
        <v>411898.86</v>
      </c>
      <c r="R149" s="131">
        <f t="shared" si="101"/>
        <v>100516</v>
      </c>
      <c r="S149" s="108">
        <v>0</v>
      </c>
      <c r="T149" s="131">
        <f t="shared" si="89"/>
        <v>0</v>
      </c>
      <c r="U149" s="108">
        <v>152</v>
      </c>
      <c r="V149" s="131">
        <f t="shared" si="90"/>
        <v>6080</v>
      </c>
      <c r="W149" s="131">
        <f t="shared" si="98"/>
        <v>763940.76</v>
      </c>
      <c r="X149" s="131"/>
      <c r="Y149" s="102">
        <v>93</v>
      </c>
      <c r="Z149" s="131">
        <f t="shared" si="86"/>
        <v>19251</v>
      </c>
      <c r="AA149" s="131">
        <f>VLOOKUP(A149,[3]Sheet1!$E$4:$EL$374,138,0)</f>
        <v>0</v>
      </c>
      <c r="AB149" s="131">
        <f t="shared" si="93"/>
        <v>0</v>
      </c>
      <c r="AC149" s="164">
        <f t="shared" si="82"/>
        <v>171000</v>
      </c>
      <c r="AD149" s="164">
        <f t="shared" si="91"/>
        <v>3040</v>
      </c>
      <c r="AE149" s="155">
        <v>4000</v>
      </c>
      <c r="AF149" s="155">
        <f t="shared" si="87"/>
        <v>961231.76</v>
      </c>
      <c r="AG149" s="153" t="s">
        <v>309</v>
      </c>
      <c r="AH149" s="136">
        <f t="shared" si="92"/>
        <v>961232</v>
      </c>
    </row>
    <row r="150" spans="1:34" ht="18.75" thickBot="1" x14ac:dyDescent="0.3">
      <c r="A150" s="152">
        <v>2215806</v>
      </c>
      <c r="B150" s="124" t="s">
        <v>33</v>
      </c>
      <c r="C150" s="153" t="s">
        <v>310</v>
      </c>
      <c r="D150" s="163">
        <f>VLOOKUP(A150,[1]Sheet1!$E$15:$R$388,14,0)</f>
        <v>8</v>
      </c>
      <c r="E150" s="163">
        <f>VLOOKUP(A150,[2]Sheet1!$E$15:$T$388,16,0)</f>
        <v>21</v>
      </c>
      <c r="F150" s="163">
        <f>VLOOKUP(A150,[2]Sheet1!$E$15:$V$388,18,0)</f>
        <v>58</v>
      </c>
      <c r="G150" s="163">
        <f>VLOOKUP(A150,[2]Sheet1!$E$15:$X$388,20,0)</f>
        <v>112</v>
      </c>
      <c r="H150" s="131">
        <f t="shared" si="100"/>
        <v>191</v>
      </c>
      <c r="I150" s="131">
        <f t="shared" si="88"/>
        <v>72288</v>
      </c>
      <c r="J150" s="2">
        <v>46300</v>
      </c>
      <c r="K150" s="131">
        <f t="shared" si="79"/>
        <v>47481</v>
      </c>
      <c r="L150" s="131">
        <f t="shared" si="80"/>
        <v>246210</v>
      </c>
      <c r="M150" s="131">
        <f t="shared" si="81"/>
        <v>511392</v>
      </c>
      <c r="N150" s="131">
        <f t="shared" si="94"/>
        <v>902930.23</v>
      </c>
      <c r="O150" s="131">
        <f t="shared" si="95"/>
        <v>47006.19</v>
      </c>
      <c r="P150" s="131">
        <f t="shared" si="96"/>
        <v>241285.8</v>
      </c>
      <c r="Q150" s="131">
        <f t="shared" si="97"/>
        <v>496050.24</v>
      </c>
      <c r="R150" s="131">
        <f t="shared" si="101"/>
        <v>118588</v>
      </c>
      <c r="S150" s="108">
        <v>0</v>
      </c>
      <c r="T150" s="131">
        <f t="shared" si="89"/>
        <v>0</v>
      </c>
      <c r="U150" s="108">
        <v>37</v>
      </c>
      <c r="V150" s="131">
        <f t="shared" si="90"/>
        <v>1480</v>
      </c>
      <c r="W150" s="131">
        <f t="shared" si="98"/>
        <v>904410.23</v>
      </c>
      <c r="X150" s="131"/>
      <c r="Y150" s="102">
        <v>112</v>
      </c>
      <c r="Z150" s="131">
        <f t="shared" si="86"/>
        <v>23184</v>
      </c>
      <c r="AA150" s="131">
        <f>VLOOKUP(A150,[3]Sheet1!$E$4:$EL$374,138,0)</f>
        <v>0</v>
      </c>
      <c r="AB150" s="131">
        <f t="shared" si="93"/>
        <v>0</v>
      </c>
      <c r="AC150" s="164">
        <f t="shared" si="82"/>
        <v>214875</v>
      </c>
      <c r="AD150" s="164">
        <f t="shared" si="91"/>
        <v>3820</v>
      </c>
      <c r="AE150" s="155">
        <v>4000</v>
      </c>
      <c r="AF150" s="155">
        <f t="shared" si="87"/>
        <v>1150289.23</v>
      </c>
      <c r="AG150" s="153" t="s">
        <v>310</v>
      </c>
      <c r="AH150" s="136">
        <f t="shared" si="92"/>
        <v>1150289</v>
      </c>
    </row>
    <row r="151" spans="1:34" ht="18.75" thickBot="1" x14ac:dyDescent="0.3">
      <c r="A151" s="152">
        <v>2215807</v>
      </c>
      <c r="B151" s="124" t="s">
        <v>33</v>
      </c>
      <c r="C151" s="153" t="s">
        <v>311</v>
      </c>
      <c r="D151" s="163">
        <f>VLOOKUP(A151,[1]Sheet1!$E$15:$R$388,14,0)</f>
        <v>7</v>
      </c>
      <c r="E151" s="163">
        <f>VLOOKUP(A151,[2]Sheet1!$E$15:$T$388,16,0)</f>
        <v>23</v>
      </c>
      <c r="F151" s="163">
        <f>VLOOKUP(A151,[2]Sheet1!$E$15:$V$388,18,0)</f>
        <v>63</v>
      </c>
      <c r="G151" s="163">
        <f>VLOOKUP(A151,[2]Sheet1!$E$15:$X$388,20,0)</f>
        <v>85</v>
      </c>
      <c r="H151" s="131">
        <f t="shared" si="100"/>
        <v>171</v>
      </c>
      <c r="I151" s="131">
        <f t="shared" si="88"/>
        <v>63252</v>
      </c>
      <c r="J151" s="2">
        <v>46300</v>
      </c>
      <c r="K151" s="131">
        <f t="shared" si="79"/>
        <v>52003</v>
      </c>
      <c r="L151" s="131">
        <f t="shared" si="80"/>
        <v>267435</v>
      </c>
      <c r="M151" s="131">
        <f t="shared" si="81"/>
        <v>388110</v>
      </c>
      <c r="N151" s="131">
        <f t="shared" si="94"/>
        <v>799587.97</v>
      </c>
      <c r="O151" s="131">
        <f t="shared" si="95"/>
        <v>51482.97</v>
      </c>
      <c r="P151" s="131">
        <f t="shared" si="96"/>
        <v>262086.3</v>
      </c>
      <c r="Q151" s="131">
        <f t="shared" si="97"/>
        <v>376466.7</v>
      </c>
      <c r="R151" s="131">
        <f t="shared" si="101"/>
        <v>109552</v>
      </c>
      <c r="S151" s="108">
        <v>0</v>
      </c>
      <c r="T151" s="131">
        <f t="shared" si="89"/>
        <v>0</v>
      </c>
      <c r="U151" s="108">
        <v>0</v>
      </c>
      <c r="V151" s="131">
        <f t="shared" si="90"/>
        <v>0</v>
      </c>
      <c r="W151" s="131">
        <f t="shared" si="98"/>
        <v>799587.97</v>
      </c>
      <c r="X151" s="131"/>
      <c r="Y151" s="102">
        <v>85</v>
      </c>
      <c r="Z151" s="131">
        <f t="shared" si="86"/>
        <v>17595</v>
      </c>
      <c r="AA151" s="131">
        <f>VLOOKUP(A151,[3]Sheet1!$E$4:$EL$374,138,0)</f>
        <v>0</v>
      </c>
      <c r="AB151" s="131">
        <f t="shared" si="93"/>
        <v>0</v>
      </c>
      <c r="AC151" s="164">
        <f t="shared" si="82"/>
        <v>192375</v>
      </c>
      <c r="AD151" s="164">
        <f t="shared" si="91"/>
        <v>3420</v>
      </c>
      <c r="AE151" s="155">
        <v>4000</v>
      </c>
      <c r="AF151" s="155">
        <f t="shared" si="87"/>
        <v>1016977.97</v>
      </c>
      <c r="AG151" s="153" t="s">
        <v>311</v>
      </c>
      <c r="AH151" s="136">
        <f t="shared" si="92"/>
        <v>1016978</v>
      </c>
    </row>
    <row r="152" spans="1:34" ht="18.75" thickBot="1" x14ac:dyDescent="0.3">
      <c r="A152" s="152">
        <v>2215803</v>
      </c>
      <c r="B152" s="124" t="s">
        <v>33</v>
      </c>
      <c r="C152" s="153" t="s">
        <v>312</v>
      </c>
      <c r="D152" s="163">
        <f>VLOOKUP(A152,[1]Sheet1!$E$15:$R$388,14,0)</f>
        <v>4</v>
      </c>
      <c r="E152" s="163">
        <f>VLOOKUP(A152,[2]Sheet1!$E$15:$T$388,16,0)</f>
        <v>22</v>
      </c>
      <c r="F152" s="163">
        <f>VLOOKUP(A152,[2]Sheet1!$E$15:$V$388,18,0)</f>
        <v>24</v>
      </c>
      <c r="G152" s="163">
        <f>VLOOKUP(A152,[2]Sheet1!$E$15:$X$388,20,0)</f>
        <v>73</v>
      </c>
      <c r="H152" s="131">
        <f t="shared" si="100"/>
        <v>119</v>
      </c>
      <c r="I152" s="131">
        <f t="shared" si="88"/>
        <v>36144</v>
      </c>
      <c r="J152" s="2">
        <v>46300</v>
      </c>
      <c r="K152" s="131">
        <f t="shared" si="79"/>
        <v>49742</v>
      </c>
      <c r="L152" s="131">
        <f t="shared" si="80"/>
        <v>101880</v>
      </c>
      <c r="M152" s="131">
        <f t="shared" si="81"/>
        <v>333318</v>
      </c>
      <c r="N152" s="131">
        <f t="shared" si="94"/>
        <v>554849.43999999994</v>
      </c>
      <c r="O152" s="131">
        <f t="shared" si="95"/>
        <v>49244.58</v>
      </c>
      <c r="P152" s="131">
        <f t="shared" si="96"/>
        <v>99842.4</v>
      </c>
      <c r="Q152" s="131">
        <f t="shared" si="97"/>
        <v>323318.45999999996</v>
      </c>
      <c r="R152" s="131">
        <f t="shared" si="101"/>
        <v>82444</v>
      </c>
      <c r="S152" s="108">
        <v>0</v>
      </c>
      <c r="T152" s="131">
        <f t="shared" si="89"/>
        <v>0</v>
      </c>
      <c r="U152" s="108">
        <v>0</v>
      </c>
      <c r="V152" s="131">
        <f t="shared" si="90"/>
        <v>0</v>
      </c>
      <c r="W152" s="131">
        <f t="shared" si="98"/>
        <v>554849.43999999994</v>
      </c>
      <c r="X152" s="131"/>
      <c r="Y152" s="102">
        <v>73</v>
      </c>
      <c r="Z152" s="131">
        <f t="shared" si="86"/>
        <v>15111</v>
      </c>
      <c r="AA152" s="131">
        <f>VLOOKUP(A152,[3]Sheet1!$E$4:$EL$374,138,0)</f>
        <v>0</v>
      </c>
      <c r="AB152" s="131">
        <f t="shared" si="93"/>
        <v>0</v>
      </c>
      <c r="AC152" s="164">
        <f t="shared" si="82"/>
        <v>133875</v>
      </c>
      <c r="AD152" s="164">
        <f t="shared" si="91"/>
        <v>2380</v>
      </c>
      <c r="AE152" s="155">
        <v>4000</v>
      </c>
      <c r="AF152" s="155">
        <f t="shared" si="87"/>
        <v>710215.44</v>
      </c>
      <c r="AG152" s="153" t="s">
        <v>312</v>
      </c>
      <c r="AH152" s="136">
        <f t="shared" si="92"/>
        <v>710215</v>
      </c>
    </row>
    <row r="153" spans="1:34" ht="18.75" thickBot="1" x14ac:dyDescent="0.3">
      <c r="A153" s="152">
        <v>2215804</v>
      </c>
      <c r="B153" s="124" t="s">
        <v>33</v>
      </c>
      <c r="C153" s="153" t="s">
        <v>313</v>
      </c>
      <c r="D153" s="163">
        <f>VLOOKUP(A153,[1]Sheet1!$E$15:$R$388,14,0)</f>
        <v>7</v>
      </c>
      <c r="E153" s="163">
        <f>VLOOKUP(A153,[2]Sheet1!$E$15:$T$388,16,0)</f>
        <v>0</v>
      </c>
      <c r="F153" s="163">
        <f>VLOOKUP(A153,[2]Sheet1!$E$15:$V$388,18,0)</f>
        <v>78</v>
      </c>
      <c r="G153" s="163">
        <f>VLOOKUP(A153,[2]Sheet1!$E$15:$X$388,20,0)</f>
        <v>107</v>
      </c>
      <c r="H153" s="131">
        <f t="shared" si="100"/>
        <v>185</v>
      </c>
      <c r="I153" s="131">
        <f t="shared" si="88"/>
        <v>63252</v>
      </c>
      <c r="J153" s="2">
        <v>46300</v>
      </c>
      <c r="K153" s="131">
        <f t="shared" si="79"/>
        <v>0</v>
      </c>
      <c r="L153" s="131">
        <f t="shared" si="80"/>
        <v>331110</v>
      </c>
      <c r="M153" s="131">
        <f t="shared" si="81"/>
        <v>488562</v>
      </c>
      <c r="N153" s="131">
        <f t="shared" si="94"/>
        <v>907944.94</v>
      </c>
      <c r="O153" s="131">
        <f t="shared" si="95"/>
        <v>0</v>
      </c>
      <c r="P153" s="131">
        <f t="shared" si="96"/>
        <v>324487.8</v>
      </c>
      <c r="Q153" s="131">
        <f t="shared" si="97"/>
        <v>473905.14</v>
      </c>
      <c r="R153" s="131">
        <f t="shared" si="101"/>
        <v>109552</v>
      </c>
      <c r="S153" s="108">
        <v>0</v>
      </c>
      <c r="T153" s="131">
        <f t="shared" si="89"/>
        <v>0</v>
      </c>
      <c r="U153" s="108">
        <v>57</v>
      </c>
      <c r="V153" s="131">
        <f t="shared" si="90"/>
        <v>2280</v>
      </c>
      <c r="W153" s="131">
        <f t="shared" si="98"/>
        <v>910224.94</v>
      </c>
      <c r="X153" s="131"/>
      <c r="Y153" s="102">
        <v>107</v>
      </c>
      <c r="Z153" s="131">
        <f t="shared" si="86"/>
        <v>22149</v>
      </c>
      <c r="AA153" s="131">
        <f>VLOOKUP(A153,[3]Sheet1!$E$4:$EL$374,138,0)</f>
        <v>0</v>
      </c>
      <c r="AB153" s="131">
        <f t="shared" si="93"/>
        <v>0</v>
      </c>
      <c r="AC153" s="164">
        <f t="shared" si="82"/>
        <v>208125</v>
      </c>
      <c r="AD153" s="164">
        <f t="shared" si="91"/>
        <v>3700</v>
      </c>
      <c r="AE153" s="155">
        <v>4000</v>
      </c>
      <c r="AF153" s="155">
        <f t="shared" si="87"/>
        <v>1148198.94</v>
      </c>
      <c r="AG153" s="153" t="s">
        <v>313</v>
      </c>
      <c r="AH153" s="136">
        <f t="shared" si="92"/>
        <v>1148199</v>
      </c>
    </row>
    <row r="154" spans="1:34" ht="19.5" customHeight="1" thickBot="1" x14ac:dyDescent="0.3">
      <c r="A154" s="152"/>
      <c r="C154" s="124" t="s">
        <v>34</v>
      </c>
      <c r="D154" s="141">
        <f t="shared" ref="D154:AH154" si="102">SUM(D155:D159)</f>
        <v>44</v>
      </c>
      <c r="E154" s="141">
        <f t="shared" si="102"/>
        <v>86</v>
      </c>
      <c r="F154" s="141">
        <f t="shared" si="102"/>
        <v>271</v>
      </c>
      <c r="G154" s="141">
        <f t="shared" si="102"/>
        <v>748</v>
      </c>
      <c r="H154" s="141">
        <f t="shared" si="102"/>
        <v>1105</v>
      </c>
      <c r="I154" s="141">
        <f t="shared" si="102"/>
        <v>397584</v>
      </c>
      <c r="J154" s="141">
        <f t="shared" si="102"/>
        <v>231500</v>
      </c>
      <c r="K154" s="141">
        <f t="shared" si="102"/>
        <v>194446</v>
      </c>
      <c r="L154" s="141">
        <f t="shared" si="102"/>
        <v>1150395</v>
      </c>
      <c r="M154" s="141">
        <f t="shared" si="102"/>
        <v>3415368</v>
      </c>
      <c r="N154" s="141">
        <f t="shared" si="102"/>
        <v>5261879.5999999996</v>
      </c>
      <c r="O154" s="141">
        <f t="shared" si="102"/>
        <v>192501.54</v>
      </c>
      <c r="P154" s="141">
        <f t="shared" si="102"/>
        <v>1127387.1000000001</v>
      </c>
      <c r="Q154" s="141">
        <f t="shared" si="102"/>
        <v>3312906.96</v>
      </c>
      <c r="R154" s="141">
        <f t="shared" si="102"/>
        <v>629084</v>
      </c>
      <c r="S154" s="141">
        <f t="shared" si="102"/>
        <v>4</v>
      </c>
      <c r="T154" s="141">
        <f t="shared" si="102"/>
        <v>60000</v>
      </c>
      <c r="U154" s="141">
        <f t="shared" si="102"/>
        <v>120</v>
      </c>
      <c r="V154" s="141">
        <f t="shared" si="102"/>
        <v>5200</v>
      </c>
      <c r="W154" s="141">
        <f t="shared" si="102"/>
        <v>5327079.5999999996</v>
      </c>
      <c r="X154" s="141">
        <f t="shared" si="102"/>
        <v>0</v>
      </c>
      <c r="Y154" s="141">
        <f t="shared" si="102"/>
        <v>748</v>
      </c>
      <c r="Z154" s="141">
        <f t="shared" si="102"/>
        <v>154836</v>
      </c>
      <c r="AA154" s="141">
        <f t="shared" si="102"/>
        <v>0</v>
      </c>
      <c r="AB154" s="141">
        <f t="shared" si="102"/>
        <v>0</v>
      </c>
      <c r="AC154" s="141">
        <f t="shared" si="102"/>
        <v>1243125</v>
      </c>
      <c r="AD154" s="164">
        <f t="shared" si="91"/>
        <v>22100</v>
      </c>
      <c r="AE154" s="141">
        <f t="shared" si="102"/>
        <v>20000</v>
      </c>
      <c r="AF154" s="141">
        <f t="shared" si="102"/>
        <v>6767140.5999999996</v>
      </c>
      <c r="AG154" s="124" t="s">
        <v>34</v>
      </c>
      <c r="AH154" s="2">
        <f t="shared" si="102"/>
        <v>6767140</v>
      </c>
    </row>
    <row r="155" spans="1:34" ht="18.75" thickBot="1" x14ac:dyDescent="0.3">
      <c r="A155" s="152">
        <v>2200002</v>
      </c>
      <c r="B155" s="124" t="s">
        <v>34</v>
      </c>
      <c r="C155" s="153" t="s">
        <v>314</v>
      </c>
      <c r="D155" s="163">
        <f>VLOOKUP(A155,[1]Sheet1!$E$15:$R$388,14,0)</f>
        <v>11</v>
      </c>
      <c r="E155" s="163">
        <f>VLOOKUP(A155,[2]Sheet1!$E$15:$T$388,16,0)</f>
        <v>0</v>
      </c>
      <c r="F155" s="163">
        <f>VLOOKUP(A155,[2]Sheet1!$E$15:$V$388,18,0)</f>
        <v>75</v>
      </c>
      <c r="G155" s="163">
        <f>VLOOKUP(A155,[2]Sheet1!$E$15:$X$388,20,0)</f>
        <v>208</v>
      </c>
      <c r="H155" s="131">
        <f>G155+F155+E155</f>
        <v>283</v>
      </c>
      <c r="I155" s="131">
        <f t="shared" si="88"/>
        <v>99396</v>
      </c>
      <c r="J155" s="2">
        <v>46300</v>
      </c>
      <c r="K155" s="131">
        <f t="shared" si="79"/>
        <v>0</v>
      </c>
      <c r="L155" s="131">
        <f t="shared" si="80"/>
        <v>318375</v>
      </c>
      <c r="M155" s="131">
        <f t="shared" si="81"/>
        <v>949728</v>
      </c>
      <c r="N155" s="131">
        <f t="shared" si="94"/>
        <v>1378939.6600000001</v>
      </c>
      <c r="O155" s="131">
        <f t="shared" si="95"/>
        <v>0</v>
      </c>
      <c r="P155" s="131">
        <f t="shared" si="96"/>
        <v>312007.5</v>
      </c>
      <c r="Q155" s="131">
        <f t="shared" si="97"/>
        <v>921236.16</v>
      </c>
      <c r="R155" s="131">
        <f>I155+J155</f>
        <v>145696</v>
      </c>
      <c r="S155" s="108">
        <v>2</v>
      </c>
      <c r="T155" s="131">
        <f t="shared" si="89"/>
        <v>30000</v>
      </c>
      <c r="U155" s="108">
        <v>0</v>
      </c>
      <c r="V155" s="131">
        <f t="shared" si="90"/>
        <v>0</v>
      </c>
      <c r="W155" s="131">
        <f t="shared" si="98"/>
        <v>1408939.6600000001</v>
      </c>
      <c r="X155" s="97"/>
      <c r="Y155" s="102">
        <v>208</v>
      </c>
      <c r="Z155" s="131">
        <f t="shared" si="86"/>
        <v>43056</v>
      </c>
      <c r="AA155" s="131">
        <f>VLOOKUP(A155,[3]Sheet1!$E$4:$EL$374,138,0)</f>
        <v>0</v>
      </c>
      <c r="AB155" s="131">
        <f t="shared" si="93"/>
        <v>0</v>
      </c>
      <c r="AC155" s="164">
        <f t="shared" si="82"/>
        <v>318375</v>
      </c>
      <c r="AD155" s="164">
        <f t="shared" si="91"/>
        <v>5660</v>
      </c>
      <c r="AE155" s="155">
        <v>4000</v>
      </c>
      <c r="AF155" s="155">
        <f t="shared" si="87"/>
        <v>1780030.6600000001</v>
      </c>
      <c r="AG155" s="153" t="s">
        <v>314</v>
      </c>
      <c r="AH155" s="136">
        <f t="shared" si="92"/>
        <v>1780031</v>
      </c>
    </row>
    <row r="156" spans="1:34" ht="20.25" thickBot="1" x14ac:dyDescent="0.3">
      <c r="A156" s="152">
        <v>2216872</v>
      </c>
      <c r="B156" s="124" t="s">
        <v>34</v>
      </c>
      <c r="C156" s="153" t="s">
        <v>315</v>
      </c>
      <c r="D156" s="163">
        <f>VLOOKUP(A156,[1]Sheet1!$E$15:$R$388,14,0)</f>
        <v>10</v>
      </c>
      <c r="E156" s="163">
        <f>VLOOKUP(A156,[2]Sheet1!$E$15:$T$388,16,0)</f>
        <v>42</v>
      </c>
      <c r="F156" s="163">
        <f>VLOOKUP(A156,[2]Sheet1!$E$15:$V$388,18,0)</f>
        <v>54</v>
      </c>
      <c r="G156" s="163">
        <f>VLOOKUP(A156,[2]Sheet1!$E$15:$X$388,20,0)</f>
        <v>153</v>
      </c>
      <c r="H156" s="131">
        <f>G156+F156+E156</f>
        <v>249</v>
      </c>
      <c r="I156" s="131">
        <f t="shared" si="88"/>
        <v>90360</v>
      </c>
      <c r="J156" s="2">
        <v>46300</v>
      </c>
      <c r="K156" s="131">
        <f t="shared" si="79"/>
        <v>94962</v>
      </c>
      <c r="L156" s="131">
        <f t="shared" si="80"/>
        <v>229230</v>
      </c>
      <c r="M156" s="131">
        <f t="shared" si="81"/>
        <v>698598</v>
      </c>
      <c r="N156" s="131">
        <f t="shared" si="94"/>
        <v>1132957.8399999999</v>
      </c>
      <c r="O156" s="131">
        <f t="shared" si="95"/>
        <v>94012.38</v>
      </c>
      <c r="P156" s="131">
        <f t="shared" si="96"/>
        <v>224645.4</v>
      </c>
      <c r="Q156" s="131">
        <f t="shared" si="97"/>
        <v>677640.05999999994</v>
      </c>
      <c r="R156" s="131">
        <f>I156+J156</f>
        <v>136660</v>
      </c>
      <c r="S156" s="108">
        <v>1</v>
      </c>
      <c r="T156" s="131">
        <f t="shared" si="89"/>
        <v>15000</v>
      </c>
      <c r="U156" s="108">
        <v>0</v>
      </c>
      <c r="V156" s="131">
        <f t="shared" si="90"/>
        <v>0</v>
      </c>
      <c r="W156" s="131">
        <f t="shared" si="98"/>
        <v>1147957.8399999999</v>
      </c>
      <c r="X156" s="160"/>
      <c r="Y156" s="102">
        <v>153</v>
      </c>
      <c r="Z156" s="131">
        <f t="shared" si="86"/>
        <v>31671</v>
      </c>
      <c r="AA156" s="131">
        <f>VLOOKUP(A156,[3]Sheet1!$E$4:$EL$374,138,0)</f>
        <v>0</v>
      </c>
      <c r="AB156" s="131">
        <f t="shared" si="93"/>
        <v>0</v>
      </c>
      <c r="AC156" s="164">
        <f t="shared" si="82"/>
        <v>280125</v>
      </c>
      <c r="AD156" s="164">
        <f t="shared" si="91"/>
        <v>4980</v>
      </c>
      <c r="AE156" s="155">
        <v>4000</v>
      </c>
      <c r="AF156" s="155">
        <f t="shared" si="87"/>
        <v>1468733.8399999999</v>
      </c>
      <c r="AG156" s="153" t="s">
        <v>315</v>
      </c>
      <c r="AH156" s="136">
        <f t="shared" si="92"/>
        <v>1468734</v>
      </c>
    </row>
    <row r="157" spans="1:34" ht="18.75" thickBot="1" x14ac:dyDescent="0.3">
      <c r="A157" s="152">
        <v>2216873</v>
      </c>
      <c r="B157" s="124" t="s">
        <v>34</v>
      </c>
      <c r="C157" s="153" t="s">
        <v>316</v>
      </c>
      <c r="D157" s="163">
        <f>VLOOKUP(A157,[1]Sheet1!$E$15:$R$388,14,0)</f>
        <v>5</v>
      </c>
      <c r="E157" s="163">
        <f>VLOOKUP(A157,[2]Sheet1!$E$15:$T$388,16,0)</f>
        <v>0</v>
      </c>
      <c r="F157" s="163">
        <f>VLOOKUP(A157,[2]Sheet1!$E$15:$V$388,18,0)</f>
        <v>23</v>
      </c>
      <c r="G157" s="163">
        <f>VLOOKUP(A157,[2]Sheet1!$E$15:$X$388,20,0)</f>
        <v>107</v>
      </c>
      <c r="H157" s="131">
        <f>G157+F157+E157</f>
        <v>130</v>
      </c>
      <c r="I157" s="131">
        <f t="shared" si="88"/>
        <v>45180</v>
      </c>
      <c r="J157" s="2">
        <v>46300</v>
      </c>
      <c r="K157" s="131">
        <f t="shared" si="79"/>
        <v>0</v>
      </c>
      <c r="L157" s="131">
        <f t="shared" si="80"/>
        <v>97635</v>
      </c>
      <c r="M157" s="131">
        <f t="shared" si="81"/>
        <v>488562</v>
      </c>
      <c r="N157" s="131">
        <f t="shared" si="94"/>
        <v>661067.44000000006</v>
      </c>
      <c r="O157" s="131">
        <f t="shared" si="95"/>
        <v>0</v>
      </c>
      <c r="P157" s="131">
        <f t="shared" si="96"/>
        <v>95682.3</v>
      </c>
      <c r="Q157" s="131">
        <f t="shared" si="97"/>
        <v>473905.14</v>
      </c>
      <c r="R157" s="131">
        <f>I157+J157</f>
        <v>91480</v>
      </c>
      <c r="S157" s="108">
        <v>0</v>
      </c>
      <c r="T157" s="131">
        <f t="shared" si="89"/>
        <v>0</v>
      </c>
      <c r="U157" s="108">
        <v>0</v>
      </c>
      <c r="V157" s="131">
        <f t="shared" si="90"/>
        <v>0</v>
      </c>
      <c r="W157" s="131">
        <f t="shared" si="98"/>
        <v>661067.44000000006</v>
      </c>
      <c r="X157" s="137"/>
      <c r="Y157" s="102">
        <v>107</v>
      </c>
      <c r="Z157" s="131">
        <f t="shared" si="86"/>
        <v>22149</v>
      </c>
      <c r="AA157" s="131">
        <f>VLOOKUP(A157,[3]Sheet1!$E$4:$EL$374,138,0)</f>
        <v>0</v>
      </c>
      <c r="AB157" s="131">
        <f t="shared" si="93"/>
        <v>0</v>
      </c>
      <c r="AC157" s="164">
        <f t="shared" si="82"/>
        <v>146250</v>
      </c>
      <c r="AD157" s="164">
        <f t="shared" si="91"/>
        <v>2600</v>
      </c>
      <c r="AE157" s="155">
        <v>4000</v>
      </c>
      <c r="AF157" s="155">
        <f t="shared" si="87"/>
        <v>836066.44000000006</v>
      </c>
      <c r="AG157" s="153" t="s">
        <v>316</v>
      </c>
      <c r="AH157" s="136">
        <f t="shared" si="92"/>
        <v>836066</v>
      </c>
    </row>
    <row r="158" spans="1:34" ht="18.75" thickBot="1" x14ac:dyDescent="0.3">
      <c r="A158" s="152">
        <v>2216875</v>
      </c>
      <c r="B158" s="124" t="s">
        <v>34</v>
      </c>
      <c r="C158" s="153" t="s">
        <v>317</v>
      </c>
      <c r="D158" s="163">
        <f>VLOOKUP(A158,[1]Sheet1!$E$15:$R$388,14,0)</f>
        <v>10</v>
      </c>
      <c r="E158" s="163">
        <f>VLOOKUP(A158,[2]Sheet1!$E$15:$T$388,16,0)</f>
        <v>44</v>
      </c>
      <c r="F158" s="163">
        <f>VLOOKUP(A158,[2]Sheet1!$E$15:$V$388,18,0)</f>
        <v>50</v>
      </c>
      <c r="G158" s="163">
        <f>VLOOKUP(A158,[2]Sheet1!$E$15:$X$388,20,0)</f>
        <v>158</v>
      </c>
      <c r="H158" s="131">
        <f>G158+F158+E158</f>
        <v>252</v>
      </c>
      <c r="I158" s="131">
        <f t="shared" si="88"/>
        <v>90360</v>
      </c>
      <c r="J158" s="2">
        <v>46300</v>
      </c>
      <c r="K158" s="131">
        <f t="shared" si="79"/>
        <v>99484</v>
      </c>
      <c r="L158" s="131">
        <f t="shared" si="80"/>
        <v>212250</v>
      </c>
      <c r="M158" s="131">
        <f t="shared" si="81"/>
        <v>721428</v>
      </c>
      <c r="N158" s="131">
        <f t="shared" si="94"/>
        <v>1142939.32</v>
      </c>
      <c r="O158" s="131">
        <f t="shared" si="95"/>
        <v>98489.16</v>
      </c>
      <c r="P158" s="131">
        <f t="shared" si="96"/>
        <v>208005</v>
      </c>
      <c r="Q158" s="131">
        <f t="shared" si="97"/>
        <v>699785.16</v>
      </c>
      <c r="R158" s="131">
        <f>I158+J158</f>
        <v>136660</v>
      </c>
      <c r="S158" s="108">
        <v>1</v>
      </c>
      <c r="T158" s="131">
        <f t="shared" si="89"/>
        <v>15000</v>
      </c>
      <c r="U158" s="108">
        <v>120</v>
      </c>
      <c r="V158" s="131">
        <f>U158*40+400</f>
        <v>5200</v>
      </c>
      <c r="W158" s="131">
        <f t="shared" si="98"/>
        <v>1163139.32</v>
      </c>
      <c r="X158" s="131"/>
      <c r="Y158" s="102">
        <v>158</v>
      </c>
      <c r="Z158" s="131">
        <f t="shared" si="86"/>
        <v>32706</v>
      </c>
      <c r="AA158" s="131">
        <f>VLOOKUP(A158,[3]Sheet1!$E$4:$EL$374,138,0)</f>
        <v>0</v>
      </c>
      <c r="AB158" s="131">
        <f t="shared" si="93"/>
        <v>0</v>
      </c>
      <c r="AC158" s="164">
        <f t="shared" si="82"/>
        <v>283500</v>
      </c>
      <c r="AD158" s="164">
        <f t="shared" si="91"/>
        <v>5040</v>
      </c>
      <c r="AE158" s="155">
        <v>4000</v>
      </c>
      <c r="AF158" s="155">
        <f t="shared" si="87"/>
        <v>1488385.32</v>
      </c>
      <c r="AG158" s="153" t="s">
        <v>317</v>
      </c>
      <c r="AH158" s="136">
        <f t="shared" si="92"/>
        <v>1488385</v>
      </c>
    </row>
    <row r="159" spans="1:34" ht="18.75" thickBot="1" x14ac:dyDescent="0.3">
      <c r="A159" s="152">
        <v>2216877</v>
      </c>
      <c r="B159" s="124" t="s">
        <v>34</v>
      </c>
      <c r="C159" s="153" t="s">
        <v>318</v>
      </c>
      <c r="D159" s="163">
        <f>VLOOKUP(A159,[1]Sheet1!$E$15:$R$388,14,0)</f>
        <v>8</v>
      </c>
      <c r="E159" s="163">
        <f>VLOOKUP(A159,[2]Sheet1!$E$15:$T$388,16,0)</f>
        <v>0</v>
      </c>
      <c r="F159" s="163">
        <f>VLOOKUP(A159,[2]Sheet1!$E$15:$V$388,18,0)</f>
        <v>69</v>
      </c>
      <c r="G159" s="163">
        <f>VLOOKUP(A159,[2]Sheet1!$E$15:$X$388,20,0)</f>
        <v>122</v>
      </c>
      <c r="H159" s="131">
        <f>G159+F159+E159</f>
        <v>191</v>
      </c>
      <c r="I159" s="131">
        <f t="shared" si="88"/>
        <v>72288</v>
      </c>
      <c r="J159" s="2">
        <v>46300</v>
      </c>
      <c r="K159" s="131">
        <f t="shared" ref="K159:K190" si="103">E159*2261</f>
        <v>0</v>
      </c>
      <c r="L159" s="131">
        <f t="shared" ref="L159:L190" si="104">F159*4245</f>
        <v>292905</v>
      </c>
      <c r="M159" s="131">
        <f t="shared" ref="M159:M190" si="105">G159*4566</f>
        <v>557052</v>
      </c>
      <c r="N159" s="131">
        <f t="shared" si="94"/>
        <v>945975.34</v>
      </c>
      <c r="O159" s="131">
        <f t="shared" si="95"/>
        <v>0</v>
      </c>
      <c r="P159" s="131">
        <f t="shared" si="96"/>
        <v>287046.90000000002</v>
      </c>
      <c r="Q159" s="131">
        <f t="shared" si="97"/>
        <v>540340.43999999994</v>
      </c>
      <c r="R159" s="131">
        <f>I159+J159</f>
        <v>118588</v>
      </c>
      <c r="S159" s="108">
        <v>0</v>
      </c>
      <c r="T159" s="131">
        <f t="shared" si="89"/>
        <v>0</v>
      </c>
      <c r="U159" s="108">
        <v>0</v>
      </c>
      <c r="V159" s="131">
        <f t="shared" si="90"/>
        <v>0</v>
      </c>
      <c r="W159" s="131">
        <f t="shared" si="98"/>
        <v>945975.34</v>
      </c>
      <c r="X159" s="131"/>
      <c r="Y159" s="102">
        <v>122</v>
      </c>
      <c r="Z159" s="131">
        <f t="shared" si="86"/>
        <v>25254</v>
      </c>
      <c r="AA159" s="131">
        <f>VLOOKUP(A159,[3]Sheet1!$E$4:$EL$374,138,0)</f>
        <v>0</v>
      </c>
      <c r="AB159" s="131">
        <f t="shared" si="93"/>
        <v>0</v>
      </c>
      <c r="AC159" s="164">
        <f t="shared" ref="AC159:AC190" si="106">H159*1125</f>
        <v>214875</v>
      </c>
      <c r="AD159" s="164">
        <f t="shared" si="91"/>
        <v>3820</v>
      </c>
      <c r="AE159" s="155">
        <v>4000</v>
      </c>
      <c r="AF159" s="155">
        <f t="shared" si="87"/>
        <v>1193924.3399999999</v>
      </c>
      <c r="AG159" s="153" t="s">
        <v>318</v>
      </c>
      <c r="AH159" s="136">
        <f t="shared" si="92"/>
        <v>1193924</v>
      </c>
    </row>
    <row r="160" spans="1:34" ht="19.5" customHeight="1" thickBot="1" x14ac:dyDescent="0.3">
      <c r="A160" s="152"/>
      <c r="C160" s="124" t="s">
        <v>35</v>
      </c>
      <c r="D160" s="141">
        <f t="shared" ref="D160:AH160" si="107">SUM(D161:D167)</f>
        <v>65</v>
      </c>
      <c r="E160" s="141">
        <f t="shared" si="107"/>
        <v>233</v>
      </c>
      <c r="F160" s="141">
        <f t="shared" si="107"/>
        <v>421</v>
      </c>
      <c r="G160" s="141">
        <f t="shared" si="107"/>
        <v>1092</v>
      </c>
      <c r="H160" s="141">
        <f t="shared" si="107"/>
        <v>1746</v>
      </c>
      <c r="I160" s="141">
        <f t="shared" si="107"/>
        <v>587340</v>
      </c>
      <c r="J160" s="141">
        <f t="shared" si="107"/>
        <v>324100</v>
      </c>
      <c r="K160" s="141">
        <f t="shared" si="107"/>
        <v>526813</v>
      </c>
      <c r="L160" s="141">
        <f t="shared" si="107"/>
        <v>1787145</v>
      </c>
      <c r="M160" s="141">
        <f t="shared" si="107"/>
        <v>4986072</v>
      </c>
      <c r="N160" s="141">
        <f t="shared" si="107"/>
        <v>8020876.8099999987</v>
      </c>
      <c r="O160" s="141">
        <f t="shared" si="107"/>
        <v>521544.87000000005</v>
      </c>
      <c r="P160" s="141">
        <f t="shared" si="107"/>
        <v>1751402.1</v>
      </c>
      <c r="Q160" s="141">
        <f t="shared" si="107"/>
        <v>4836489.84</v>
      </c>
      <c r="R160" s="141">
        <f t="shared" si="107"/>
        <v>911440</v>
      </c>
      <c r="S160" s="141">
        <f t="shared" si="107"/>
        <v>4</v>
      </c>
      <c r="T160" s="141">
        <f t="shared" si="107"/>
        <v>60000</v>
      </c>
      <c r="U160" s="141">
        <f t="shared" si="107"/>
        <v>216</v>
      </c>
      <c r="V160" s="141">
        <f t="shared" si="107"/>
        <v>9440</v>
      </c>
      <c r="W160" s="141">
        <f t="shared" si="107"/>
        <v>8090316.8099999987</v>
      </c>
      <c r="X160" s="141">
        <f t="shared" si="107"/>
        <v>0</v>
      </c>
      <c r="Y160" s="141">
        <f t="shared" si="107"/>
        <v>1092</v>
      </c>
      <c r="Z160" s="141">
        <f t="shared" si="107"/>
        <v>226044</v>
      </c>
      <c r="AA160" s="141">
        <f t="shared" si="107"/>
        <v>0</v>
      </c>
      <c r="AB160" s="141">
        <f t="shared" si="107"/>
        <v>0</v>
      </c>
      <c r="AC160" s="141">
        <f t="shared" si="107"/>
        <v>1964250</v>
      </c>
      <c r="AD160" s="164">
        <f t="shared" si="91"/>
        <v>34920</v>
      </c>
      <c r="AE160" s="141">
        <f t="shared" si="107"/>
        <v>28000</v>
      </c>
      <c r="AF160" s="141">
        <f t="shared" si="107"/>
        <v>10343530.810000002</v>
      </c>
      <c r="AG160" s="124" t="s">
        <v>35</v>
      </c>
      <c r="AH160" s="2">
        <f t="shared" si="107"/>
        <v>10343530</v>
      </c>
    </row>
    <row r="161" spans="1:34" ht="18.75" thickBot="1" x14ac:dyDescent="0.25">
      <c r="A161" s="152">
        <v>2217908</v>
      </c>
      <c r="B161" s="124" t="s">
        <v>35</v>
      </c>
      <c r="C161" s="153" t="s">
        <v>319</v>
      </c>
      <c r="D161" s="163">
        <f>VLOOKUP(A161,[1]Sheet1!$E$15:$R$388,14,0)</f>
        <v>8</v>
      </c>
      <c r="E161" s="163">
        <f>VLOOKUP(A161,[2]Sheet1!$E$15:$T$388,16,0)</f>
        <v>43</v>
      </c>
      <c r="F161" s="163">
        <f>VLOOKUP(A161,[2]Sheet1!$E$15:$V$388,18,0)</f>
        <v>53</v>
      </c>
      <c r="G161" s="163">
        <f>VLOOKUP(A161,[2]Sheet1!$E$15:$X$388,20,0)</f>
        <v>116</v>
      </c>
      <c r="H161" s="131">
        <f t="shared" ref="H161:H167" si="108">G161+F161+E161</f>
        <v>212</v>
      </c>
      <c r="I161" s="131">
        <f t="shared" si="88"/>
        <v>72288</v>
      </c>
      <c r="J161" s="2">
        <v>46300</v>
      </c>
      <c r="K161" s="131">
        <f t="shared" si="103"/>
        <v>97223</v>
      </c>
      <c r="L161" s="131">
        <f t="shared" si="104"/>
        <v>224985</v>
      </c>
      <c r="M161" s="131">
        <f t="shared" si="105"/>
        <v>529656</v>
      </c>
      <c r="N161" s="131">
        <f t="shared" si="94"/>
        <v>949090.39</v>
      </c>
      <c r="O161" s="131">
        <f t="shared" si="95"/>
        <v>96250.77</v>
      </c>
      <c r="P161" s="131">
        <f t="shared" si="96"/>
        <v>220485.3</v>
      </c>
      <c r="Q161" s="131">
        <f t="shared" si="97"/>
        <v>513766.32</v>
      </c>
      <c r="R161" s="131">
        <f t="shared" ref="R161:R167" si="109">I161+J161</f>
        <v>118588</v>
      </c>
      <c r="S161" s="158">
        <v>1</v>
      </c>
      <c r="T161" s="131">
        <f t="shared" si="89"/>
        <v>15000</v>
      </c>
      <c r="U161" s="158">
        <v>0</v>
      </c>
      <c r="V161" s="131">
        <f t="shared" si="90"/>
        <v>0</v>
      </c>
      <c r="W161" s="131">
        <f t="shared" si="98"/>
        <v>964090.39</v>
      </c>
      <c r="X161" s="131"/>
      <c r="Y161" s="102">
        <v>116</v>
      </c>
      <c r="Z161" s="131">
        <f t="shared" si="86"/>
        <v>24012</v>
      </c>
      <c r="AA161" s="131">
        <f>VLOOKUP(A161,[3]Sheet1!$E$4:$EL$374,138,0)</f>
        <v>0</v>
      </c>
      <c r="AB161" s="131">
        <f t="shared" si="93"/>
        <v>0</v>
      </c>
      <c r="AC161" s="164">
        <f t="shared" si="106"/>
        <v>238500</v>
      </c>
      <c r="AD161" s="164">
        <f t="shared" si="91"/>
        <v>4240</v>
      </c>
      <c r="AE161" s="155">
        <v>4000</v>
      </c>
      <c r="AF161" s="155">
        <f t="shared" si="87"/>
        <v>1234842.3900000001</v>
      </c>
      <c r="AG161" s="153" t="s">
        <v>319</v>
      </c>
      <c r="AH161" s="136">
        <f t="shared" si="92"/>
        <v>1234842</v>
      </c>
    </row>
    <row r="162" spans="1:34" ht="18.75" thickBot="1" x14ac:dyDescent="0.25">
      <c r="A162" s="152">
        <v>2217910</v>
      </c>
      <c r="B162" s="124" t="s">
        <v>35</v>
      </c>
      <c r="C162" s="153" t="s">
        <v>320</v>
      </c>
      <c r="D162" s="163">
        <f>VLOOKUP(A162,[1]Sheet1!$E$15:$R$388,14,0)</f>
        <v>11</v>
      </c>
      <c r="E162" s="163">
        <f>VLOOKUP(A162,[2]Sheet1!$E$15:$T$388,16,0)</f>
        <v>17</v>
      </c>
      <c r="F162" s="163">
        <f>VLOOKUP(A162,[2]Sheet1!$E$15:$V$388,18,0)</f>
        <v>78</v>
      </c>
      <c r="G162" s="163">
        <f>VLOOKUP(A162,[2]Sheet1!$E$15:$X$388,20,0)</f>
        <v>200</v>
      </c>
      <c r="H162" s="131">
        <f t="shared" si="108"/>
        <v>295</v>
      </c>
      <c r="I162" s="131">
        <f t="shared" si="88"/>
        <v>99396</v>
      </c>
      <c r="J162" s="2">
        <v>46300</v>
      </c>
      <c r="K162" s="131">
        <f t="shared" si="103"/>
        <v>38437</v>
      </c>
      <c r="L162" s="131">
        <f t="shared" si="104"/>
        <v>331110</v>
      </c>
      <c r="M162" s="131">
        <f t="shared" si="105"/>
        <v>913200</v>
      </c>
      <c r="N162" s="131">
        <f t="shared" si="94"/>
        <v>1394040.43</v>
      </c>
      <c r="O162" s="131">
        <f t="shared" si="95"/>
        <v>38052.629999999997</v>
      </c>
      <c r="P162" s="131">
        <f t="shared" si="96"/>
        <v>324487.8</v>
      </c>
      <c r="Q162" s="131">
        <f t="shared" si="97"/>
        <v>885804</v>
      </c>
      <c r="R162" s="131">
        <f t="shared" si="109"/>
        <v>145696</v>
      </c>
      <c r="S162" s="158">
        <v>0</v>
      </c>
      <c r="T162" s="131">
        <f t="shared" si="89"/>
        <v>0</v>
      </c>
      <c r="U162" s="158">
        <v>137</v>
      </c>
      <c r="V162" s="131">
        <f>U162*40+400</f>
        <v>5880</v>
      </c>
      <c r="W162" s="131">
        <f t="shared" si="98"/>
        <v>1399920.43</v>
      </c>
      <c r="X162" s="131"/>
      <c r="Y162" s="102">
        <v>200</v>
      </c>
      <c r="Z162" s="131">
        <f t="shared" si="86"/>
        <v>41400</v>
      </c>
      <c r="AA162" s="131">
        <f>VLOOKUP(A162,[3]Sheet1!$E$4:$EL$374,138,0)</f>
        <v>0</v>
      </c>
      <c r="AB162" s="131">
        <f t="shared" si="93"/>
        <v>0</v>
      </c>
      <c r="AC162" s="164">
        <f t="shared" si="106"/>
        <v>331875</v>
      </c>
      <c r="AD162" s="164">
        <f t="shared" si="91"/>
        <v>5900</v>
      </c>
      <c r="AE162" s="155">
        <v>4000</v>
      </c>
      <c r="AF162" s="155">
        <f t="shared" si="87"/>
        <v>1783095.43</v>
      </c>
      <c r="AG162" s="153" t="s">
        <v>320</v>
      </c>
      <c r="AH162" s="136">
        <f t="shared" si="92"/>
        <v>1783095</v>
      </c>
    </row>
    <row r="163" spans="1:34" ht="18.75" thickBot="1" x14ac:dyDescent="0.25">
      <c r="A163" s="152">
        <v>2217911</v>
      </c>
      <c r="B163" s="124" t="s">
        <v>35</v>
      </c>
      <c r="C163" s="153" t="s">
        <v>321</v>
      </c>
      <c r="D163" s="163">
        <f>VLOOKUP(A163,[1]Sheet1!$E$15:$R$388,14,0)</f>
        <v>11</v>
      </c>
      <c r="E163" s="163">
        <f>VLOOKUP(A163,[2]Sheet1!$E$15:$T$388,16,0)</f>
        <v>44</v>
      </c>
      <c r="F163" s="163">
        <f>VLOOKUP(A163,[2]Sheet1!$E$15:$V$388,18,0)</f>
        <v>80</v>
      </c>
      <c r="G163" s="163">
        <f>VLOOKUP(A163,[2]Sheet1!$E$15:$X$388,20,0)</f>
        <v>179</v>
      </c>
      <c r="H163" s="131">
        <f t="shared" si="108"/>
        <v>303</v>
      </c>
      <c r="I163" s="131">
        <f t="shared" si="88"/>
        <v>99396</v>
      </c>
      <c r="J163" s="2">
        <v>46300</v>
      </c>
      <c r="K163" s="131">
        <f t="shared" si="103"/>
        <v>99484</v>
      </c>
      <c r="L163" s="131">
        <f t="shared" si="104"/>
        <v>339600</v>
      </c>
      <c r="M163" s="131">
        <f t="shared" si="105"/>
        <v>817314</v>
      </c>
      <c r="N163" s="131">
        <f t="shared" si="94"/>
        <v>1369787.74</v>
      </c>
      <c r="O163" s="131">
        <f t="shared" si="95"/>
        <v>98489.16</v>
      </c>
      <c r="P163" s="131">
        <f t="shared" si="96"/>
        <v>332808</v>
      </c>
      <c r="Q163" s="131">
        <f t="shared" si="97"/>
        <v>792794.58</v>
      </c>
      <c r="R163" s="131">
        <f t="shared" si="109"/>
        <v>145696</v>
      </c>
      <c r="S163" s="161">
        <v>1</v>
      </c>
      <c r="T163" s="131">
        <f t="shared" si="89"/>
        <v>15000</v>
      </c>
      <c r="U163" s="161">
        <v>79</v>
      </c>
      <c r="V163" s="131">
        <f>U163*40+400</f>
        <v>3560</v>
      </c>
      <c r="W163" s="131">
        <f t="shared" si="98"/>
        <v>1388347.74</v>
      </c>
      <c r="X163" s="131"/>
      <c r="Y163" s="102">
        <v>179</v>
      </c>
      <c r="Z163" s="131">
        <f t="shared" si="86"/>
        <v>37053</v>
      </c>
      <c r="AA163" s="131">
        <f>VLOOKUP(A163,[3]Sheet1!$E$4:$EL$374,138,0)</f>
        <v>0</v>
      </c>
      <c r="AB163" s="131">
        <f t="shared" si="93"/>
        <v>0</v>
      </c>
      <c r="AC163" s="164">
        <f t="shared" si="106"/>
        <v>340875</v>
      </c>
      <c r="AD163" s="164">
        <f t="shared" si="91"/>
        <v>6060</v>
      </c>
      <c r="AE163" s="155">
        <v>4000</v>
      </c>
      <c r="AF163" s="155">
        <f t="shared" si="87"/>
        <v>1776335.74</v>
      </c>
      <c r="AG163" s="153" t="s">
        <v>321</v>
      </c>
      <c r="AH163" s="136">
        <f t="shared" si="92"/>
        <v>1776336</v>
      </c>
    </row>
    <row r="164" spans="1:34" ht="18.75" thickBot="1" x14ac:dyDescent="0.25">
      <c r="A164" s="152">
        <v>2217912</v>
      </c>
      <c r="B164" s="124" t="s">
        <v>35</v>
      </c>
      <c r="C164" s="153" t="s">
        <v>322</v>
      </c>
      <c r="D164" s="163">
        <f>VLOOKUP(A164,[1]Sheet1!$E$15:$R$388,14,0)</f>
        <v>7</v>
      </c>
      <c r="E164" s="163">
        <f>VLOOKUP(A164,[2]Sheet1!$E$15:$T$388,16,0)</f>
        <v>22</v>
      </c>
      <c r="F164" s="163">
        <f>VLOOKUP(A164,[2]Sheet1!$E$15:$V$388,18,0)</f>
        <v>52</v>
      </c>
      <c r="G164" s="163">
        <f>VLOOKUP(A164,[2]Sheet1!$E$15:$X$388,20,0)</f>
        <v>110</v>
      </c>
      <c r="H164" s="131">
        <f t="shared" si="108"/>
        <v>184</v>
      </c>
      <c r="I164" s="131">
        <f t="shared" si="88"/>
        <v>63252</v>
      </c>
      <c r="J164" s="2">
        <v>46300</v>
      </c>
      <c r="K164" s="131">
        <f t="shared" si="103"/>
        <v>49742</v>
      </c>
      <c r="L164" s="131">
        <f t="shared" si="104"/>
        <v>220740</v>
      </c>
      <c r="M164" s="131">
        <f t="shared" si="105"/>
        <v>502260</v>
      </c>
      <c r="N164" s="131">
        <f t="shared" si="94"/>
        <v>862313.98</v>
      </c>
      <c r="O164" s="131">
        <f t="shared" si="95"/>
        <v>49244.58</v>
      </c>
      <c r="P164" s="131">
        <f t="shared" si="96"/>
        <v>216325.19999999998</v>
      </c>
      <c r="Q164" s="131">
        <f t="shared" si="97"/>
        <v>487192.2</v>
      </c>
      <c r="R164" s="131">
        <f t="shared" si="109"/>
        <v>109552</v>
      </c>
      <c r="S164" s="158">
        <v>0</v>
      </c>
      <c r="T164" s="131">
        <f t="shared" si="89"/>
        <v>0</v>
      </c>
      <c r="U164" s="158">
        <v>0</v>
      </c>
      <c r="V164" s="131">
        <f t="shared" si="90"/>
        <v>0</v>
      </c>
      <c r="W164" s="131">
        <f t="shared" si="98"/>
        <v>862313.98</v>
      </c>
      <c r="X164" s="131"/>
      <c r="Y164" s="102">
        <v>110</v>
      </c>
      <c r="Z164" s="131">
        <f t="shared" si="86"/>
        <v>22770</v>
      </c>
      <c r="AA164" s="131">
        <f>VLOOKUP(A164,[3]Sheet1!$E$4:$EL$374,138,0)</f>
        <v>0</v>
      </c>
      <c r="AB164" s="131">
        <f t="shared" si="93"/>
        <v>0</v>
      </c>
      <c r="AC164" s="164">
        <f t="shared" si="106"/>
        <v>207000</v>
      </c>
      <c r="AD164" s="164">
        <f t="shared" si="91"/>
        <v>3680</v>
      </c>
      <c r="AE164" s="155">
        <v>4000</v>
      </c>
      <c r="AF164" s="155">
        <f t="shared" si="87"/>
        <v>1099763.98</v>
      </c>
      <c r="AG164" s="153" t="s">
        <v>322</v>
      </c>
      <c r="AH164" s="136">
        <f t="shared" si="92"/>
        <v>1099764</v>
      </c>
    </row>
    <row r="165" spans="1:34" ht="18.75" thickBot="1" x14ac:dyDescent="0.25">
      <c r="A165" s="152">
        <v>2217913</v>
      </c>
      <c r="B165" s="124" t="s">
        <v>35</v>
      </c>
      <c r="C165" s="153" t="s">
        <v>323</v>
      </c>
      <c r="D165" s="163">
        <f>VLOOKUP(A165,[1]Sheet1!$E$15:$R$388,14,0)</f>
        <v>8</v>
      </c>
      <c r="E165" s="163">
        <f>VLOOKUP(A165,[2]Sheet1!$E$15:$T$388,16,0)</f>
        <v>21</v>
      </c>
      <c r="F165" s="163">
        <f>VLOOKUP(A165,[2]Sheet1!$E$15:$V$388,18,0)</f>
        <v>53</v>
      </c>
      <c r="G165" s="163">
        <f>VLOOKUP(A165,[2]Sheet1!$E$15:$X$388,20,0)</f>
        <v>141</v>
      </c>
      <c r="H165" s="131">
        <f t="shared" si="108"/>
        <v>215</v>
      </c>
      <c r="I165" s="131">
        <f t="shared" si="88"/>
        <v>72288</v>
      </c>
      <c r="J165" s="2">
        <v>46300</v>
      </c>
      <c r="K165" s="131">
        <f t="shared" si="103"/>
        <v>47481</v>
      </c>
      <c r="L165" s="131">
        <f t="shared" si="104"/>
        <v>224985</v>
      </c>
      <c r="M165" s="131">
        <f t="shared" si="105"/>
        <v>643806</v>
      </c>
      <c r="N165" s="131">
        <f t="shared" si="94"/>
        <v>1010571.3099999998</v>
      </c>
      <c r="O165" s="131">
        <f t="shared" si="95"/>
        <v>47006.19</v>
      </c>
      <c r="P165" s="131">
        <f t="shared" si="96"/>
        <v>220485.3</v>
      </c>
      <c r="Q165" s="131">
        <f t="shared" si="97"/>
        <v>624491.81999999995</v>
      </c>
      <c r="R165" s="131">
        <f t="shared" si="109"/>
        <v>118588</v>
      </c>
      <c r="S165" s="158">
        <v>0</v>
      </c>
      <c r="T165" s="131">
        <f t="shared" si="89"/>
        <v>0</v>
      </c>
      <c r="U165" s="158">
        <v>0</v>
      </c>
      <c r="V165" s="131">
        <f t="shared" si="90"/>
        <v>0</v>
      </c>
      <c r="W165" s="131">
        <f t="shared" si="98"/>
        <v>1010571.3099999999</v>
      </c>
      <c r="X165" s="131"/>
      <c r="Y165" s="102">
        <v>141</v>
      </c>
      <c r="Z165" s="131">
        <f t="shared" si="86"/>
        <v>29187</v>
      </c>
      <c r="AA165" s="131">
        <f>VLOOKUP(A165,[3]Sheet1!$E$4:$EL$374,138,0)</f>
        <v>0</v>
      </c>
      <c r="AB165" s="131">
        <f t="shared" si="93"/>
        <v>0</v>
      </c>
      <c r="AC165" s="164">
        <f t="shared" si="106"/>
        <v>241875</v>
      </c>
      <c r="AD165" s="164">
        <f t="shared" si="91"/>
        <v>4300</v>
      </c>
      <c r="AE165" s="155">
        <v>4000</v>
      </c>
      <c r="AF165" s="155">
        <f t="shared" si="87"/>
        <v>1289933.31</v>
      </c>
      <c r="AG165" s="153" t="s">
        <v>323</v>
      </c>
      <c r="AH165" s="136">
        <f t="shared" si="92"/>
        <v>1289933</v>
      </c>
    </row>
    <row r="166" spans="1:34" ht="22.9" customHeight="1" thickBot="1" x14ac:dyDescent="0.25">
      <c r="A166" s="152">
        <v>2217914</v>
      </c>
      <c r="B166" s="124" t="s">
        <v>35</v>
      </c>
      <c r="C166" s="153" t="s">
        <v>324</v>
      </c>
      <c r="D166" s="163">
        <f>VLOOKUP(A166,[1]Sheet1!$E$15:$R$388,14,0)</f>
        <v>9</v>
      </c>
      <c r="E166" s="163">
        <f>VLOOKUP(A166,[2]Sheet1!$E$15:$T$388,16,0)</f>
        <v>43</v>
      </c>
      <c r="F166" s="163">
        <f>VLOOKUP(A166,[2]Sheet1!$E$15:$V$388,18,0)</f>
        <v>26</v>
      </c>
      <c r="G166" s="163">
        <f>VLOOKUP(A166,[2]Sheet1!$E$15:$X$388,20,0)</f>
        <v>175</v>
      </c>
      <c r="H166" s="131">
        <f t="shared" si="108"/>
        <v>244</v>
      </c>
      <c r="I166" s="131">
        <f t="shared" si="88"/>
        <v>81324</v>
      </c>
      <c r="J166" s="2">
        <v>46300</v>
      </c>
      <c r="K166" s="131">
        <f t="shared" si="103"/>
        <v>97223</v>
      </c>
      <c r="L166" s="131">
        <f t="shared" si="104"/>
        <v>110370</v>
      </c>
      <c r="M166" s="131">
        <f t="shared" si="105"/>
        <v>799050</v>
      </c>
      <c r="N166" s="131">
        <f t="shared" si="94"/>
        <v>1107115.8699999999</v>
      </c>
      <c r="O166" s="131">
        <f t="shared" si="95"/>
        <v>96250.77</v>
      </c>
      <c r="P166" s="131">
        <f t="shared" si="96"/>
        <v>108162.59999999999</v>
      </c>
      <c r="Q166" s="131">
        <f t="shared" si="97"/>
        <v>775078.5</v>
      </c>
      <c r="R166" s="131">
        <f t="shared" si="109"/>
        <v>127624</v>
      </c>
      <c r="S166" s="158">
        <v>1</v>
      </c>
      <c r="T166" s="131">
        <f t="shared" si="89"/>
        <v>15000</v>
      </c>
      <c r="U166" s="158">
        <v>0</v>
      </c>
      <c r="V166" s="131">
        <f t="shared" si="90"/>
        <v>0</v>
      </c>
      <c r="W166" s="131">
        <f t="shared" si="98"/>
        <v>1122115.8700000001</v>
      </c>
      <c r="X166" s="131"/>
      <c r="Y166" s="102">
        <v>175</v>
      </c>
      <c r="Z166" s="131">
        <f t="shared" si="86"/>
        <v>36225</v>
      </c>
      <c r="AA166" s="131">
        <f>VLOOKUP(A166,[3]Sheet1!$E$4:$EL$374,138,0)</f>
        <v>0</v>
      </c>
      <c r="AB166" s="131">
        <f t="shared" si="93"/>
        <v>0</v>
      </c>
      <c r="AC166" s="164">
        <f t="shared" si="106"/>
        <v>274500</v>
      </c>
      <c r="AD166" s="164">
        <f t="shared" si="91"/>
        <v>4880</v>
      </c>
      <c r="AE166" s="155">
        <v>4000</v>
      </c>
      <c r="AF166" s="155">
        <f t="shared" si="87"/>
        <v>1441720.87</v>
      </c>
      <c r="AG166" s="153" t="s">
        <v>324</v>
      </c>
      <c r="AH166" s="136">
        <f t="shared" si="92"/>
        <v>1441721</v>
      </c>
    </row>
    <row r="167" spans="1:34" ht="18.75" thickBot="1" x14ac:dyDescent="0.25">
      <c r="A167" s="152">
        <v>2217915</v>
      </c>
      <c r="B167" s="124" t="s">
        <v>35</v>
      </c>
      <c r="C167" s="153" t="s">
        <v>325</v>
      </c>
      <c r="D167" s="163">
        <f>VLOOKUP(A167,[1]Sheet1!$E$15:$R$388,14,0)</f>
        <v>11</v>
      </c>
      <c r="E167" s="163">
        <f>VLOOKUP(A167,[2]Sheet1!$E$15:$T$388,16,0)</f>
        <v>43</v>
      </c>
      <c r="F167" s="163">
        <f>VLOOKUP(A167,[2]Sheet1!$E$15:$V$388,18,0)</f>
        <v>79</v>
      </c>
      <c r="G167" s="163">
        <f>VLOOKUP(A167,[2]Sheet1!$E$15:$X$388,20,0)</f>
        <v>171</v>
      </c>
      <c r="H167" s="131">
        <f t="shared" si="108"/>
        <v>293</v>
      </c>
      <c r="I167" s="131">
        <f t="shared" si="88"/>
        <v>99396</v>
      </c>
      <c r="J167" s="2">
        <v>46300</v>
      </c>
      <c r="K167" s="131">
        <f t="shared" si="103"/>
        <v>97223</v>
      </c>
      <c r="L167" s="131">
        <f t="shared" si="104"/>
        <v>335355</v>
      </c>
      <c r="M167" s="131">
        <f t="shared" si="105"/>
        <v>780786</v>
      </c>
      <c r="N167" s="131">
        <f t="shared" si="94"/>
        <v>1327957.0899999999</v>
      </c>
      <c r="O167" s="131">
        <f t="shared" si="95"/>
        <v>96250.77</v>
      </c>
      <c r="P167" s="131">
        <f t="shared" si="96"/>
        <v>328647.89999999997</v>
      </c>
      <c r="Q167" s="131">
        <f t="shared" si="97"/>
        <v>757362.41999999993</v>
      </c>
      <c r="R167" s="131">
        <f t="shared" si="109"/>
        <v>145696</v>
      </c>
      <c r="S167" s="158">
        <v>1</v>
      </c>
      <c r="T167" s="131">
        <f t="shared" si="89"/>
        <v>15000</v>
      </c>
      <c r="U167" s="158">
        <v>0</v>
      </c>
      <c r="V167" s="131">
        <f t="shared" si="90"/>
        <v>0</v>
      </c>
      <c r="W167" s="131">
        <f t="shared" si="98"/>
        <v>1342957.0899999999</v>
      </c>
      <c r="X167" s="131"/>
      <c r="Y167" s="102">
        <v>171</v>
      </c>
      <c r="Z167" s="131">
        <f t="shared" si="86"/>
        <v>35397</v>
      </c>
      <c r="AA167" s="131">
        <f>VLOOKUP(A167,[3]Sheet1!$E$4:$EL$374,138,0)</f>
        <v>0</v>
      </c>
      <c r="AB167" s="131">
        <f t="shared" si="93"/>
        <v>0</v>
      </c>
      <c r="AC167" s="164">
        <f t="shared" si="106"/>
        <v>329625</v>
      </c>
      <c r="AD167" s="164">
        <f t="shared" si="91"/>
        <v>5860</v>
      </c>
      <c r="AE167" s="155">
        <v>4000</v>
      </c>
      <c r="AF167" s="155">
        <f t="shared" si="87"/>
        <v>1717839.0899999999</v>
      </c>
      <c r="AG167" s="153" t="s">
        <v>325</v>
      </c>
      <c r="AH167" s="136">
        <f t="shared" si="92"/>
        <v>1717839</v>
      </c>
    </row>
    <row r="168" spans="1:34" ht="19.5" customHeight="1" thickBot="1" x14ac:dyDescent="0.3">
      <c r="A168" s="152"/>
      <c r="C168" s="124" t="s">
        <v>36</v>
      </c>
      <c r="D168" s="141">
        <f t="shared" ref="D168:AH168" si="110">SUM(D169:D175)</f>
        <v>42</v>
      </c>
      <c r="E168" s="141">
        <f t="shared" si="110"/>
        <v>76</v>
      </c>
      <c r="F168" s="141">
        <f t="shared" si="110"/>
        <v>309</v>
      </c>
      <c r="G168" s="141">
        <f t="shared" si="110"/>
        <v>664</v>
      </c>
      <c r="H168" s="141">
        <f t="shared" si="110"/>
        <v>1049</v>
      </c>
      <c r="I168" s="141">
        <f t="shared" si="110"/>
        <v>379512</v>
      </c>
      <c r="J168" s="141">
        <f t="shared" si="110"/>
        <v>324100</v>
      </c>
      <c r="K168" s="141">
        <f t="shared" si="110"/>
        <v>171836</v>
      </c>
      <c r="L168" s="141">
        <f t="shared" si="110"/>
        <v>1311705</v>
      </c>
      <c r="M168" s="141">
        <f t="shared" si="110"/>
        <v>3031824</v>
      </c>
      <c r="N168" s="141">
        <f t="shared" si="110"/>
        <v>5100069.82</v>
      </c>
      <c r="O168" s="141">
        <f t="shared" si="110"/>
        <v>170117.64</v>
      </c>
      <c r="P168" s="141">
        <f t="shared" si="110"/>
        <v>1285470.9000000001</v>
      </c>
      <c r="Q168" s="141">
        <f t="shared" si="110"/>
        <v>2940869.28</v>
      </c>
      <c r="R168" s="141">
        <f t="shared" si="110"/>
        <v>703612</v>
      </c>
      <c r="S168" s="141">
        <f t="shared" si="110"/>
        <v>0</v>
      </c>
      <c r="T168" s="141">
        <f t="shared" si="110"/>
        <v>0</v>
      </c>
      <c r="U168" s="141">
        <f t="shared" si="110"/>
        <v>241</v>
      </c>
      <c r="V168" s="141">
        <f t="shared" si="110"/>
        <v>10440</v>
      </c>
      <c r="W168" s="141">
        <f t="shared" si="110"/>
        <v>5110509.82</v>
      </c>
      <c r="X168" s="141">
        <f t="shared" si="110"/>
        <v>5479</v>
      </c>
      <c r="Y168" s="141">
        <f t="shared" si="110"/>
        <v>664</v>
      </c>
      <c r="Z168" s="141">
        <f t="shared" si="110"/>
        <v>137448</v>
      </c>
      <c r="AA168" s="141">
        <f t="shared" si="110"/>
        <v>0</v>
      </c>
      <c r="AB168" s="141">
        <f t="shared" si="110"/>
        <v>0</v>
      </c>
      <c r="AC168" s="141">
        <f t="shared" si="110"/>
        <v>1180125</v>
      </c>
      <c r="AD168" s="164">
        <f t="shared" si="91"/>
        <v>20980</v>
      </c>
      <c r="AE168" s="141">
        <f t="shared" si="110"/>
        <v>28000</v>
      </c>
      <c r="AF168" s="141">
        <f t="shared" si="110"/>
        <v>6482541.8200000012</v>
      </c>
      <c r="AG168" s="124" t="s">
        <v>36</v>
      </c>
      <c r="AH168" s="2">
        <f t="shared" si="110"/>
        <v>6482543</v>
      </c>
    </row>
    <row r="169" spans="1:34" ht="18.75" thickBot="1" x14ac:dyDescent="0.3">
      <c r="A169" s="152">
        <v>2218837</v>
      </c>
      <c r="B169" s="124" t="s">
        <v>36</v>
      </c>
      <c r="C169" s="153" t="s">
        <v>326</v>
      </c>
      <c r="D169" s="163">
        <f>VLOOKUP(A169,[1]Sheet1!$E$15:$R$388,14,0)</f>
        <v>9</v>
      </c>
      <c r="E169" s="163">
        <f>VLOOKUP(A169,[2]Sheet1!$E$15:$T$388,16,0)</f>
        <v>0</v>
      </c>
      <c r="F169" s="163">
        <f>VLOOKUP(A169,[2]Sheet1!$E$15:$V$388,18,0)</f>
        <v>78</v>
      </c>
      <c r="G169" s="163">
        <f>VLOOKUP(A169,[2]Sheet1!$E$15:$X$388,20,0)</f>
        <v>148</v>
      </c>
      <c r="H169" s="131">
        <f t="shared" ref="H169:H175" si="111">G169+F169+E169</f>
        <v>226</v>
      </c>
      <c r="I169" s="131">
        <f t="shared" si="88"/>
        <v>81324</v>
      </c>
      <c r="J169" s="2">
        <v>46300</v>
      </c>
      <c r="K169" s="131">
        <f t="shared" si="103"/>
        <v>0</v>
      </c>
      <c r="L169" s="131">
        <f t="shared" si="104"/>
        <v>331110</v>
      </c>
      <c r="M169" s="131">
        <f t="shared" si="105"/>
        <v>675768</v>
      </c>
      <c r="N169" s="131">
        <f t="shared" si="94"/>
        <v>1107606.76</v>
      </c>
      <c r="O169" s="131">
        <f t="shared" si="95"/>
        <v>0</v>
      </c>
      <c r="P169" s="131">
        <f t="shared" si="96"/>
        <v>324487.8</v>
      </c>
      <c r="Q169" s="131">
        <f t="shared" si="97"/>
        <v>655494.96</v>
      </c>
      <c r="R169" s="131">
        <f t="shared" ref="R169:R175" si="112">I169+J169</f>
        <v>127624</v>
      </c>
      <c r="S169" s="108">
        <v>0</v>
      </c>
      <c r="T169" s="131">
        <f t="shared" si="89"/>
        <v>0</v>
      </c>
      <c r="U169" s="156">
        <v>100</v>
      </c>
      <c r="V169" s="131">
        <f>U169*40+400</f>
        <v>4400</v>
      </c>
      <c r="W169" s="131">
        <f t="shared" si="98"/>
        <v>1112006.76</v>
      </c>
      <c r="X169" s="131"/>
      <c r="Y169" s="102">
        <v>148</v>
      </c>
      <c r="Z169" s="131">
        <f t="shared" si="86"/>
        <v>30636</v>
      </c>
      <c r="AA169" s="131">
        <f>VLOOKUP(A169,[3]Sheet1!$E$4:$EL$374,138,0)</f>
        <v>0</v>
      </c>
      <c r="AB169" s="131">
        <f t="shared" si="93"/>
        <v>0</v>
      </c>
      <c r="AC169" s="164">
        <f t="shared" si="106"/>
        <v>254250</v>
      </c>
      <c r="AD169" s="164">
        <f t="shared" si="91"/>
        <v>4520</v>
      </c>
      <c r="AE169" s="155">
        <v>4000</v>
      </c>
      <c r="AF169" s="155">
        <f t="shared" si="87"/>
        <v>1405412.76</v>
      </c>
      <c r="AG169" s="153" t="s">
        <v>326</v>
      </c>
      <c r="AH169" s="136">
        <f t="shared" si="92"/>
        <v>1405413</v>
      </c>
    </row>
    <row r="170" spans="1:34" ht="18.75" thickBot="1" x14ac:dyDescent="0.3">
      <c r="A170" s="152">
        <v>2218839</v>
      </c>
      <c r="B170" s="124" t="s">
        <v>36</v>
      </c>
      <c r="C170" s="153" t="s">
        <v>327</v>
      </c>
      <c r="D170" s="163">
        <f>VLOOKUP(A170,[1]Sheet1!$E$15:$R$388,14,0)</f>
        <v>5</v>
      </c>
      <c r="E170" s="163">
        <f>VLOOKUP(A170,[2]Sheet1!$E$15:$T$388,16,0)</f>
        <v>0</v>
      </c>
      <c r="F170" s="163">
        <f>VLOOKUP(A170,[2]Sheet1!$E$15:$V$388,18,0)</f>
        <v>46</v>
      </c>
      <c r="G170" s="163">
        <f>VLOOKUP(A170,[2]Sheet1!$E$15:$X$388,20,0)</f>
        <v>81</v>
      </c>
      <c r="H170" s="131">
        <f t="shared" si="111"/>
        <v>127</v>
      </c>
      <c r="I170" s="131">
        <f t="shared" si="88"/>
        <v>45180</v>
      </c>
      <c r="J170" s="2">
        <v>46300</v>
      </c>
      <c r="K170" s="131">
        <f t="shared" si="103"/>
        <v>0</v>
      </c>
      <c r="L170" s="131">
        <f t="shared" si="104"/>
        <v>195270</v>
      </c>
      <c r="M170" s="131">
        <f t="shared" si="105"/>
        <v>369846</v>
      </c>
      <c r="N170" s="131">
        <f t="shared" si="94"/>
        <v>641595.22</v>
      </c>
      <c r="O170" s="131">
        <f t="shared" si="95"/>
        <v>0</v>
      </c>
      <c r="P170" s="131">
        <f t="shared" si="96"/>
        <v>191364.6</v>
      </c>
      <c r="Q170" s="131">
        <f t="shared" si="97"/>
        <v>358750.62</v>
      </c>
      <c r="R170" s="131">
        <f t="shared" si="112"/>
        <v>91480</v>
      </c>
      <c r="S170" s="108">
        <v>0</v>
      </c>
      <c r="T170" s="131">
        <f t="shared" si="89"/>
        <v>0</v>
      </c>
      <c r="U170" s="156"/>
      <c r="V170" s="131">
        <f t="shared" si="90"/>
        <v>0</v>
      </c>
      <c r="W170" s="131">
        <f t="shared" si="98"/>
        <v>641595.22</v>
      </c>
      <c r="X170" s="131"/>
      <c r="Y170" s="102">
        <v>81</v>
      </c>
      <c r="Z170" s="131">
        <f t="shared" si="86"/>
        <v>16767</v>
      </c>
      <c r="AA170" s="131">
        <f>VLOOKUP(A170,[3]Sheet1!$E$4:$EL$374,138,0)</f>
        <v>0</v>
      </c>
      <c r="AB170" s="131">
        <f t="shared" si="93"/>
        <v>0</v>
      </c>
      <c r="AC170" s="164">
        <f t="shared" si="106"/>
        <v>142875</v>
      </c>
      <c r="AD170" s="164">
        <f t="shared" si="91"/>
        <v>2540</v>
      </c>
      <c r="AE170" s="155">
        <v>4000</v>
      </c>
      <c r="AF170" s="155">
        <f t="shared" si="87"/>
        <v>807777.22</v>
      </c>
      <c r="AG170" s="153" t="s">
        <v>327</v>
      </c>
      <c r="AH170" s="136">
        <f t="shared" si="92"/>
        <v>807777</v>
      </c>
    </row>
    <row r="171" spans="1:34" ht="18.75" thickBot="1" x14ac:dyDescent="0.3">
      <c r="A171" s="152">
        <v>2218996</v>
      </c>
      <c r="B171" s="124" t="s">
        <v>36</v>
      </c>
      <c r="C171" s="153" t="s">
        <v>328</v>
      </c>
      <c r="D171" s="163">
        <f>VLOOKUP(A171,[1]Sheet1!$E$15:$R$388,14,0)</f>
        <v>2</v>
      </c>
      <c r="E171" s="163">
        <f>VLOOKUP(A171,[2]Sheet1!$E$15:$T$388,16,0)</f>
        <v>0</v>
      </c>
      <c r="F171" s="163">
        <f>VLOOKUP(A171,[2]Sheet1!$E$15:$V$388,18,0)</f>
        <v>19</v>
      </c>
      <c r="G171" s="163">
        <f>VLOOKUP(A171,[2]Sheet1!$E$15:$X$388,20,0)</f>
        <v>33</v>
      </c>
      <c r="H171" s="131">
        <f t="shared" si="111"/>
        <v>52</v>
      </c>
      <c r="I171" s="131">
        <f t="shared" si="88"/>
        <v>18072</v>
      </c>
      <c r="J171" s="2">
        <v>46300</v>
      </c>
      <c r="K171" s="131">
        <f t="shared" si="103"/>
        <v>0</v>
      </c>
      <c r="L171" s="131">
        <f t="shared" si="104"/>
        <v>80655</v>
      </c>
      <c r="M171" s="131">
        <f t="shared" si="105"/>
        <v>150678</v>
      </c>
      <c r="N171" s="131">
        <f t="shared" si="94"/>
        <v>289571.56</v>
      </c>
      <c r="O171" s="131">
        <f t="shared" si="95"/>
        <v>0</v>
      </c>
      <c r="P171" s="131">
        <f t="shared" si="96"/>
        <v>79041.899999999994</v>
      </c>
      <c r="Q171" s="131">
        <f t="shared" si="97"/>
        <v>146157.66</v>
      </c>
      <c r="R171" s="131">
        <f t="shared" si="112"/>
        <v>64372</v>
      </c>
      <c r="S171" s="108">
        <v>0</v>
      </c>
      <c r="T171" s="131">
        <f t="shared" si="89"/>
        <v>0</v>
      </c>
      <c r="U171" s="156"/>
      <c r="V171" s="131">
        <f t="shared" si="90"/>
        <v>0</v>
      </c>
      <c r="W171" s="131">
        <f t="shared" si="98"/>
        <v>289571.56</v>
      </c>
      <c r="X171" s="131">
        <v>5479</v>
      </c>
      <c r="Y171" s="102">
        <v>33</v>
      </c>
      <c r="Z171" s="131">
        <f t="shared" si="86"/>
        <v>6831</v>
      </c>
      <c r="AA171" s="131">
        <f>VLOOKUP(A171,[3]Sheet1!$E$4:$EL$374,138,0)</f>
        <v>0</v>
      </c>
      <c r="AB171" s="131">
        <f t="shared" si="93"/>
        <v>0</v>
      </c>
      <c r="AC171" s="164">
        <f t="shared" si="106"/>
        <v>58500</v>
      </c>
      <c r="AD171" s="164">
        <f t="shared" si="91"/>
        <v>1040</v>
      </c>
      <c r="AE171" s="155">
        <v>4000</v>
      </c>
      <c r="AF171" s="155">
        <f t="shared" si="87"/>
        <v>365421.56</v>
      </c>
      <c r="AG171" s="153" t="s">
        <v>328</v>
      </c>
      <c r="AH171" s="136">
        <f t="shared" si="92"/>
        <v>365422</v>
      </c>
    </row>
    <row r="172" spans="1:34" ht="19.149999999999999" customHeight="1" thickBot="1" x14ac:dyDescent="0.3">
      <c r="A172" s="152">
        <v>2218840</v>
      </c>
      <c r="B172" s="124" t="s">
        <v>36</v>
      </c>
      <c r="C172" s="153" t="s">
        <v>329</v>
      </c>
      <c r="D172" s="163">
        <f>VLOOKUP(A172,[1]Sheet1!$E$15:$R$388,14,0)</f>
        <v>2</v>
      </c>
      <c r="E172" s="163">
        <f>VLOOKUP(A172,[2]Sheet1!$E$15:$T$388,16,0)</f>
        <v>0</v>
      </c>
      <c r="F172" s="163">
        <f>VLOOKUP(A172,[2]Sheet1!$E$15:$V$388,18,0)</f>
        <v>16</v>
      </c>
      <c r="G172" s="163">
        <f>VLOOKUP(A172,[2]Sheet1!$E$15:$X$388,20,0)</f>
        <v>34</v>
      </c>
      <c r="H172" s="131">
        <f t="shared" si="111"/>
        <v>50</v>
      </c>
      <c r="I172" s="131">
        <f t="shared" si="88"/>
        <v>18072</v>
      </c>
      <c r="J172" s="2">
        <v>46300</v>
      </c>
      <c r="K172" s="131">
        <f t="shared" si="103"/>
        <v>0</v>
      </c>
      <c r="L172" s="131">
        <f t="shared" si="104"/>
        <v>67920</v>
      </c>
      <c r="M172" s="131">
        <f t="shared" si="105"/>
        <v>155244</v>
      </c>
      <c r="N172" s="131">
        <f t="shared" si="94"/>
        <v>281520.28000000003</v>
      </c>
      <c r="O172" s="131">
        <f t="shared" si="95"/>
        <v>0</v>
      </c>
      <c r="P172" s="131">
        <f t="shared" si="96"/>
        <v>66561.600000000006</v>
      </c>
      <c r="Q172" s="131">
        <f t="shared" si="97"/>
        <v>150586.68</v>
      </c>
      <c r="R172" s="131">
        <f t="shared" si="112"/>
        <v>64372</v>
      </c>
      <c r="S172" s="108">
        <v>0</v>
      </c>
      <c r="T172" s="131">
        <f t="shared" si="89"/>
        <v>0</v>
      </c>
      <c r="U172" s="156"/>
      <c r="V172" s="131">
        <f t="shared" si="90"/>
        <v>0</v>
      </c>
      <c r="W172" s="131">
        <f t="shared" si="98"/>
        <v>281520.28000000003</v>
      </c>
      <c r="X172" s="131"/>
      <c r="Y172" s="102">
        <v>34</v>
      </c>
      <c r="Z172" s="131">
        <f t="shared" si="86"/>
        <v>7038</v>
      </c>
      <c r="AA172" s="131">
        <f>VLOOKUP(A172,[3]Sheet1!$E$4:$EL$374,138,0)</f>
        <v>0</v>
      </c>
      <c r="AB172" s="131">
        <f t="shared" si="93"/>
        <v>0</v>
      </c>
      <c r="AC172" s="164">
        <f t="shared" si="106"/>
        <v>56250</v>
      </c>
      <c r="AD172" s="164">
        <f t="shared" si="91"/>
        <v>1000</v>
      </c>
      <c r="AE172" s="155">
        <v>4000</v>
      </c>
      <c r="AF172" s="155">
        <f t="shared" si="87"/>
        <v>349808.28</v>
      </c>
      <c r="AG172" s="153" t="s">
        <v>329</v>
      </c>
      <c r="AH172" s="136">
        <f t="shared" si="92"/>
        <v>349808</v>
      </c>
    </row>
    <row r="173" spans="1:34" ht="18.75" thickBot="1" x14ac:dyDescent="0.3">
      <c r="A173" s="152">
        <v>2218836</v>
      </c>
      <c r="B173" s="124" t="s">
        <v>36</v>
      </c>
      <c r="C173" s="153" t="s">
        <v>330</v>
      </c>
      <c r="D173" s="163">
        <f>VLOOKUP(A173,[1]Sheet1!$E$15:$R$388,14,0)</f>
        <v>8</v>
      </c>
      <c r="E173" s="163">
        <f>VLOOKUP(A173,[2]Sheet1!$E$15:$T$388,16,0)</f>
        <v>21</v>
      </c>
      <c r="F173" s="163">
        <f>VLOOKUP(A173,[2]Sheet1!$E$15:$V$388,18,0)</f>
        <v>72</v>
      </c>
      <c r="G173" s="163">
        <f>VLOOKUP(A173,[2]Sheet1!$E$15:$X$388,20,0)</f>
        <v>109</v>
      </c>
      <c r="H173" s="131">
        <f t="shared" si="111"/>
        <v>202</v>
      </c>
      <c r="I173" s="131">
        <f t="shared" si="88"/>
        <v>72288</v>
      </c>
      <c r="J173" s="2">
        <v>46300</v>
      </c>
      <c r="K173" s="131">
        <f t="shared" si="103"/>
        <v>47481</v>
      </c>
      <c r="L173" s="131">
        <f t="shared" si="104"/>
        <v>305640</v>
      </c>
      <c r="M173" s="131">
        <f t="shared" si="105"/>
        <v>497694</v>
      </c>
      <c r="N173" s="131">
        <f t="shared" si="94"/>
        <v>947884.57000000007</v>
      </c>
      <c r="O173" s="131">
        <f t="shared" si="95"/>
        <v>47006.19</v>
      </c>
      <c r="P173" s="131">
        <f t="shared" si="96"/>
        <v>299527.2</v>
      </c>
      <c r="Q173" s="131">
        <f t="shared" si="97"/>
        <v>482763.18</v>
      </c>
      <c r="R173" s="131">
        <f t="shared" si="112"/>
        <v>118588</v>
      </c>
      <c r="S173" s="108">
        <v>0</v>
      </c>
      <c r="T173" s="131">
        <f t="shared" si="89"/>
        <v>0</v>
      </c>
      <c r="U173" s="156">
        <v>55</v>
      </c>
      <c r="V173" s="131">
        <f t="shared" si="90"/>
        <v>2200</v>
      </c>
      <c r="W173" s="131">
        <f t="shared" si="98"/>
        <v>950084.57000000007</v>
      </c>
      <c r="X173" s="131"/>
      <c r="Y173" s="102">
        <v>109</v>
      </c>
      <c r="Z173" s="131">
        <f t="shared" si="86"/>
        <v>22563</v>
      </c>
      <c r="AA173" s="131">
        <f>VLOOKUP(A173,[3]Sheet1!$E$4:$EL$374,138,0)</f>
        <v>0</v>
      </c>
      <c r="AB173" s="131">
        <f t="shared" si="93"/>
        <v>0</v>
      </c>
      <c r="AC173" s="164">
        <f t="shared" si="106"/>
        <v>227250</v>
      </c>
      <c r="AD173" s="164">
        <f t="shared" si="91"/>
        <v>4040</v>
      </c>
      <c r="AE173" s="155">
        <v>4000</v>
      </c>
      <c r="AF173" s="155">
        <f t="shared" si="87"/>
        <v>1207937.57</v>
      </c>
      <c r="AG173" s="153" t="s">
        <v>330</v>
      </c>
      <c r="AH173" s="136">
        <f t="shared" si="92"/>
        <v>1207938</v>
      </c>
    </row>
    <row r="174" spans="1:34" ht="18.75" thickBot="1" x14ac:dyDescent="0.3">
      <c r="A174" s="152">
        <v>2218838</v>
      </c>
      <c r="B174" s="124" t="s">
        <v>36</v>
      </c>
      <c r="C174" s="153" t="s">
        <v>331</v>
      </c>
      <c r="D174" s="163">
        <f>VLOOKUP(A174,[1]Sheet1!$E$15:$R$388,14,0)</f>
        <v>9</v>
      </c>
      <c r="E174" s="163">
        <f>VLOOKUP(A174,[2]Sheet1!$E$15:$T$388,16,0)</f>
        <v>34</v>
      </c>
      <c r="F174" s="163">
        <f>VLOOKUP(A174,[2]Sheet1!$E$15:$V$388,18,0)</f>
        <v>50</v>
      </c>
      <c r="G174" s="163">
        <f>VLOOKUP(A174,[2]Sheet1!$E$15:$X$388,20,0)</f>
        <v>119</v>
      </c>
      <c r="H174" s="131">
        <f t="shared" si="111"/>
        <v>203</v>
      </c>
      <c r="I174" s="131">
        <f t="shared" si="88"/>
        <v>81324</v>
      </c>
      <c r="J174" s="2">
        <v>46300</v>
      </c>
      <c r="K174" s="131">
        <f t="shared" si="103"/>
        <v>76874</v>
      </c>
      <c r="L174" s="131">
        <f t="shared" si="104"/>
        <v>212250</v>
      </c>
      <c r="M174" s="131">
        <f t="shared" si="105"/>
        <v>543354</v>
      </c>
      <c r="N174" s="131">
        <f t="shared" si="94"/>
        <v>938787.64</v>
      </c>
      <c r="O174" s="131">
        <f t="shared" si="95"/>
        <v>76105.259999999995</v>
      </c>
      <c r="P174" s="131">
        <f t="shared" si="96"/>
        <v>208005</v>
      </c>
      <c r="Q174" s="131">
        <f t="shared" si="97"/>
        <v>527053.38</v>
      </c>
      <c r="R174" s="131">
        <f t="shared" si="112"/>
        <v>127624</v>
      </c>
      <c r="S174" s="108">
        <v>0</v>
      </c>
      <c r="T174" s="131">
        <f t="shared" si="89"/>
        <v>0</v>
      </c>
      <c r="U174" s="156">
        <v>86</v>
      </c>
      <c r="V174" s="131">
        <f>U174*40+400</f>
        <v>3840</v>
      </c>
      <c r="W174" s="131">
        <f t="shared" si="98"/>
        <v>942627.64</v>
      </c>
      <c r="X174" s="131"/>
      <c r="Y174" s="102">
        <v>119</v>
      </c>
      <c r="Z174" s="131">
        <f t="shared" si="86"/>
        <v>24633</v>
      </c>
      <c r="AA174" s="131">
        <f>VLOOKUP(A174,[3]Sheet1!$E$4:$EL$374,138,0)</f>
        <v>0</v>
      </c>
      <c r="AB174" s="131">
        <f t="shared" si="93"/>
        <v>0</v>
      </c>
      <c r="AC174" s="164">
        <f t="shared" si="106"/>
        <v>228375</v>
      </c>
      <c r="AD174" s="164">
        <f t="shared" si="91"/>
        <v>4060</v>
      </c>
      <c r="AE174" s="155">
        <v>4000</v>
      </c>
      <c r="AF174" s="155">
        <f t="shared" si="87"/>
        <v>1203695.6400000001</v>
      </c>
      <c r="AG174" s="153" t="s">
        <v>331</v>
      </c>
      <c r="AH174" s="136">
        <f t="shared" si="92"/>
        <v>1203696</v>
      </c>
    </row>
    <row r="175" spans="1:34" ht="18.75" thickBot="1" x14ac:dyDescent="0.3">
      <c r="A175" s="152">
        <v>2218841</v>
      </c>
      <c r="B175" s="124" t="s">
        <v>36</v>
      </c>
      <c r="C175" s="153" t="s">
        <v>332</v>
      </c>
      <c r="D175" s="163">
        <f>VLOOKUP(A175,[1]Sheet1!$E$15:$R$388,14,0)</f>
        <v>7</v>
      </c>
      <c r="E175" s="163">
        <f>VLOOKUP(A175,[2]Sheet1!$E$15:$T$388,16,0)</f>
        <v>21</v>
      </c>
      <c r="F175" s="163">
        <f>VLOOKUP(A175,[2]Sheet1!$E$15:$V$388,18,0)</f>
        <v>28</v>
      </c>
      <c r="G175" s="163">
        <f>VLOOKUP(A175,[2]Sheet1!$E$15:$X$388,20,0)</f>
        <v>140</v>
      </c>
      <c r="H175" s="131">
        <f t="shared" si="111"/>
        <v>189</v>
      </c>
      <c r="I175" s="131">
        <f t="shared" si="88"/>
        <v>63252</v>
      </c>
      <c r="J175" s="2">
        <v>46300</v>
      </c>
      <c r="K175" s="131">
        <f t="shared" si="103"/>
        <v>47481</v>
      </c>
      <c r="L175" s="131">
        <f t="shared" si="104"/>
        <v>118860</v>
      </c>
      <c r="M175" s="131">
        <f t="shared" si="105"/>
        <v>639240</v>
      </c>
      <c r="N175" s="131">
        <f t="shared" si="94"/>
        <v>893103.79</v>
      </c>
      <c r="O175" s="131">
        <f t="shared" si="95"/>
        <v>47006.19</v>
      </c>
      <c r="P175" s="131">
        <f t="shared" si="96"/>
        <v>116482.8</v>
      </c>
      <c r="Q175" s="131">
        <f t="shared" si="97"/>
        <v>620062.79999999993</v>
      </c>
      <c r="R175" s="131">
        <f t="shared" si="112"/>
        <v>109552</v>
      </c>
      <c r="S175" s="108">
        <v>0</v>
      </c>
      <c r="T175" s="131">
        <f t="shared" si="89"/>
        <v>0</v>
      </c>
      <c r="U175" s="156"/>
      <c r="V175" s="131">
        <f t="shared" si="90"/>
        <v>0</v>
      </c>
      <c r="W175" s="131">
        <f t="shared" si="98"/>
        <v>893103.78999999992</v>
      </c>
      <c r="X175" s="131"/>
      <c r="Y175" s="102">
        <v>140</v>
      </c>
      <c r="Z175" s="131">
        <f t="shared" si="86"/>
        <v>28980</v>
      </c>
      <c r="AA175" s="131">
        <f>VLOOKUP(A175,[3]Sheet1!$E$4:$EL$374,138,0)</f>
        <v>0</v>
      </c>
      <c r="AB175" s="131">
        <f t="shared" si="93"/>
        <v>0</v>
      </c>
      <c r="AC175" s="164">
        <f t="shared" si="106"/>
        <v>212625</v>
      </c>
      <c r="AD175" s="164">
        <f t="shared" si="91"/>
        <v>3780</v>
      </c>
      <c r="AE175" s="155">
        <v>4000</v>
      </c>
      <c r="AF175" s="155">
        <f t="shared" si="87"/>
        <v>1142488.79</v>
      </c>
      <c r="AG175" s="153" t="s">
        <v>332</v>
      </c>
      <c r="AH175" s="136">
        <f t="shared" si="92"/>
        <v>1142489</v>
      </c>
    </row>
    <row r="176" spans="1:34" ht="19.5" customHeight="1" thickBot="1" x14ac:dyDescent="0.3">
      <c r="A176" s="152"/>
      <c r="C176" s="124" t="s">
        <v>37</v>
      </c>
      <c r="D176" s="141">
        <f t="shared" ref="D176:AH176" si="113">SUM(D177:D187)</f>
        <v>105</v>
      </c>
      <c r="E176" s="141">
        <f t="shared" si="113"/>
        <v>318</v>
      </c>
      <c r="F176" s="141">
        <f t="shared" si="113"/>
        <v>647</v>
      </c>
      <c r="G176" s="141">
        <f t="shared" si="113"/>
        <v>1727</v>
      </c>
      <c r="H176" s="141">
        <f t="shared" si="113"/>
        <v>2692</v>
      </c>
      <c r="I176" s="141">
        <f t="shared" si="113"/>
        <v>948780</v>
      </c>
      <c r="J176" s="141">
        <f t="shared" si="113"/>
        <v>509300</v>
      </c>
      <c r="K176" s="141">
        <f t="shared" si="113"/>
        <v>718998</v>
      </c>
      <c r="L176" s="141">
        <f t="shared" si="113"/>
        <v>2746515</v>
      </c>
      <c r="M176" s="141">
        <f t="shared" si="113"/>
        <v>7885482</v>
      </c>
      <c r="N176" s="141">
        <f t="shared" si="113"/>
        <v>12510390.26</v>
      </c>
      <c r="O176" s="141">
        <f t="shared" si="113"/>
        <v>711808.02</v>
      </c>
      <c r="P176" s="141">
        <f t="shared" si="113"/>
        <v>2691584.7</v>
      </c>
      <c r="Q176" s="141">
        <f t="shared" si="113"/>
        <v>7648917.540000001</v>
      </c>
      <c r="R176" s="141">
        <f t="shared" si="113"/>
        <v>1458080</v>
      </c>
      <c r="S176" s="141">
        <f t="shared" si="113"/>
        <v>3</v>
      </c>
      <c r="T176" s="141">
        <f t="shared" si="113"/>
        <v>45000</v>
      </c>
      <c r="U176" s="141">
        <f t="shared" si="113"/>
        <v>15</v>
      </c>
      <c r="V176" s="141">
        <f t="shared" si="113"/>
        <v>600</v>
      </c>
      <c r="W176" s="141">
        <f t="shared" si="113"/>
        <v>12555990.26</v>
      </c>
      <c r="X176" s="141">
        <f t="shared" si="113"/>
        <v>0</v>
      </c>
      <c r="Y176" s="141">
        <f t="shared" si="113"/>
        <v>1727</v>
      </c>
      <c r="Z176" s="141">
        <f t="shared" si="113"/>
        <v>357489</v>
      </c>
      <c r="AA176" s="141">
        <f t="shared" si="113"/>
        <v>0</v>
      </c>
      <c r="AB176" s="141">
        <f t="shared" si="113"/>
        <v>0</v>
      </c>
      <c r="AC176" s="141">
        <f t="shared" si="113"/>
        <v>3028500</v>
      </c>
      <c r="AD176" s="164">
        <f t="shared" si="91"/>
        <v>53840</v>
      </c>
      <c r="AE176" s="141">
        <f t="shared" si="113"/>
        <v>44000</v>
      </c>
      <c r="AF176" s="141">
        <f t="shared" si="113"/>
        <v>16039819.260000002</v>
      </c>
      <c r="AG176" s="124" t="s">
        <v>37</v>
      </c>
      <c r="AH176" s="2">
        <f t="shared" si="113"/>
        <v>16039820</v>
      </c>
    </row>
    <row r="177" spans="1:34" ht="18.75" thickBot="1" x14ac:dyDescent="0.3">
      <c r="A177" s="152">
        <v>2219888</v>
      </c>
      <c r="B177" s="124" t="s">
        <v>37</v>
      </c>
      <c r="C177" s="153" t="s">
        <v>333</v>
      </c>
      <c r="D177" s="163">
        <f>VLOOKUP(A177,[1]Sheet1!$E$15:$R$388,14,0)</f>
        <v>11</v>
      </c>
      <c r="E177" s="163">
        <f>VLOOKUP(A177,[2]Sheet1!$E$15:$T$388,16,0)</f>
        <v>60</v>
      </c>
      <c r="F177" s="163">
        <f>VLOOKUP(A177,[2]Sheet1!$E$15:$V$388,18,0)</f>
        <v>49</v>
      </c>
      <c r="G177" s="163">
        <f>VLOOKUP(A177,[2]Sheet1!$E$15:$X$388,20,0)</f>
        <v>167</v>
      </c>
      <c r="H177" s="131">
        <f t="shared" ref="H177:H187" si="114">G177+F177+E177</f>
        <v>276</v>
      </c>
      <c r="I177" s="131">
        <f t="shared" si="88"/>
        <v>99396</v>
      </c>
      <c r="J177" s="2">
        <v>46300</v>
      </c>
      <c r="K177" s="131">
        <f t="shared" si="103"/>
        <v>135660</v>
      </c>
      <c r="L177" s="131">
        <f t="shared" si="104"/>
        <v>208005</v>
      </c>
      <c r="M177" s="131">
        <f t="shared" si="105"/>
        <v>762522</v>
      </c>
      <c r="N177" s="131">
        <f t="shared" si="94"/>
        <v>1223490.6399999999</v>
      </c>
      <c r="O177" s="131">
        <f t="shared" si="95"/>
        <v>134303.4</v>
      </c>
      <c r="P177" s="131">
        <f t="shared" si="96"/>
        <v>203844.9</v>
      </c>
      <c r="Q177" s="131">
        <f t="shared" si="97"/>
        <v>739646.34</v>
      </c>
      <c r="R177" s="131">
        <f t="shared" ref="R177:R187" si="115">I177+J177</f>
        <v>145696</v>
      </c>
      <c r="S177" s="108">
        <v>1</v>
      </c>
      <c r="T177" s="131">
        <f t="shared" si="89"/>
        <v>15000</v>
      </c>
      <c r="U177" s="108">
        <v>15</v>
      </c>
      <c r="V177" s="131">
        <f t="shared" si="90"/>
        <v>600</v>
      </c>
      <c r="W177" s="131">
        <f t="shared" si="98"/>
        <v>1239090.6399999999</v>
      </c>
      <c r="X177" s="131"/>
      <c r="Y177" s="102">
        <v>167</v>
      </c>
      <c r="Z177" s="131">
        <f t="shared" si="86"/>
        <v>34569</v>
      </c>
      <c r="AA177" s="131">
        <f>VLOOKUP(A177,[3]Sheet1!$E$4:$EL$374,138,0)</f>
        <v>0</v>
      </c>
      <c r="AB177" s="131">
        <f t="shared" si="93"/>
        <v>0</v>
      </c>
      <c r="AC177" s="164">
        <f t="shared" si="106"/>
        <v>310500</v>
      </c>
      <c r="AD177" s="164">
        <f t="shared" si="91"/>
        <v>5520</v>
      </c>
      <c r="AE177" s="155">
        <v>4000</v>
      </c>
      <c r="AF177" s="155">
        <f t="shared" si="87"/>
        <v>1593679.64</v>
      </c>
      <c r="AG177" s="153" t="s">
        <v>333</v>
      </c>
      <c r="AH177" s="136">
        <f t="shared" si="92"/>
        <v>1593680</v>
      </c>
    </row>
    <row r="178" spans="1:34" ht="18.75" thickBot="1" x14ac:dyDescent="0.3">
      <c r="A178" s="152">
        <v>2219886</v>
      </c>
      <c r="B178" s="124" t="s">
        <v>37</v>
      </c>
      <c r="C178" s="153" t="s">
        <v>334</v>
      </c>
      <c r="D178" s="163">
        <f>VLOOKUP(A178,[1]Sheet1!$E$15:$R$388,14,0)</f>
        <v>14</v>
      </c>
      <c r="E178" s="163">
        <f>VLOOKUP(A178,[2]Sheet1!$E$15:$T$388,16,0)</f>
        <v>44</v>
      </c>
      <c r="F178" s="163">
        <f>VLOOKUP(A178,[2]Sheet1!$E$15:$V$388,18,0)</f>
        <v>77</v>
      </c>
      <c r="G178" s="163">
        <f>VLOOKUP(A178,[2]Sheet1!$E$15:$X$388,20,0)</f>
        <v>240</v>
      </c>
      <c r="H178" s="131">
        <f t="shared" si="114"/>
        <v>361</v>
      </c>
      <c r="I178" s="131">
        <f t="shared" si="88"/>
        <v>126504</v>
      </c>
      <c r="J178" s="2">
        <v>46300</v>
      </c>
      <c r="K178" s="131">
        <f t="shared" si="103"/>
        <v>99484</v>
      </c>
      <c r="L178" s="131">
        <f t="shared" si="104"/>
        <v>326865</v>
      </c>
      <c r="M178" s="131">
        <f t="shared" si="105"/>
        <v>1095840</v>
      </c>
      <c r="N178" s="131">
        <f t="shared" si="94"/>
        <v>1654585.66</v>
      </c>
      <c r="O178" s="131">
        <f t="shared" si="95"/>
        <v>98489.16</v>
      </c>
      <c r="P178" s="131">
        <f t="shared" si="96"/>
        <v>320327.7</v>
      </c>
      <c r="Q178" s="131">
        <f t="shared" si="97"/>
        <v>1062964.8</v>
      </c>
      <c r="R178" s="131">
        <f t="shared" si="115"/>
        <v>172804</v>
      </c>
      <c r="S178" s="108">
        <v>2</v>
      </c>
      <c r="T178" s="131">
        <f t="shared" si="89"/>
        <v>30000</v>
      </c>
      <c r="U178" s="108"/>
      <c r="V178" s="131">
        <f t="shared" si="90"/>
        <v>0</v>
      </c>
      <c r="W178" s="131">
        <f t="shared" si="98"/>
        <v>1684585.6600000001</v>
      </c>
      <c r="X178" s="131"/>
      <c r="Y178" s="102">
        <v>240</v>
      </c>
      <c r="Z178" s="131">
        <f t="shared" si="86"/>
        <v>49680</v>
      </c>
      <c r="AA178" s="131">
        <f>VLOOKUP(A178,[3]Sheet1!$E$4:$EL$374,138,0)</f>
        <v>0</v>
      </c>
      <c r="AB178" s="131">
        <f t="shared" si="93"/>
        <v>0</v>
      </c>
      <c r="AC178" s="164">
        <f t="shared" si="106"/>
        <v>406125</v>
      </c>
      <c r="AD178" s="164">
        <f t="shared" si="91"/>
        <v>7220</v>
      </c>
      <c r="AE178" s="155">
        <v>4000</v>
      </c>
      <c r="AF178" s="155">
        <f t="shared" si="87"/>
        <v>2151610.66</v>
      </c>
      <c r="AG178" s="153" t="s">
        <v>334</v>
      </c>
      <c r="AH178" s="136">
        <f t="shared" si="92"/>
        <v>2151611</v>
      </c>
    </row>
    <row r="179" spans="1:34" ht="18.75" thickBot="1" x14ac:dyDescent="0.3">
      <c r="A179" s="152">
        <v>2219887</v>
      </c>
      <c r="B179" s="124" t="s">
        <v>37</v>
      </c>
      <c r="C179" s="153" t="s">
        <v>335</v>
      </c>
      <c r="D179" s="163">
        <f>VLOOKUP(A179,[1]Sheet1!$E$15:$R$388,14,0)</f>
        <v>8</v>
      </c>
      <c r="E179" s="163">
        <f>VLOOKUP(A179,[2]Sheet1!$E$15:$T$388,16,0)</f>
        <v>21</v>
      </c>
      <c r="F179" s="163">
        <f>VLOOKUP(A179,[2]Sheet1!$E$15:$V$388,18,0)</f>
        <v>25</v>
      </c>
      <c r="G179" s="163">
        <f>VLOOKUP(A179,[2]Sheet1!$E$15:$X$388,20,0)</f>
        <v>162</v>
      </c>
      <c r="H179" s="131">
        <f t="shared" si="114"/>
        <v>208</v>
      </c>
      <c r="I179" s="131">
        <f t="shared" si="88"/>
        <v>72288</v>
      </c>
      <c r="J179" s="2">
        <v>46300</v>
      </c>
      <c r="K179" s="131">
        <f t="shared" si="103"/>
        <v>47481</v>
      </c>
      <c r="L179" s="131">
        <f t="shared" si="104"/>
        <v>106125</v>
      </c>
      <c r="M179" s="131">
        <f t="shared" si="105"/>
        <v>739692</v>
      </c>
      <c r="N179" s="131">
        <f t="shared" si="94"/>
        <v>987097.92999999993</v>
      </c>
      <c r="O179" s="131">
        <f t="shared" si="95"/>
        <v>47006.19</v>
      </c>
      <c r="P179" s="131">
        <f t="shared" si="96"/>
        <v>104002.5</v>
      </c>
      <c r="Q179" s="131">
        <f t="shared" si="97"/>
        <v>717501.24</v>
      </c>
      <c r="R179" s="131">
        <f t="shared" si="115"/>
        <v>118588</v>
      </c>
      <c r="S179" s="108">
        <v>0</v>
      </c>
      <c r="T179" s="131">
        <f t="shared" si="89"/>
        <v>0</v>
      </c>
      <c r="U179" s="108"/>
      <c r="V179" s="131">
        <f t="shared" si="90"/>
        <v>0</v>
      </c>
      <c r="W179" s="131">
        <f t="shared" si="98"/>
        <v>987097.92999999993</v>
      </c>
      <c r="X179" s="131"/>
      <c r="Y179" s="102">
        <v>162</v>
      </c>
      <c r="Z179" s="131">
        <f t="shared" si="86"/>
        <v>33534</v>
      </c>
      <c r="AA179" s="131">
        <f>VLOOKUP(A179,[3]Sheet1!$E$4:$EL$374,138,0)</f>
        <v>0</v>
      </c>
      <c r="AB179" s="131">
        <f t="shared" si="93"/>
        <v>0</v>
      </c>
      <c r="AC179" s="164">
        <f t="shared" si="106"/>
        <v>234000</v>
      </c>
      <c r="AD179" s="164">
        <f t="shared" si="91"/>
        <v>4160</v>
      </c>
      <c r="AE179" s="155">
        <v>4000</v>
      </c>
      <c r="AF179" s="155">
        <f t="shared" si="87"/>
        <v>1262791.93</v>
      </c>
      <c r="AG179" s="153" t="s">
        <v>335</v>
      </c>
      <c r="AH179" s="136">
        <f t="shared" si="92"/>
        <v>1262792</v>
      </c>
    </row>
    <row r="180" spans="1:34" ht="18.75" thickBot="1" x14ac:dyDescent="0.3">
      <c r="A180" s="152">
        <v>2219890</v>
      </c>
      <c r="B180" s="124" t="s">
        <v>37</v>
      </c>
      <c r="C180" s="153" t="s">
        <v>336</v>
      </c>
      <c r="D180" s="163">
        <f>VLOOKUP(A180,[1]Sheet1!$E$15:$R$388,14,0)</f>
        <v>8</v>
      </c>
      <c r="E180" s="163">
        <f>VLOOKUP(A180,[2]Sheet1!$E$15:$T$388,16,0)</f>
        <v>21</v>
      </c>
      <c r="F180" s="163">
        <f>VLOOKUP(A180,[2]Sheet1!$E$15:$V$388,18,0)</f>
        <v>52</v>
      </c>
      <c r="G180" s="163">
        <f>VLOOKUP(A180,[2]Sheet1!$E$15:$X$388,20,0)</f>
        <v>136</v>
      </c>
      <c r="H180" s="131">
        <f t="shared" si="114"/>
        <v>209</v>
      </c>
      <c r="I180" s="131">
        <f t="shared" si="88"/>
        <v>72288</v>
      </c>
      <c r="J180" s="2">
        <v>46300</v>
      </c>
      <c r="K180" s="131">
        <f t="shared" si="103"/>
        <v>47481</v>
      </c>
      <c r="L180" s="131">
        <f t="shared" si="104"/>
        <v>220740</v>
      </c>
      <c r="M180" s="131">
        <f t="shared" si="105"/>
        <v>620976</v>
      </c>
      <c r="N180" s="131">
        <f t="shared" si="94"/>
        <v>984266.10999999987</v>
      </c>
      <c r="O180" s="131">
        <f t="shared" si="95"/>
        <v>47006.19</v>
      </c>
      <c r="P180" s="131">
        <f t="shared" si="96"/>
        <v>216325.19999999998</v>
      </c>
      <c r="Q180" s="131">
        <f t="shared" si="97"/>
        <v>602346.72</v>
      </c>
      <c r="R180" s="131">
        <f t="shared" si="115"/>
        <v>118588</v>
      </c>
      <c r="S180" s="108">
        <v>0</v>
      </c>
      <c r="T180" s="131">
        <f t="shared" si="89"/>
        <v>0</v>
      </c>
      <c r="U180" s="108"/>
      <c r="V180" s="131">
        <f t="shared" si="90"/>
        <v>0</v>
      </c>
      <c r="W180" s="131">
        <f t="shared" si="98"/>
        <v>984266.11</v>
      </c>
      <c r="X180" s="131"/>
      <c r="Y180" s="102">
        <v>136</v>
      </c>
      <c r="Z180" s="131">
        <f t="shared" si="86"/>
        <v>28152</v>
      </c>
      <c r="AA180" s="131">
        <f>VLOOKUP(A180,[3]Sheet1!$E$4:$EL$374,138,0)</f>
        <v>0</v>
      </c>
      <c r="AB180" s="131">
        <f t="shared" si="93"/>
        <v>0</v>
      </c>
      <c r="AC180" s="164">
        <f t="shared" si="106"/>
        <v>235125</v>
      </c>
      <c r="AD180" s="164">
        <f t="shared" si="91"/>
        <v>4180</v>
      </c>
      <c r="AE180" s="155">
        <v>4000</v>
      </c>
      <c r="AF180" s="155">
        <f t="shared" si="87"/>
        <v>1255723.1099999999</v>
      </c>
      <c r="AG180" s="153" t="s">
        <v>336</v>
      </c>
      <c r="AH180" s="136">
        <f t="shared" si="92"/>
        <v>1255723</v>
      </c>
    </row>
    <row r="181" spans="1:34" ht="18.75" thickBot="1" x14ac:dyDescent="0.3">
      <c r="A181" s="152">
        <v>2219891</v>
      </c>
      <c r="B181" s="124" t="s">
        <v>37</v>
      </c>
      <c r="C181" s="153" t="s">
        <v>337</v>
      </c>
      <c r="D181" s="163">
        <f>VLOOKUP(A181,[1]Sheet1!$E$15:$R$388,14,0)</f>
        <v>4</v>
      </c>
      <c r="E181" s="163">
        <f>VLOOKUP(A181,[2]Sheet1!$E$15:$T$388,16,0)</f>
        <v>0</v>
      </c>
      <c r="F181" s="163">
        <f>VLOOKUP(A181,[2]Sheet1!$E$15:$V$388,18,0)</f>
        <v>24</v>
      </c>
      <c r="G181" s="163">
        <f>VLOOKUP(A181,[2]Sheet1!$E$15:$X$388,20,0)</f>
        <v>82</v>
      </c>
      <c r="H181" s="131">
        <f t="shared" si="114"/>
        <v>106</v>
      </c>
      <c r="I181" s="131">
        <f t="shared" si="88"/>
        <v>36144</v>
      </c>
      <c r="J181" s="2">
        <v>46300</v>
      </c>
      <c r="K181" s="131">
        <f t="shared" si="103"/>
        <v>0</v>
      </c>
      <c r="L181" s="131">
        <f t="shared" si="104"/>
        <v>101880</v>
      </c>
      <c r="M181" s="131">
        <f t="shared" si="105"/>
        <v>374412</v>
      </c>
      <c r="N181" s="131">
        <f t="shared" si="94"/>
        <v>545466.04</v>
      </c>
      <c r="O181" s="131">
        <f t="shared" si="95"/>
        <v>0</v>
      </c>
      <c r="P181" s="131">
        <f t="shared" si="96"/>
        <v>99842.4</v>
      </c>
      <c r="Q181" s="131">
        <f t="shared" si="97"/>
        <v>363179.64</v>
      </c>
      <c r="R181" s="131">
        <f t="shared" si="115"/>
        <v>82444</v>
      </c>
      <c r="S181" s="108">
        <v>0</v>
      </c>
      <c r="T181" s="131">
        <f t="shared" si="89"/>
        <v>0</v>
      </c>
      <c r="U181" s="108"/>
      <c r="V181" s="131">
        <f t="shared" si="90"/>
        <v>0</v>
      </c>
      <c r="W181" s="131">
        <f t="shared" si="98"/>
        <v>545466.04</v>
      </c>
      <c r="X181" s="131"/>
      <c r="Y181" s="102">
        <v>82</v>
      </c>
      <c r="Z181" s="131">
        <f t="shared" si="86"/>
        <v>16974</v>
      </c>
      <c r="AA181" s="131">
        <f>VLOOKUP(A181,[3]Sheet1!$E$4:$EL$374,138,0)</f>
        <v>0</v>
      </c>
      <c r="AB181" s="131">
        <f t="shared" si="93"/>
        <v>0</v>
      </c>
      <c r="AC181" s="164">
        <f t="shared" si="106"/>
        <v>119250</v>
      </c>
      <c r="AD181" s="164">
        <f t="shared" si="91"/>
        <v>2120</v>
      </c>
      <c r="AE181" s="155">
        <v>4000</v>
      </c>
      <c r="AF181" s="155">
        <f t="shared" si="87"/>
        <v>687810.04</v>
      </c>
      <c r="AG181" s="153" t="s">
        <v>337</v>
      </c>
      <c r="AH181" s="136">
        <f t="shared" si="92"/>
        <v>687810</v>
      </c>
    </row>
    <row r="182" spans="1:34" ht="18.75" thickBot="1" x14ac:dyDescent="0.3">
      <c r="A182" s="152">
        <v>2219893</v>
      </c>
      <c r="B182" s="124" t="s">
        <v>37</v>
      </c>
      <c r="C182" s="153" t="s">
        <v>338</v>
      </c>
      <c r="D182" s="163">
        <f>VLOOKUP(A182,[1]Sheet1!$E$15:$R$388,14,0)</f>
        <v>12</v>
      </c>
      <c r="E182" s="163">
        <f>VLOOKUP(A182,[2]Sheet1!$E$15:$T$388,16,0)</f>
        <v>21</v>
      </c>
      <c r="F182" s="163">
        <f>VLOOKUP(A182,[2]Sheet1!$E$15:$V$388,18,0)</f>
        <v>73</v>
      </c>
      <c r="G182" s="163">
        <f>VLOOKUP(A182,[2]Sheet1!$E$15:$X$388,20,0)</f>
        <v>217</v>
      </c>
      <c r="H182" s="131">
        <f t="shared" si="114"/>
        <v>311</v>
      </c>
      <c r="I182" s="131">
        <f t="shared" si="88"/>
        <v>108432</v>
      </c>
      <c r="J182" s="2">
        <v>46300</v>
      </c>
      <c r="K182" s="131">
        <f t="shared" si="103"/>
        <v>47481</v>
      </c>
      <c r="L182" s="131">
        <f t="shared" si="104"/>
        <v>309885</v>
      </c>
      <c r="M182" s="131">
        <f t="shared" si="105"/>
        <v>990822</v>
      </c>
      <c r="N182" s="131">
        <f t="shared" si="94"/>
        <v>1466522.8299999998</v>
      </c>
      <c r="O182" s="131">
        <f t="shared" si="95"/>
        <v>47006.19</v>
      </c>
      <c r="P182" s="131">
        <f t="shared" si="96"/>
        <v>303687.3</v>
      </c>
      <c r="Q182" s="131">
        <f t="shared" si="97"/>
        <v>961097.34</v>
      </c>
      <c r="R182" s="131">
        <f t="shared" si="115"/>
        <v>154732</v>
      </c>
      <c r="S182" s="108">
        <v>0</v>
      </c>
      <c r="T182" s="131">
        <f t="shared" si="89"/>
        <v>0</v>
      </c>
      <c r="U182" s="108"/>
      <c r="V182" s="131">
        <f t="shared" si="90"/>
        <v>0</v>
      </c>
      <c r="W182" s="131">
        <f t="shared" si="98"/>
        <v>1466522.83</v>
      </c>
      <c r="X182" s="131"/>
      <c r="Y182" s="102">
        <v>217</v>
      </c>
      <c r="Z182" s="131">
        <f t="shared" si="86"/>
        <v>44919</v>
      </c>
      <c r="AA182" s="131">
        <f>VLOOKUP(A182,[3]Sheet1!$E$4:$EL$374,138,0)</f>
        <v>0</v>
      </c>
      <c r="AB182" s="131">
        <f t="shared" si="93"/>
        <v>0</v>
      </c>
      <c r="AC182" s="164">
        <f t="shared" si="106"/>
        <v>349875</v>
      </c>
      <c r="AD182" s="164">
        <f t="shared" si="91"/>
        <v>6220</v>
      </c>
      <c r="AE182" s="155">
        <v>4000</v>
      </c>
      <c r="AF182" s="155">
        <f t="shared" si="87"/>
        <v>1871536.83</v>
      </c>
      <c r="AG182" s="153" t="s">
        <v>338</v>
      </c>
      <c r="AH182" s="136">
        <f t="shared" si="92"/>
        <v>1871537</v>
      </c>
    </row>
    <row r="183" spans="1:34" ht="18.75" thickBot="1" x14ac:dyDescent="0.3">
      <c r="A183" s="152">
        <v>2219894</v>
      </c>
      <c r="B183" s="124" t="s">
        <v>37</v>
      </c>
      <c r="C183" s="153" t="s">
        <v>339</v>
      </c>
      <c r="D183" s="163">
        <f>VLOOKUP(A183,[1]Sheet1!$E$15:$R$388,14,0)</f>
        <v>10</v>
      </c>
      <c r="E183" s="163">
        <f>VLOOKUP(A183,[2]Sheet1!$E$15:$T$388,16,0)</f>
        <v>43</v>
      </c>
      <c r="F183" s="163">
        <f>VLOOKUP(A183,[2]Sheet1!$E$15:$V$388,18,0)</f>
        <v>103</v>
      </c>
      <c r="G183" s="163">
        <f>VLOOKUP(A183,[2]Sheet1!$E$15:$X$388,20,0)</f>
        <v>109</v>
      </c>
      <c r="H183" s="131">
        <f t="shared" si="114"/>
        <v>255</v>
      </c>
      <c r="I183" s="131">
        <f t="shared" si="88"/>
        <v>90360</v>
      </c>
      <c r="J183" s="2">
        <v>46300</v>
      </c>
      <c r="K183" s="131">
        <f t="shared" si="103"/>
        <v>97223</v>
      </c>
      <c r="L183" s="131">
        <f t="shared" si="104"/>
        <v>437235</v>
      </c>
      <c r="M183" s="131">
        <f t="shared" si="105"/>
        <v>497694</v>
      </c>
      <c r="N183" s="131">
        <f t="shared" si="94"/>
        <v>1144164.25</v>
      </c>
      <c r="O183" s="131">
        <f t="shared" si="95"/>
        <v>96250.77</v>
      </c>
      <c r="P183" s="131">
        <f t="shared" si="96"/>
        <v>428490.3</v>
      </c>
      <c r="Q183" s="131">
        <f t="shared" si="97"/>
        <v>482763.18</v>
      </c>
      <c r="R183" s="131">
        <f t="shared" si="115"/>
        <v>136660</v>
      </c>
      <c r="S183" s="108">
        <v>0</v>
      </c>
      <c r="T183" s="131">
        <f t="shared" si="89"/>
        <v>0</v>
      </c>
      <c r="U183" s="108"/>
      <c r="V183" s="131">
        <f t="shared" si="90"/>
        <v>0</v>
      </c>
      <c r="W183" s="131">
        <f t="shared" si="98"/>
        <v>1144164.25</v>
      </c>
      <c r="X183" s="131"/>
      <c r="Y183" s="102">
        <v>109</v>
      </c>
      <c r="Z183" s="131">
        <f t="shared" si="86"/>
        <v>22563</v>
      </c>
      <c r="AA183" s="131">
        <f>VLOOKUP(A183,[3]Sheet1!$E$4:$EL$374,138,0)</f>
        <v>0</v>
      </c>
      <c r="AB183" s="131">
        <f t="shared" si="93"/>
        <v>0</v>
      </c>
      <c r="AC183" s="164">
        <f t="shared" si="106"/>
        <v>286875</v>
      </c>
      <c r="AD183" s="164">
        <f t="shared" si="91"/>
        <v>5100</v>
      </c>
      <c r="AE183" s="155">
        <v>4000</v>
      </c>
      <c r="AF183" s="155">
        <f t="shared" si="87"/>
        <v>1462702.25</v>
      </c>
      <c r="AG183" s="153" t="s">
        <v>339</v>
      </c>
      <c r="AH183" s="136">
        <f t="shared" si="92"/>
        <v>1462702</v>
      </c>
    </row>
    <row r="184" spans="1:34" ht="18.75" thickBot="1" x14ac:dyDescent="0.3">
      <c r="A184" s="152">
        <v>2219895</v>
      </c>
      <c r="B184" s="124" t="s">
        <v>37</v>
      </c>
      <c r="C184" s="153" t="s">
        <v>340</v>
      </c>
      <c r="D184" s="163">
        <f>VLOOKUP(A184,[1]Sheet1!$E$15:$R$388,14,0)</f>
        <v>9</v>
      </c>
      <c r="E184" s="163">
        <f>VLOOKUP(A184,[2]Sheet1!$E$15:$T$388,16,0)</f>
        <v>21</v>
      </c>
      <c r="F184" s="163">
        <f>VLOOKUP(A184,[2]Sheet1!$E$15:$V$388,18,0)</f>
        <v>52</v>
      </c>
      <c r="G184" s="163">
        <f>VLOOKUP(A184,[2]Sheet1!$E$15:$X$388,20,0)</f>
        <v>166</v>
      </c>
      <c r="H184" s="131">
        <f t="shared" si="114"/>
        <v>239</v>
      </c>
      <c r="I184" s="131">
        <f t="shared" si="88"/>
        <v>81324</v>
      </c>
      <c r="J184" s="2">
        <v>46300</v>
      </c>
      <c r="K184" s="131">
        <f t="shared" si="103"/>
        <v>47481</v>
      </c>
      <c r="L184" s="131">
        <f t="shared" si="104"/>
        <v>220740</v>
      </c>
      <c r="M184" s="131">
        <f t="shared" si="105"/>
        <v>757956</v>
      </c>
      <c r="N184" s="131">
        <f t="shared" si="94"/>
        <v>1126172.71</v>
      </c>
      <c r="O184" s="131">
        <f t="shared" si="95"/>
        <v>47006.19</v>
      </c>
      <c r="P184" s="131">
        <f t="shared" si="96"/>
        <v>216325.19999999998</v>
      </c>
      <c r="Q184" s="131">
        <f t="shared" si="97"/>
        <v>735217.32</v>
      </c>
      <c r="R184" s="131">
        <f t="shared" si="115"/>
        <v>127624</v>
      </c>
      <c r="S184" s="108">
        <v>0</v>
      </c>
      <c r="T184" s="131">
        <f t="shared" si="89"/>
        <v>0</v>
      </c>
      <c r="U184" s="108"/>
      <c r="V184" s="131">
        <f t="shared" si="90"/>
        <v>0</v>
      </c>
      <c r="W184" s="131">
        <f t="shared" si="98"/>
        <v>1126172.71</v>
      </c>
      <c r="X184" s="131"/>
      <c r="Y184" s="102">
        <v>166</v>
      </c>
      <c r="Z184" s="131">
        <f t="shared" si="86"/>
        <v>34362</v>
      </c>
      <c r="AA184" s="131">
        <f>VLOOKUP(A184,[3]Sheet1!$E$4:$EL$374,138,0)</f>
        <v>0</v>
      </c>
      <c r="AB184" s="131">
        <f t="shared" si="93"/>
        <v>0</v>
      </c>
      <c r="AC184" s="164">
        <f t="shared" si="106"/>
        <v>268875</v>
      </c>
      <c r="AD184" s="164">
        <f t="shared" si="91"/>
        <v>4780</v>
      </c>
      <c r="AE184" s="155">
        <v>4000</v>
      </c>
      <c r="AF184" s="155">
        <f t="shared" si="87"/>
        <v>1438189.71</v>
      </c>
      <c r="AG184" s="153" t="s">
        <v>340</v>
      </c>
      <c r="AH184" s="136">
        <f t="shared" si="92"/>
        <v>1438190</v>
      </c>
    </row>
    <row r="185" spans="1:34" ht="18.75" thickBot="1" x14ac:dyDescent="0.3">
      <c r="A185" s="152">
        <v>2219896</v>
      </c>
      <c r="B185" s="124" t="s">
        <v>37</v>
      </c>
      <c r="C185" s="153" t="s">
        <v>341</v>
      </c>
      <c r="D185" s="163">
        <f>VLOOKUP(A185,[1]Sheet1!$E$15:$R$388,14,0)</f>
        <v>9</v>
      </c>
      <c r="E185" s="163">
        <f>VLOOKUP(A185,[2]Sheet1!$E$15:$T$388,16,0)</f>
        <v>44</v>
      </c>
      <c r="F185" s="163">
        <f>VLOOKUP(A185,[2]Sheet1!$E$15:$V$388,18,0)</f>
        <v>52</v>
      </c>
      <c r="G185" s="163">
        <f>VLOOKUP(A185,[2]Sheet1!$E$15:$X$388,20,0)</f>
        <v>139</v>
      </c>
      <c r="H185" s="131">
        <f t="shared" si="114"/>
        <v>235</v>
      </c>
      <c r="I185" s="131">
        <f t="shared" si="88"/>
        <v>81324</v>
      </c>
      <c r="J185" s="2">
        <v>46300</v>
      </c>
      <c r="K185" s="131">
        <f t="shared" si="103"/>
        <v>99484</v>
      </c>
      <c r="L185" s="131">
        <f t="shared" si="104"/>
        <v>220740</v>
      </c>
      <c r="M185" s="131">
        <f t="shared" si="105"/>
        <v>634674</v>
      </c>
      <c r="N185" s="131">
        <f t="shared" si="94"/>
        <v>1058072.1399999999</v>
      </c>
      <c r="O185" s="131">
        <f t="shared" si="95"/>
        <v>98489.16</v>
      </c>
      <c r="P185" s="131">
        <f t="shared" si="96"/>
        <v>216325.19999999998</v>
      </c>
      <c r="Q185" s="131">
        <f t="shared" si="97"/>
        <v>615633.78</v>
      </c>
      <c r="R185" s="131">
        <f t="shared" si="115"/>
        <v>127624</v>
      </c>
      <c r="S185" s="108">
        <v>0</v>
      </c>
      <c r="T185" s="131">
        <f t="shared" si="89"/>
        <v>0</v>
      </c>
      <c r="U185" s="108"/>
      <c r="V185" s="131">
        <f t="shared" si="90"/>
        <v>0</v>
      </c>
      <c r="W185" s="131">
        <f t="shared" si="98"/>
        <v>1058072.1400000001</v>
      </c>
      <c r="X185" s="131"/>
      <c r="Y185" s="102">
        <v>139</v>
      </c>
      <c r="Z185" s="131">
        <f t="shared" si="86"/>
        <v>28773</v>
      </c>
      <c r="AA185" s="131">
        <f>VLOOKUP(A185,[3]Sheet1!$E$4:$EL$374,138,0)</f>
        <v>0</v>
      </c>
      <c r="AB185" s="131">
        <f t="shared" si="93"/>
        <v>0</v>
      </c>
      <c r="AC185" s="164">
        <f t="shared" si="106"/>
        <v>264375</v>
      </c>
      <c r="AD185" s="164">
        <f t="shared" si="91"/>
        <v>4700</v>
      </c>
      <c r="AE185" s="155">
        <v>4000</v>
      </c>
      <c r="AF185" s="155">
        <f t="shared" si="87"/>
        <v>1359920.1400000001</v>
      </c>
      <c r="AG185" s="153" t="s">
        <v>341</v>
      </c>
      <c r="AH185" s="136">
        <f t="shared" si="92"/>
        <v>1359920</v>
      </c>
    </row>
    <row r="186" spans="1:34" ht="18.75" thickBot="1" x14ac:dyDescent="0.3">
      <c r="A186" s="152">
        <v>2219897</v>
      </c>
      <c r="B186" s="124" t="s">
        <v>37</v>
      </c>
      <c r="C186" s="153" t="s">
        <v>342</v>
      </c>
      <c r="D186" s="163">
        <f>VLOOKUP(A186,[1]Sheet1!$E$15:$R$388,14,0)</f>
        <v>10</v>
      </c>
      <c r="E186" s="163">
        <f>VLOOKUP(A186,[2]Sheet1!$E$15:$T$388,16,0)</f>
        <v>43</v>
      </c>
      <c r="F186" s="163">
        <f>VLOOKUP(A186,[2]Sheet1!$E$15:$V$388,18,0)</f>
        <v>44</v>
      </c>
      <c r="G186" s="163">
        <f>VLOOKUP(A186,[2]Sheet1!$E$15:$X$388,20,0)</f>
        <v>143</v>
      </c>
      <c r="H186" s="131">
        <f t="shared" si="114"/>
        <v>230</v>
      </c>
      <c r="I186" s="131">
        <f t="shared" si="88"/>
        <v>90360</v>
      </c>
      <c r="J186" s="2">
        <v>46300</v>
      </c>
      <c r="K186" s="131">
        <f t="shared" si="103"/>
        <v>97223</v>
      </c>
      <c r="L186" s="131">
        <f t="shared" si="104"/>
        <v>186780</v>
      </c>
      <c r="M186" s="131">
        <f t="shared" si="105"/>
        <v>652938</v>
      </c>
      <c r="N186" s="131">
        <f t="shared" si="94"/>
        <v>1049305.03</v>
      </c>
      <c r="O186" s="131">
        <f t="shared" si="95"/>
        <v>96250.77</v>
      </c>
      <c r="P186" s="131">
        <f t="shared" si="96"/>
        <v>183044.4</v>
      </c>
      <c r="Q186" s="131">
        <f t="shared" si="97"/>
        <v>633349.86</v>
      </c>
      <c r="R186" s="131">
        <f t="shared" si="115"/>
        <v>136660</v>
      </c>
      <c r="S186" s="108">
        <v>0</v>
      </c>
      <c r="T186" s="131">
        <f t="shared" si="89"/>
        <v>0</v>
      </c>
      <c r="U186" s="108"/>
      <c r="V186" s="131">
        <f t="shared" si="90"/>
        <v>0</v>
      </c>
      <c r="W186" s="131">
        <f t="shared" si="98"/>
        <v>1049305.03</v>
      </c>
      <c r="X186" s="131"/>
      <c r="Y186" s="102">
        <v>143</v>
      </c>
      <c r="Z186" s="131">
        <f t="shared" si="86"/>
        <v>29601</v>
      </c>
      <c r="AA186" s="131">
        <f>VLOOKUP(A186,[3]Sheet1!$E$4:$EL$374,138,0)</f>
        <v>0</v>
      </c>
      <c r="AB186" s="131">
        <f t="shared" si="93"/>
        <v>0</v>
      </c>
      <c r="AC186" s="164">
        <f t="shared" si="106"/>
        <v>258750</v>
      </c>
      <c r="AD186" s="164">
        <f t="shared" si="91"/>
        <v>4600</v>
      </c>
      <c r="AE186" s="155">
        <v>4000</v>
      </c>
      <c r="AF186" s="155">
        <f t="shared" si="87"/>
        <v>1346256.03</v>
      </c>
      <c r="AG186" s="153" t="s">
        <v>342</v>
      </c>
      <c r="AH186" s="136">
        <f t="shared" si="92"/>
        <v>1346256</v>
      </c>
    </row>
    <row r="187" spans="1:34" ht="18.75" thickBot="1" x14ac:dyDescent="0.3">
      <c r="A187" s="152">
        <v>2219898</v>
      </c>
      <c r="B187" s="124" t="s">
        <v>37</v>
      </c>
      <c r="C187" s="153" t="s">
        <v>343</v>
      </c>
      <c r="D187" s="163">
        <f>VLOOKUP(A187,[1]Sheet1!$E$15:$R$388,14,0)</f>
        <v>10</v>
      </c>
      <c r="E187" s="163">
        <f>VLOOKUP(A187,[2]Sheet1!$E$15:$T$388,16,0)</f>
        <v>0</v>
      </c>
      <c r="F187" s="163">
        <f>VLOOKUP(A187,[2]Sheet1!$E$15:$V$388,18,0)</f>
        <v>96</v>
      </c>
      <c r="G187" s="163">
        <f>VLOOKUP(A187,[2]Sheet1!$E$15:$X$388,20,0)</f>
        <v>166</v>
      </c>
      <c r="H187" s="131">
        <f t="shared" si="114"/>
        <v>262</v>
      </c>
      <c r="I187" s="131">
        <f t="shared" si="88"/>
        <v>90360</v>
      </c>
      <c r="J187" s="2">
        <v>46300</v>
      </c>
      <c r="K187" s="131">
        <f t="shared" si="103"/>
        <v>0</v>
      </c>
      <c r="L187" s="131">
        <f t="shared" si="104"/>
        <v>407520</v>
      </c>
      <c r="M187" s="131">
        <f t="shared" si="105"/>
        <v>757956</v>
      </c>
      <c r="N187" s="131">
        <f t="shared" si="94"/>
        <v>1271246.92</v>
      </c>
      <c r="O187" s="131">
        <f t="shared" si="95"/>
        <v>0</v>
      </c>
      <c r="P187" s="131">
        <f t="shared" si="96"/>
        <v>399369.6</v>
      </c>
      <c r="Q187" s="131">
        <f t="shared" si="97"/>
        <v>735217.32</v>
      </c>
      <c r="R187" s="131">
        <f t="shared" si="115"/>
        <v>136660</v>
      </c>
      <c r="S187" s="108">
        <v>0</v>
      </c>
      <c r="T187" s="131">
        <f t="shared" si="89"/>
        <v>0</v>
      </c>
      <c r="U187" s="108"/>
      <c r="V187" s="131">
        <f t="shared" si="90"/>
        <v>0</v>
      </c>
      <c r="W187" s="131">
        <f t="shared" si="98"/>
        <v>1271246.92</v>
      </c>
      <c r="X187" s="131"/>
      <c r="Y187" s="102">
        <v>166</v>
      </c>
      <c r="Z187" s="131">
        <f t="shared" si="86"/>
        <v>34362</v>
      </c>
      <c r="AA187" s="131">
        <f>VLOOKUP(A187,[3]Sheet1!$E$4:$EL$374,138,0)</f>
        <v>0</v>
      </c>
      <c r="AB187" s="131">
        <f t="shared" si="93"/>
        <v>0</v>
      </c>
      <c r="AC187" s="164">
        <f t="shared" si="106"/>
        <v>294750</v>
      </c>
      <c r="AD187" s="164">
        <f t="shared" si="91"/>
        <v>5240</v>
      </c>
      <c r="AE187" s="155">
        <v>4000</v>
      </c>
      <c r="AF187" s="155">
        <f t="shared" si="87"/>
        <v>1609598.92</v>
      </c>
      <c r="AG187" s="153" t="s">
        <v>343</v>
      </c>
      <c r="AH187" s="136">
        <f t="shared" si="92"/>
        <v>1609599</v>
      </c>
    </row>
    <row r="188" spans="1:34" ht="19.5" customHeight="1" thickBot="1" x14ac:dyDescent="0.3">
      <c r="A188" s="152"/>
      <c r="C188" s="124" t="s">
        <v>38</v>
      </c>
      <c r="D188" s="141">
        <f t="shared" ref="D188:AH188" si="116">SUM(D189:D196)</f>
        <v>55</v>
      </c>
      <c r="E188" s="141">
        <f t="shared" si="116"/>
        <v>152</v>
      </c>
      <c r="F188" s="141">
        <f t="shared" si="116"/>
        <v>346</v>
      </c>
      <c r="G188" s="141">
        <f t="shared" si="116"/>
        <v>904</v>
      </c>
      <c r="H188" s="141">
        <f t="shared" si="116"/>
        <v>1402</v>
      </c>
      <c r="I188" s="141">
        <f t="shared" si="116"/>
        <v>496980</v>
      </c>
      <c r="J188" s="141">
        <f t="shared" si="116"/>
        <v>370400</v>
      </c>
      <c r="K188" s="141">
        <f t="shared" si="116"/>
        <v>343672</v>
      </c>
      <c r="L188" s="141">
        <f t="shared" si="116"/>
        <v>1468770</v>
      </c>
      <c r="M188" s="141">
        <f t="shared" si="116"/>
        <v>4127664</v>
      </c>
      <c r="N188" s="141">
        <f t="shared" si="116"/>
        <v>6650843.9600000009</v>
      </c>
      <c r="O188" s="141">
        <f t="shared" si="116"/>
        <v>340235.28</v>
      </c>
      <c r="P188" s="141">
        <f t="shared" si="116"/>
        <v>1439394.6</v>
      </c>
      <c r="Q188" s="141">
        <f t="shared" si="116"/>
        <v>4003834.0799999996</v>
      </c>
      <c r="R188" s="141">
        <f t="shared" si="116"/>
        <v>867380</v>
      </c>
      <c r="S188" s="141">
        <f t="shared" si="116"/>
        <v>1</v>
      </c>
      <c r="T188" s="141">
        <f t="shared" si="116"/>
        <v>15000</v>
      </c>
      <c r="U188" s="141">
        <f t="shared" si="116"/>
        <v>0</v>
      </c>
      <c r="V188" s="141">
        <f t="shared" si="116"/>
        <v>0</v>
      </c>
      <c r="W188" s="141">
        <f t="shared" si="116"/>
        <v>6665843.9600000009</v>
      </c>
      <c r="X188" s="141">
        <f t="shared" si="116"/>
        <v>0</v>
      </c>
      <c r="Y188" s="141">
        <f t="shared" si="116"/>
        <v>904</v>
      </c>
      <c r="Z188" s="141">
        <f t="shared" si="116"/>
        <v>187128</v>
      </c>
      <c r="AA188" s="141">
        <f t="shared" si="116"/>
        <v>0</v>
      </c>
      <c r="AB188" s="141">
        <f t="shared" si="116"/>
        <v>0</v>
      </c>
      <c r="AC188" s="141">
        <f t="shared" si="116"/>
        <v>1577250</v>
      </c>
      <c r="AD188" s="164">
        <f t="shared" si="91"/>
        <v>28040</v>
      </c>
      <c r="AE188" s="141">
        <f t="shared" si="116"/>
        <v>32000</v>
      </c>
      <c r="AF188" s="141">
        <f t="shared" si="116"/>
        <v>8490261.9600000009</v>
      </c>
      <c r="AG188" s="124" t="s">
        <v>38</v>
      </c>
      <c r="AH188" s="2">
        <f t="shared" si="116"/>
        <v>8490262</v>
      </c>
    </row>
    <row r="189" spans="1:34" ht="18.75" thickBot="1" x14ac:dyDescent="0.3">
      <c r="A189" s="152">
        <v>2200004</v>
      </c>
      <c r="B189" s="124" t="s">
        <v>38</v>
      </c>
      <c r="C189" s="153" t="s">
        <v>344</v>
      </c>
      <c r="D189" s="163">
        <f>VLOOKUP(A189,[1]Sheet1!$E$15:$R$388,14,0)</f>
        <v>11</v>
      </c>
      <c r="E189" s="163">
        <f>VLOOKUP(A189,[2]Sheet1!$E$15:$T$388,16,0)</f>
        <v>0</v>
      </c>
      <c r="F189" s="163">
        <f>VLOOKUP(A189,[2]Sheet1!$E$15:$V$388,18,0)</f>
        <v>70</v>
      </c>
      <c r="G189" s="163">
        <f>VLOOKUP(A189,[2]Sheet1!$E$15:$X$388,20,0)</f>
        <v>200</v>
      </c>
      <c r="H189" s="131">
        <f t="shared" ref="H189:H196" si="117">G189+F189+E189</f>
        <v>270</v>
      </c>
      <c r="I189" s="131">
        <f t="shared" si="88"/>
        <v>99396</v>
      </c>
      <c r="J189" s="2">
        <v>46300</v>
      </c>
      <c r="K189" s="131">
        <f t="shared" si="103"/>
        <v>0</v>
      </c>
      <c r="L189" s="131">
        <f t="shared" si="104"/>
        <v>297150</v>
      </c>
      <c r="M189" s="131">
        <f t="shared" si="105"/>
        <v>913200</v>
      </c>
      <c r="N189" s="131">
        <f t="shared" si="94"/>
        <v>1322707</v>
      </c>
      <c r="O189" s="131">
        <f t="shared" si="95"/>
        <v>0</v>
      </c>
      <c r="P189" s="131">
        <f t="shared" si="96"/>
        <v>291207</v>
      </c>
      <c r="Q189" s="131">
        <f t="shared" si="97"/>
        <v>885804</v>
      </c>
      <c r="R189" s="131">
        <f t="shared" ref="R189:R196" si="118">I189+J189</f>
        <v>145696</v>
      </c>
      <c r="S189" s="108">
        <v>0</v>
      </c>
      <c r="T189" s="131">
        <f t="shared" si="89"/>
        <v>0</v>
      </c>
      <c r="U189" s="108">
        <v>0</v>
      </c>
      <c r="V189" s="131">
        <f t="shared" si="90"/>
        <v>0</v>
      </c>
      <c r="W189" s="131">
        <f t="shared" si="98"/>
        <v>1322707</v>
      </c>
      <c r="X189" s="131"/>
      <c r="Y189" s="102">
        <v>200</v>
      </c>
      <c r="Z189" s="131">
        <f t="shared" si="86"/>
        <v>41400</v>
      </c>
      <c r="AA189" s="131">
        <f>VLOOKUP(A189,[3]Sheet1!$E$4:$EL$374,138,0)</f>
        <v>0</v>
      </c>
      <c r="AB189" s="131">
        <f t="shared" si="93"/>
        <v>0</v>
      </c>
      <c r="AC189" s="164">
        <f t="shared" si="106"/>
        <v>303750</v>
      </c>
      <c r="AD189" s="164">
        <f t="shared" si="91"/>
        <v>5400</v>
      </c>
      <c r="AE189" s="155">
        <v>4000</v>
      </c>
      <c r="AF189" s="155">
        <f t="shared" si="87"/>
        <v>1677257</v>
      </c>
      <c r="AG189" s="153" t="s">
        <v>344</v>
      </c>
      <c r="AH189" s="136">
        <f t="shared" si="92"/>
        <v>1677257</v>
      </c>
    </row>
    <row r="190" spans="1:34" ht="18.75" thickBot="1" x14ac:dyDescent="0.3">
      <c r="A190" s="152">
        <v>2220947</v>
      </c>
      <c r="B190" s="124" t="s">
        <v>38</v>
      </c>
      <c r="C190" s="153" t="s">
        <v>345</v>
      </c>
      <c r="D190" s="163">
        <f>VLOOKUP(A190,[1]Sheet1!$E$15:$R$388,14,0)</f>
        <v>4</v>
      </c>
      <c r="E190" s="163">
        <f>VLOOKUP(A190,[2]Sheet1!$E$15:$T$388,16,0)</f>
        <v>0</v>
      </c>
      <c r="F190" s="163">
        <f>VLOOKUP(A190,[2]Sheet1!$E$15:$V$388,18,0)</f>
        <v>25</v>
      </c>
      <c r="G190" s="163">
        <f>VLOOKUP(A190,[2]Sheet1!$E$15:$X$388,20,0)</f>
        <v>80</v>
      </c>
      <c r="H190" s="131">
        <f t="shared" si="117"/>
        <v>105</v>
      </c>
      <c r="I190" s="131">
        <f t="shared" si="88"/>
        <v>36144</v>
      </c>
      <c r="J190" s="2">
        <v>46300</v>
      </c>
      <c r="K190" s="131">
        <f t="shared" si="103"/>
        <v>0</v>
      </c>
      <c r="L190" s="131">
        <f t="shared" si="104"/>
        <v>106125</v>
      </c>
      <c r="M190" s="131">
        <f t="shared" si="105"/>
        <v>365280</v>
      </c>
      <c r="N190" s="131">
        <f t="shared" si="94"/>
        <v>540768.1</v>
      </c>
      <c r="O190" s="131">
        <f t="shared" si="95"/>
        <v>0</v>
      </c>
      <c r="P190" s="131">
        <f t="shared" si="96"/>
        <v>104002.5</v>
      </c>
      <c r="Q190" s="131">
        <f t="shared" si="97"/>
        <v>354321.6</v>
      </c>
      <c r="R190" s="131">
        <f t="shared" si="118"/>
        <v>82444</v>
      </c>
      <c r="S190" s="108">
        <v>0</v>
      </c>
      <c r="T190" s="131">
        <f t="shared" si="89"/>
        <v>0</v>
      </c>
      <c r="U190" s="108">
        <v>0</v>
      </c>
      <c r="V190" s="131">
        <f t="shared" si="90"/>
        <v>0</v>
      </c>
      <c r="W190" s="131">
        <f t="shared" si="98"/>
        <v>540768.1</v>
      </c>
      <c r="X190" s="131"/>
      <c r="Y190" s="102">
        <v>80</v>
      </c>
      <c r="Z190" s="131">
        <f t="shared" si="86"/>
        <v>16560</v>
      </c>
      <c r="AA190" s="131">
        <f>VLOOKUP(A190,[3]Sheet1!$E$4:$EL$374,138,0)</f>
        <v>0</v>
      </c>
      <c r="AB190" s="131">
        <f t="shared" si="93"/>
        <v>0</v>
      </c>
      <c r="AC190" s="164">
        <f t="shared" si="106"/>
        <v>118125</v>
      </c>
      <c r="AD190" s="164">
        <f t="shared" si="91"/>
        <v>2100</v>
      </c>
      <c r="AE190" s="155">
        <v>4000</v>
      </c>
      <c r="AF190" s="155">
        <f t="shared" si="87"/>
        <v>681553.1</v>
      </c>
      <c r="AG190" s="153" t="s">
        <v>345</v>
      </c>
      <c r="AH190" s="136">
        <f t="shared" si="92"/>
        <v>681553</v>
      </c>
    </row>
    <row r="191" spans="1:34" ht="18.75" thickBot="1" x14ac:dyDescent="0.3">
      <c r="A191" s="152">
        <v>2220948</v>
      </c>
      <c r="B191" s="124" t="s">
        <v>38</v>
      </c>
      <c r="C191" s="153" t="s">
        <v>346</v>
      </c>
      <c r="D191" s="163">
        <f>VLOOKUP(A191,[1]Sheet1!$E$15:$R$388,14,0)</f>
        <v>6</v>
      </c>
      <c r="E191" s="163">
        <f>VLOOKUP(A191,[2]Sheet1!$E$15:$T$388,16,0)</f>
        <v>22</v>
      </c>
      <c r="F191" s="163">
        <f>VLOOKUP(A191,[2]Sheet1!$E$15:$V$388,18,0)</f>
        <v>29</v>
      </c>
      <c r="G191" s="163">
        <f>VLOOKUP(A191,[2]Sheet1!$E$15:$X$388,20,0)</f>
        <v>95</v>
      </c>
      <c r="H191" s="131">
        <f t="shared" si="117"/>
        <v>146</v>
      </c>
      <c r="I191" s="131">
        <f t="shared" si="88"/>
        <v>54216</v>
      </c>
      <c r="J191" s="2">
        <v>46300</v>
      </c>
      <c r="K191" s="131">
        <f t="shared" ref="K191:K227" si="119">E191*2261</f>
        <v>49742</v>
      </c>
      <c r="L191" s="131">
        <f t="shared" ref="L191:L227" si="120">F191*4245</f>
        <v>123105</v>
      </c>
      <c r="M191" s="131">
        <f t="shared" ref="M191:M227" si="121">G191*4566</f>
        <v>433770</v>
      </c>
      <c r="N191" s="131">
        <f t="shared" si="94"/>
        <v>691160.37999999989</v>
      </c>
      <c r="O191" s="131">
        <f t="shared" si="95"/>
        <v>49244.58</v>
      </c>
      <c r="P191" s="131">
        <f t="shared" si="96"/>
        <v>120642.9</v>
      </c>
      <c r="Q191" s="131">
        <f t="shared" si="97"/>
        <v>420756.89999999997</v>
      </c>
      <c r="R191" s="131">
        <f t="shared" si="118"/>
        <v>100516</v>
      </c>
      <c r="S191" s="108">
        <v>0</v>
      </c>
      <c r="T191" s="131">
        <f t="shared" si="89"/>
        <v>0</v>
      </c>
      <c r="U191" s="108">
        <v>0</v>
      </c>
      <c r="V191" s="131">
        <f t="shared" si="90"/>
        <v>0</v>
      </c>
      <c r="W191" s="131">
        <f t="shared" si="98"/>
        <v>691160.37999999989</v>
      </c>
      <c r="X191" s="131"/>
      <c r="Y191" s="102">
        <v>95</v>
      </c>
      <c r="Z191" s="131">
        <f t="shared" si="86"/>
        <v>19665</v>
      </c>
      <c r="AA191" s="131">
        <f>VLOOKUP(A191,[3]Sheet1!$E$4:$EL$374,138,0)</f>
        <v>0</v>
      </c>
      <c r="AB191" s="131">
        <f t="shared" si="93"/>
        <v>0</v>
      </c>
      <c r="AC191" s="164">
        <f t="shared" ref="AC191:AC227" si="122">H191*1125</f>
        <v>164250</v>
      </c>
      <c r="AD191" s="164">
        <f t="shared" si="91"/>
        <v>2920</v>
      </c>
      <c r="AE191" s="155">
        <v>4000</v>
      </c>
      <c r="AF191" s="155">
        <f t="shared" si="87"/>
        <v>881995.37999999989</v>
      </c>
      <c r="AG191" s="153" t="s">
        <v>346</v>
      </c>
      <c r="AH191" s="136">
        <f t="shared" si="92"/>
        <v>881995</v>
      </c>
    </row>
    <row r="192" spans="1:34" ht="18.75" thickBot="1" x14ac:dyDescent="0.3">
      <c r="A192" s="152">
        <v>2220949</v>
      </c>
      <c r="B192" s="124" t="s">
        <v>38</v>
      </c>
      <c r="C192" s="153" t="s">
        <v>347</v>
      </c>
      <c r="D192" s="163">
        <f>VLOOKUP(A192,[1]Sheet1!$E$15:$R$388,14,0)</f>
        <v>5</v>
      </c>
      <c r="E192" s="163">
        <f>VLOOKUP(A192,[2]Sheet1!$E$15:$T$388,16,0)</f>
        <v>0</v>
      </c>
      <c r="F192" s="163">
        <f>VLOOKUP(A192,[2]Sheet1!$E$15:$V$388,18,0)</f>
        <v>50</v>
      </c>
      <c r="G192" s="163">
        <f>VLOOKUP(A192,[2]Sheet1!$E$15:$X$388,20,0)</f>
        <v>84</v>
      </c>
      <c r="H192" s="131">
        <f t="shared" si="117"/>
        <v>134</v>
      </c>
      <c r="I192" s="131">
        <f t="shared" si="88"/>
        <v>45180</v>
      </c>
      <c r="J192" s="2">
        <v>46300</v>
      </c>
      <c r="K192" s="131">
        <f t="shared" si="119"/>
        <v>0</v>
      </c>
      <c r="L192" s="131">
        <f t="shared" si="120"/>
        <v>212250</v>
      </c>
      <c r="M192" s="131">
        <f t="shared" si="121"/>
        <v>383544</v>
      </c>
      <c r="N192" s="131">
        <f t="shared" si="94"/>
        <v>671522.67999999993</v>
      </c>
      <c r="O192" s="131">
        <f t="shared" si="95"/>
        <v>0</v>
      </c>
      <c r="P192" s="131">
        <f t="shared" si="96"/>
        <v>208005</v>
      </c>
      <c r="Q192" s="131">
        <f t="shared" si="97"/>
        <v>372037.68</v>
      </c>
      <c r="R192" s="131">
        <f t="shared" si="118"/>
        <v>91480</v>
      </c>
      <c r="S192" s="108">
        <v>0</v>
      </c>
      <c r="T192" s="131">
        <f t="shared" si="89"/>
        <v>0</v>
      </c>
      <c r="U192" s="108">
        <v>0</v>
      </c>
      <c r="V192" s="131">
        <f t="shared" si="90"/>
        <v>0</v>
      </c>
      <c r="W192" s="131">
        <f t="shared" si="98"/>
        <v>671522.67999999993</v>
      </c>
      <c r="X192" s="131"/>
      <c r="Y192" s="102">
        <v>84</v>
      </c>
      <c r="Z192" s="131">
        <f t="shared" si="86"/>
        <v>17388</v>
      </c>
      <c r="AA192" s="131">
        <f>VLOOKUP(A192,[3]Sheet1!$E$4:$EL$374,138,0)</f>
        <v>0</v>
      </c>
      <c r="AB192" s="131">
        <f t="shared" si="93"/>
        <v>0</v>
      </c>
      <c r="AC192" s="164">
        <f t="shared" si="122"/>
        <v>150750</v>
      </c>
      <c r="AD192" s="164">
        <f t="shared" si="91"/>
        <v>2680</v>
      </c>
      <c r="AE192" s="155">
        <v>4000</v>
      </c>
      <c r="AF192" s="155">
        <f t="shared" si="87"/>
        <v>846340.67999999993</v>
      </c>
      <c r="AG192" s="153" t="s">
        <v>347</v>
      </c>
      <c r="AH192" s="136">
        <f t="shared" si="92"/>
        <v>846341</v>
      </c>
    </row>
    <row r="193" spans="1:34" ht="18.75" thickBot="1" x14ac:dyDescent="0.3">
      <c r="A193" s="152">
        <v>2220950</v>
      </c>
      <c r="B193" s="124" t="s">
        <v>38</v>
      </c>
      <c r="C193" s="153" t="s">
        <v>348</v>
      </c>
      <c r="D193" s="163">
        <f>VLOOKUP(A193,[1]Sheet1!$E$15:$R$388,14,0)</f>
        <v>4</v>
      </c>
      <c r="E193" s="163">
        <f>VLOOKUP(A193,[2]Sheet1!$E$15:$T$388,16,0)</f>
        <v>0</v>
      </c>
      <c r="F193" s="163">
        <f>VLOOKUP(A193,[2]Sheet1!$E$15:$V$388,18,0)</f>
        <v>26</v>
      </c>
      <c r="G193" s="163">
        <f>VLOOKUP(A193,[2]Sheet1!$E$15:$X$388,20,0)</f>
        <v>81</v>
      </c>
      <c r="H193" s="131">
        <f t="shared" si="117"/>
        <v>107</v>
      </c>
      <c r="I193" s="131">
        <f t="shared" si="88"/>
        <v>36144</v>
      </c>
      <c r="J193" s="2">
        <v>46300</v>
      </c>
      <c r="K193" s="131">
        <f t="shared" si="119"/>
        <v>0</v>
      </c>
      <c r="L193" s="131">
        <f t="shared" si="120"/>
        <v>110370</v>
      </c>
      <c r="M193" s="131">
        <f t="shared" si="121"/>
        <v>369846</v>
      </c>
      <c r="N193" s="131">
        <f t="shared" si="94"/>
        <v>549357.22</v>
      </c>
      <c r="O193" s="131">
        <f t="shared" si="95"/>
        <v>0</v>
      </c>
      <c r="P193" s="131">
        <f t="shared" si="96"/>
        <v>108162.59999999999</v>
      </c>
      <c r="Q193" s="131">
        <f t="shared" si="97"/>
        <v>358750.62</v>
      </c>
      <c r="R193" s="131">
        <f t="shared" si="118"/>
        <v>82444</v>
      </c>
      <c r="S193" s="108">
        <v>0</v>
      </c>
      <c r="T193" s="131">
        <f t="shared" si="89"/>
        <v>0</v>
      </c>
      <c r="U193" s="108">
        <v>0</v>
      </c>
      <c r="V193" s="131">
        <f t="shared" si="90"/>
        <v>0</v>
      </c>
      <c r="W193" s="131">
        <f t="shared" si="98"/>
        <v>549357.22</v>
      </c>
      <c r="X193" s="131"/>
      <c r="Y193" s="102">
        <v>81</v>
      </c>
      <c r="Z193" s="131">
        <f t="shared" si="86"/>
        <v>16767</v>
      </c>
      <c r="AA193" s="131">
        <f>VLOOKUP(A193,[3]Sheet1!$E$4:$EL$374,138,0)</f>
        <v>0</v>
      </c>
      <c r="AB193" s="131">
        <f t="shared" si="93"/>
        <v>0</v>
      </c>
      <c r="AC193" s="164">
        <f t="shared" si="122"/>
        <v>120375</v>
      </c>
      <c r="AD193" s="164">
        <f t="shared" si="91"/>
        <v>2140</v>
      </c>
      <c r="AE193" s="155">
        <v>4000</v>
      </c>
      <c r="AF193" s="155">
        <f t="shared" si="87"/>
        <v>692639.22</v>
      </c>
      <c r="AG193" s="153" t="s">
        <v>348</v>
      </c>
      <c r="AH193" s="136">
        <f t="shared" si="92"/>
        <v>692639</v>
      </c>
    </row>
    <row r="194" spans="1:34" ht="18.75" thickBot="1" x14ac:dyDescent="0.3">
      <c r="A194" s="152">
        <v>2220952</v>
      </c>
      <c r="B194" s="124" t="s">
        <v>38</v>
      </c>
      <c r="C194" s="153" t="s">
        <v>349</v>
      </c>
      <c r="D194" s="163">
        <f>VLOOKUP(A194,[1]Sheet1!$E$15:$R$388,14,0)</f>
        <v>8</v>
      </c>
      <c r="E194" s="163">
        <f>VLOOKUP(A194,[2]Sheet1!$E$15:$T$388,16,0)</f>
        <v>45</v>
      </c>
      <c r="F194" s="163">
        <f>VLOOKUP(A194,[2]Sheet1!$E$15:$V$388,18,0)</f>
        <v>35</v>
      </c>
      <c r="G194" s="163">
        <f>VLOOKUP(A194,[2]Sheet1!$E$15:$X$388,20,0)</f>
        <v>124</v>
      </c>
      <c r="H194" s="131">
        <f t="shared" si="117"/>
        <v>204</v>
      </c>
      <c r="I194" s="131">
        <f t="shared" si="88"/>
        <v>72288</v>
      </c>
      <c r="J194" s="2">
        <v>46300</v>
      </c>
      <c r="K194" s="131">
        <f t="shared" si="119"/>
        <v>101745</v>
      </c>
      <c r="L194" s="131">
        <f t="shared" si="120"/>
        <v>148575</v>
      </c>
      <c r="M194" s="131">
        <f t="shared" si="121"/>
        <v>566184</v>
      </c>
      <c r="N194" s="131">
        <f t="shared" si="94"/>
        <v>914117.53</v>
      </c>
      <c r="O194" s="131">
        <f t="shared" si="95"/>
        <v>100727.55</v>
      </c>
      <c r="P194" s="131">
        <f t="shared" si="96"/>
        <v>145603.5</v>
      </c>
      <c r="Q194" s="131">
        <f t="shared" si="97"/>
        <v>549198.48</v>
      </c>
      <c r="R194" s="131">
        <f t="shared" si="118"/>
        <v>118588</v>
      </c>
      <c r="S194" s="108">
        <v>0</v>
      </c>
      <c r="T194" s="131">
        <f t="shared" si="89"/>
        <v>0</v>
      </c>
      <c r="U194" s="108">
        <v>0</v>
      </c>
      <c r="V194" s="131">
        <f t="shared" si="90"/>
        <v>0</v>
      </c>
      <c r="W194" s="131">
        <f t="shared" si="98"/>
        <v>914117.53</v>
      </c>
      <c r="X194" s="131"/>
      <c r="Y194" s="102">
        <v>124</v>
      </c>
      <c r="Z194" s="131">
        <f t="shared" si="86"/>
        <v>25668</v>
      </c>
      <c r="AA194" s="131">
        <f>VLOOKUP(A194,[3]Sheet1!$E$4:$EL$374,138,0)</f>
        <v>0</v>
      </c>
      <c r="AB194" s="131">
        <f t="shared" si="93"/>
        <v>0</v>
      </c>
      <c r="AC194" s="164">
        <f t="shared" si="122"/>
        <v>229500</v>
      </c>
      <c r="AD194" s="164">
        <f t="shared" si="91"/>
        <v>4080</v>
      </c>
      <c r="AE194" s="155">
        <v>4000</v>
      </c>
      <c r="AF194" s="155">
        <f t="shared" si="87"/>
        <v>1177365.53</v>
      </c>
      <c r="AG194" s="153" t="s">
        <v>349</v>
      </c>
      <c r="AH194" s="136">
        <f t="shared" si="92"/>
        <v>1177366</v>
      </c>
    </row>
    <row r="195" spans="1:34" ht="18.75" thickBot="1" x14ac:dyDescent="0.3">
      <c r="A195" s="152">
        <v>2220953</v>
      </c>
      <c r="B195" s="124" t="s">
        <v>38</v>
      </c>
      <c r="C195" s="153" t="s">
        <v>350</v>
      </c>
      <c r="D195" s="163">
        <f>VLOOKUP(A195,[1]Sheet1!$E$15:$R$388,14,0)</f>
        <v>11</v>
      </c>
      <c r="E195" s="163">
        <f>VLOOKUP(A195,[2]Sheet1!$E$15:$T$388,16,0)</f>
        <v>39</v>
      </c>
      <c r="F195" s="163">
        <f>VLOOKUP(A195,[2]Sheet1!$E$15:$V$388,18,0)</f>
        <v>85</v>
      </c>
      <c r="G195" s="163">
        <f>VLOOKUP(A195,[2]Sheet1!$E$15:$X$388,20,0)</f>
        <v>164</v>
      </c>
      <c r="H195" s="131">
        <f t="shared" si="117"/>
        <v>288</v>
      </c>
      <c r="I195" s="131">
        <f t="shared" si="88"/>
        <v>99396</v>
      </c>
      <c r="J195" s="2">
        <v>46300</v>
      </c>
      <c r="K195" s="131">
        <f t="shared" si="119"/>
        <v>88179</v>
      </c>
      <c r="L195" s="131">
        <f t="shared" si="120"/>
        <v>360825</v>
      </c>
      <c r="M195" s="131">
        <f t="shared" si="121"/>
        <v>748824</v>
      </c>
      <c r="N195" s="131">
        <f t="shared" si="94"/>
        <v>1312960.99</v>
      </c>
      <c r="O195" s="131">
        <f t="shared" si="95"/>
        <v>87297.21</v>
      </c>
      <c r="P195" s="131">
        <f t="shared" si="96"/>
        <v>353608.5</v>
      </c>
      <c r="Q195" s="131">
        <f t="shared" si="97"/>
        <v>726359.28</v>
      </c>
      <c r="R195" s="131">
        <f t="shared" si="118"/>
        <v>145696</v>
      </c>
      <c r="S195" s="108">
        <v>1</v>
      </c>
      <c r="T195" s="131">
        <f t="shared" si="89"/>
        <v>15000</v>
      </c>
      <c r="U195" s="108">
        <v>0</v>
      </c>
      <c r="V195" s="131">
        <f t="shared" si="90"/>
        <v>0</v>
      </c>
      <c r="W195" s="131">
        <f t="shared" si="98"/>
        <v>1327960.99</v>
      </c>
      <c r="X195" s="131"/>
      <c r="Y195" s="102">
        <v>164</v>
      </c>
      <c r="Z195" s="131">
        <f t="shared" si="86"/>
        <v>33948</v>
      </c>
      <c r="AA195" s="131">
        <f>VLOOKUP(A195,[3]Sheet1!$E$4:$EL$374,138,0)</f>
        <v>0</v>
      </c>
      <c r="AB195" s="131">
        <f t="shared" si="93"/>
        <v>0</v>
      </c>
      <c r="AC195" s="164">
        <f t="shared" si="122"/>
        <v>324000</v>
      </c>
      <c r="AD195" s="164">
        <f t="shared" si="91"/>
        <v>5760</v>
      </c>
      <c r="AE195" s="155">
        <v>4000</v>
      </c>
      <c r="AF195" s="155">
        <f t="shared" si="87"/>
        <v>1695668.99</v>
      </c>
      <c r="AG195" s="153" t="s">
        <v>350</v>
      </c>
      <c r="AH195" s="136">
        <f t="shared" si="92"/>
        <v>1695669</v>
      </c>
    </row>
    <row r="196" spans="1:34" ht="18.75" thickBot="1" x14ac:dyDescent="0.3">
      <c r="A196" s="152">
        <v>2220994</v>
      </c>
      <c r="B196" s="124" t="s">
        <v>38</v>
      </c>
      <c r="C196" s="153" t="s">
        <v>351</v>
      </c>
      <c r="D196" s="163">
        <f>VLOOKUP(A196,[1]Sheet1!$E$15:$R$388,14,0)</f>
        <v>6</v>
      </c>
      <c r="E196" s="163">
        <f>VLOOKUP(A196,[2]Sheet1!$E$15:$T$388,16,0)</f>
        <v>46</v>
      </c>
      <c r="F196" s="163">
        <f>VLOOKUP(A196,[2]Sheet1!$E$15:$V$388,18,0)</f>
        <v>26</v>
      </c>
      <c r="G196" s="163">
        <f>VLOOKUP(A196,[2]Sheet1!$E$15:$X$388,20,0)</f>
        <v>76</v>
      </c>
      <c r="H196" s="131">
        <f t="shared" si="117"/>
        <v>148</v>
      </c>
      <c r="I196" s="131">
        <f t="shared" si="88"/>
        <v>54216</v>
      </c>
      <c r="J196" s="2">
        <v>46300</v>
      </c>
      <c r="K196" s="131">
        <f t="shared" si="119"/>
        <v>104006</v>
      </c>
      <c r="L196" s="131">
        <f t="shared" si="120"/>
        <v>110370</v>
      </c>
      <c r="M196" s="131">
        <f t="shared" si="121"/>
        <v>347016</v>
      </c>
      <c r="N196" s="131">
        <f t="shared" si="94"/>
        <v>648250.06000000006</v>
      </c>
      <c r="O196" s="131">
        <f t="shared" si="95"/>
        <v>102965.94</v>
      </c>
      <c r="P196" s="131">
        <f t="shared" si="96"/>
        <v>108162.59999999999</v>
      </c>
      <c r="Q196" s="131">
        <f t="shared" si="97"/>
        <v>336605.52</v>
      </c>
      <c r="R196" s="131">
        <f t="shared" si="118"/>
        <v>100516</v>
      </c>
      <c r="S196" s="108">
        <v>0</v>
      </c>
      <c r="T196" s="131">
        <f t="shared" si="89"/>
        <v>0</v>
      </c>
      <c r="U196" s="108">
        <v>0</v>
      </c>
      <c r="V196" s="131">
        <f t="shared" si="90"/>
        <v>0</v>
      </c>
      <c r="W196" s="131">
        <f t="shared" si="98"/>
        <v>648250.06000000006</v>
      </c>
      <c r="X196" s="131"/>
      <c r="Y196" s="102">
        <v>76</v>
      </c>
      <c r="Z196" s="131">
        <f t="shared" si="86"/>
        <v>15732</v>
      </c>
      <c r="AA196" s="131">
        <f>VLOOKUP(A196,[3]Sheet1!$E$4:$EL$374,138,0)</f>
        <v>0</v>
      </c>
      <c r="AB196" s="131">
        <f t="shared" si="93"/>
        <v>0</v>
      </c>
      <c r="AC196" s="164">
        <f t="shared" si="122"/>
        <v>166500</v>
      </c>
      <c r="AD196" s="164">
        <f t="shared" si="91"/>
        <v>2960</v>
      </c>
      <c r="AE196" s="155">
        <v>4000</v>
      </c>
      <c r="AF196" s="155">
        <f t="shared" si="87"/>
        <v>837442.06</v>
      </c>
      <c r="AG196" s="153" t="s">
        <v>351</v>
      </c>
      <c r="AH196" s="136">
        <f t="shared" si="92"/>
        <v>837442</v>
      </c>
    </row>
    <row r="197" spans="1:34" ht="19.5" customHeight="1" thickBot="1" x14ac:dyDescent="0.3">
      <c r="A197" s="152"/>
      <c r="C197" s="124" t="s">
        <v>39</v>
      </c>
      <c r="D197" s="141">
        <f t="shared" ref="D197:AH197" si="123">SUM(D198:D205)</f>
        <v>73</v>
      </c>
      <c r="E197" s="141">
        <f t="shared" si="123"/>
        <v>67</v>
      </c>
      <c r="F197" s="141">
        <f t="shared" si="123"/>
        <v>445</v>
      </c>
      <c r="G197" s="141">
        <f t="shared" si="123"/>
        <v>1466</v>
      </c>
      <c r="H197" s="141">
        <f t="shared" si="123"/>
        <v>1978</v>
      </c>
      <c r="I197" s="141">
        <f t="shared" si="123"/>
        <v>659628</v>
      </c>
      <c r="J197" s="141">
        <f t="shared" si="123"/>
        <v>370400</v>
      </c>
      <c r="K197" s="141">
        <f t="shared" si="123"/>
        <v>151487</v>
      </c>
      <c r="L197" s="141">
        <f t="shared" si="123"/>
        <v>1889025</v>
      </c>
      <c r="M197" s="141">
        <f t="shared" si="123"/>
        <v>6693756</v>
      </c>
      <c r="N197" s="141">
        <f t="shared" si="123"/>
        <v>9524187.9499999993</v>
      </c>
      <c r="O197" s="141">
        <f t="shared" si="123"/>
        <v>149972.13</v>
      </c>
      <c r="P197" s="141">
        <f t="shared" si="123"/>
        <v>1851244.4999999998</v>
      </c>
      <c r="Q197" s="141">
        <f t="shared" si="123"/>
        <v>6492943.3200000003</v>
      </c>
      <c r="R197" s="141">
        <f t="shared" si="123"/>
        <v>1030028</v>
      </c>
      <c r="S197" s="141">
        <f t="shared" si="123"/>
        <v>5</v>
      </c>
      <c r="T197" s="141">
        <f t="shared" si="123"/>
        <v>75000</v>
      </c>
      <c r="U197" s="141">
        <f t="shared" si="123"/>
        <v>136</v>
      </c>
      <c r="V197" s="141">
        <f t="shared" si="123"/>
        <v>5840</v>
      </c>
      <c r="W197" s="141">
        <f t="shared" si="123"/>
        <v>9605027.9499999993</v>
      </c>
      <c r="X197" s="141">
        <f t="shared" si="123"/>
        <v>0</v>
      </c>
      <c r="Y197" s="141">
        <f t="shared" si="123"/>
        <v>1466</v>
      </c>
      <c r="Z197" s="141">
        <f t="shared" si="123"/>
        <v>303462</v>
      </c>
      <c r="AA197" s="141">
        <f t="shared" si="123"/>
        <v>0</v>
      </c>
      <c r="AB197" s="141">
        <f t="shared" si="123"/>
        <v>0</v>
      </c>
      <c r="AC197" s="141">
        <f t="shared" si="123"/>
        <v>2225250</v>
      </c>
      <c r="AD197" s="164">
        <f t="shared" si="91"/>
        <v>39560</v>
      </c>
      <c r="AE197" s="141">
        <f t="shared" si="123"/>
        <v>32000</v>
      </c>
      <c r="AF197" s="141">
        <f t="shared" si="123"/>
        <v>12205299.949999999</v>
      </c>
      <c r="AG197" s="124" t="s">
        <v>39</v>
      </c>
      <c r="AH197" s="2">
        <f t="shared" si="123"/>
        <v>12205301</v>
      </c>
    </row>
    <row r="198" spans="1:34" ht="18.75" thickBot="1" x14ac:dyDescent="0.3">
      <c r="A198" s="152">
        <v>2221878</v>
      </c>
      <c r="B198" s="124" t="s">
        <v>39</v>
      </c>
      <c r="C198" s="153" t="s">
        <v>352</v>
      </c>
      <c r="D198" s="163">
        <f>VLOOKUP(A198,[1]Sheet1!$E$15:$R$388,14,0)</f>
        <v>5</v>
      </c>
      <c r="E198" s="163">
        <f>VLOOKUP(A198,[2]Sheet1!$E$15:$T$388,16,0)</f>
        <v>0</v>
      </c>
      <c r="F198" s="163">
        <f>VLOOKUP(A198,[2]Sheet1!$E$15:$V$388,18,0)</f>
        <v>26</v>
      </c>
      <c r="G198" s="163">
        <f>VLOOKUP(A198,[2]Sheet1!$E$15:$X$388,20,0)</f>
        <v>105</v>
      </c>
      <c r="H198" s="131">
        <f t="shared" ref="H198:H205" si="124">G198+F198+E198</f>
        <v>131</v>
      </c>
      <c r="I198" s="131">
        <f t="shared" si="88"/>
        <v>45180</v>
      </c>
      <c r="J198" s="2">
        <v>46300</v>
      </c>
      <c r="K198" s="131">
        <f t="shared" si="119"/>
        <v>0</v>
      </c>
      <c r="L198" s="131">
        <f t="shared" si="120"/>
        <v>110370</v>
      </c>
      <c r="M198" s="131">
        <f t="shared" si="121"/>
        <v>479430</v>
      </c>
      <c r="N198" s="131">
        <f t="shared" si="94"/>
        <v>664689.69999999995</v>
      </c>
      <c r="O198" s="131">
        <f t="shared" si="95"/>
        <v>0</v>
      </c>
      <c r="P198" s="131">
        <f t="shared" si="96"/>
        <v>108162.59999999999</v>
      </c>
      <c r="Q198" s="131">
        <f t="shared" si="97"/>
        <v>465047.1</v>
      </c>
      <c r="R198" s="131">
        <f t="shared" ref="R198:R205" si="125">I198+J198</f>
        <v>91480</v>
      </c>
      <c r="S198" s="108">
        <v>0</v>
      </c>
      <c r="T198" s="131">
        <f t="shared" si="89"/>
        <v>0</v>
      </c>
      <c r="U198" s="108">
        <v>26</v>
      </c>
      <c r="V198" s="131">
        <f t="shared" si="90"/>
        <v>1040</v>
      </c>
      <c r="W198" s="131">
        <f t="shared" si="98"/>
        <v>665729.69999999995</v>
      </c>
      <c r="X198" s="131"/>
      <c r="Y198" s="102">
        <v>105</v>
      </c>
      <c r="Z198" s="131">
        <f t="shared" si="86"/>
        <v>21735</v>
      </c>
      <c r="AA198" s="131">
        <f>VLOOKUP(A198,[3]Sheet1!$E$4:$EL$374,138,0)</f>
        <v>0</v>
      </c>
      <c r="AB198" s="131">
        <f t="shared" si="93"/>
        <v>0</v>
      </c>
      <c r="AC198" s="164">
        <f t="shared" si="122"/>
        <v>147375</v>
      </c>
      <c r="AD198" s="164">
        <f t="shared" si="91"/>
        <v>2620</v>
      </c>
      <c r="AE198" s="155">
        <v>4000</v>
      </c>
      <c r="AF198" s="155">
        <f t="shared" si="87"/>
        <v>841459.7</v>
      </c>
      <c r="AG198" s="153" t="s">
        <v>352</v>
      </c>
      <c r="AH198" s="136">
        <f t="shared" si="92"/>
        <v>841460</v>
      </c>
    </row>
    <row r="199" spans="1:34" ht="18.75" thickBot="1" x14ac:dyDescent="0.3">
      <c r="A199" s="152">
        <v>2221880</v>
      </c>
      <c r="B199" s="124" t="s">
        <v>39</v>
      </c>
      <c r="C199" s="153" t="s">
        <v>353</v>
      </c>
      <c r="D199" s="163">
        <f>VLOOKUP(A199,[1]Sheet1!$E$15:$R$388,14,0)</f>
        <v>4</v>
      </c>
      <c r="E199" s="163">
        <f>VLOOKUP(A199,[2]Sheet1!$E$15:$T$388,16,0)</f>
        <v>0</v>
      </c>
      <c r="F199" s="163">
        <f>VLOOKUP(A199,[2]Sheet1!$E$15:$V$388,18,0)</f>
        <v>27</v>
      </c>
      <c r="G199" s="163">
        <f>VLOOKUP(A199,[2]Sheet1!$E$15:$X$388,20,0)</f>
        <v>99</v>
      </c>
      <c r="H199" s="131">
        <f t="shared" si="124"/>
        <v>126</v>
      </c>
      <c r="I199" s="131">
        <f t="shared" si="88"/>
        <v>36144</v>
      </c>
      <c r="J199" s="2">
        <v>46300</v>
      </c>
      <c r="K199" s="131">
        <f t="shared" si="119"/>
        <v>0</v>
      </c>
      <c r="L199" s="131">
        <f t="shared" si="120"/>
        <v>114615</v>
      </c>
      <c r="M199" s="131">
        <f t="shared" si="121"/>
        <v>452034</v>
      </c>
      <c r="N199" s="131">
        <f t="shared" si="94"/>
        <v>633239.67999999993</v>
      </c>
      <c r="O199" s="131">
        <f t="shared" si="95"/>
        <v>0</v>
      </c>
      <c r="P199" s="131">
        <f t="shared" si="96"/>
        <v>112322.7</v>
      </c>
      <c r="Q199" s="131">
        <f t="shared" si="97"/>
        <v>438472.98</v>
      </c>
      <c r="R199" s="131">
        <f t="shared" si="125"/>
        <v>82444</v>
      </c>
      <c r="S199" s="108">
        <v>0</v>
      </c>
      <c r="T199" s="131">
        <f t="shared" si="89"/>
        <v>0</v>
      </c>
      <c r="U199" s="108">
        <v>0</v>
      </c>
      <c r="V199" s="131">
        <f t="shared" si="90"/>
        <v>0</v>
      </c>
      <c r="W199" s="131">
        <f t="shared" si="98"/>
        <v>633239.67999999993</v>
      </c>
      <c r="X199" s="131"/>
      <c r="Y199" s="102">
        <v>99</v>
      </c>
      <c r="Z199" s="131">
        <f t="shared" si="86"/>
        <v>20493</v>
      </c>
      <c r="AA199" s="131">
        <f>VLOOKUP(A199,[3]Sheet1!$E$4:$EL$374,138,0)</f>
        <v>0</v>
      </c>
      <c r="AB199" s="131">
        <f t="shared" si="93"/>
        <v>0</v>
      </c>
      <c r="AC199" s="164">
        <f t="shared" si="122"/>
        <v>141750</v>
      </c>
      <c r="AD199" s="164">
        <f t="shared" si="91"/>
        <v>2520</v>
      </c>
      <c r="AE199" s="155">
        <v>4000</v>
      </c>
      <c r="AF199" s="155">
        <f t="shared" si="87"/>
        <v>802002.67999999993</v>
      </c>
      <c r="AG199" s="153" t="s">
        <v>353</v>
      </c>
      <c r="AH199" s="136">
        <f t="shared" si="92"/>
        <v>802003</v>
      </c>
    </row>
    <row r="200" spans="1:34" ht="18.75" thickBot="1" x14ac:dyDescent="0.3">
      <c r="A200" s="152">
        <v>2221881</v>
      </c>
      <c r="B200" s="124" t="s">
        <v>39</v>
      </c>
      <c r="C200" s="153" t="s">
        <v>354</v>
      </c>
      <c r="D200" s="163">
        <f>VLOOKUP(A200,[1]Sheet1!$E$15:$R$388,14,0)</f>
        <v>9</v>
      </c>
      <c r="E200" s="163">
        <f>VLOOKUP(A200,[2]Sheet1!$E$15:$T$388,16,0)</f>
        <v>0</v>
      </c>
      <c r="F200" s="163">
        <f>VLOOKUP(A200,[2]Sheet1!$E$15:$V$388,18,0)</f>
        <v>52</v>
      </c>
      <c r="G200" s="163">
        <f>VLOOKUP(A200,[2]Sheet1!$E$15:$X$388,20,0)</f>
        <v>192</v>
      </c>
      <c r="H200" s="131">
        <f t="shared" si="124"/>
        <v>244</v>
      </c>
      <c r="I200" s="131">
        <f t="shared" si="88"/>
        <v>81324</v>
      </c>
      <c r="J200" s="2">
        <v>46300</v>
      </c>
      <c r="K200" s="131">
        <f t="shared" si="119"/>
        <v>0</v>
      </c>
      <c r="L200" s="131">
        <f t="shared" si="120"/>
        <v>220740</v>
      </c>
      <c r="M200" s="131">
        <f t="shared" si="121"/>
        <v>876672</v>
      </c>
      <c r="N200" s="131">
        <f t="shared" si="94"/>
        <v>1194321.04</v>
      </c>
      <c r="O200" s="131">
        <f t="shared" si="95"/>
        <v>0</v>
      </c>
      <c r="P200" s="131">
        <f t="shared" si="96"/>
        <v>216325.19999999998</v>
      </c>
      <c r="Q200" s="131">
        <f t="shared" si="97"/>
        <v>850371.84</v>
      </c>
      <c r="R200" s="131">
        <f t="shared" si="125"/>
        <v>127624</v>
      </c>
      <c r="S200" s="108">
        <v>1</v>
      </c>
      <c r="T200" s="131">
        <f t="shared" si="89"/>
        <v>15000</v>
      </c>
      <c r="U200" s="108">
        <v>0</v>
      </c>
      <c r="V200" s="131">
        <f t="shared" si="90"/>
        <v>0</v>
      </c>
      <c r="W200" s="131">
        <f t="shared" si="98"/>
        <v>1209321.04</v>
      </c>
      <c r="X200" s="131"/>
      <c r="Y200" s="102">
        <v>192</v>
      </c>
      <c r="Z200" s="131">
        <f t="shared" ref="Z200:Z226" si="126">Y200*207</f>
        <v>39744</v>
      </c>
      <c r="AA200" s="131">
        <f>VLOOKUP(A200,[3]Sheet1!$E$4:$EL$374,138,0)</f>
        <v>0</v>
      </c>
      <c r="AB200" s="131">
        <f t="shared" si="93"/>
        <v>0</v>
      </c>
      <c r="AC200" s="164">
        <f t="shared" si="122"/>
        <v>274500</v>
      </c>
      <c r="AD200" s="164">
        <f t="shared" si="91"/>
        <v>4880</v>
      </c>
      <c r="AE200" s="155">
        <v>4000</v>
      </c>
      <c r="AF200" s="155">
        <f t="shared" ref="AF200:AF226" si="127">W200+X200+Z200+AB200+AC200+AD200+AE200</f>
        <v>1532445.04</v>
      </c>
      <c r="AG200" s="153" t="s">
        <v>354</v>
      </c>
      <c r="AH200" s="136">
        <f t="shared" si="92"/>
        <v>1532445</v>
      </c>
    </row>
    <row r="201" spans="1:34" ht="18.75" thickBot="1" x14ac:dyDescent="0.3">
      <c r="A201" s="152">
        <v>2221882</v>
      </c>
      <c r="B201" s="124" t="s">
        <v>39</v>
      </c>
      <c r="C201" s="153" t="s">
        <v>355</v>
      </c>
      <c r="D201" s="163">
        <f>VLOOKUP(A201,[1]Sheet1!$E$15:$R$388,14,0)</f>
        <v>6</v>
      </c>
      <c r="E201" s="163">
        <f>VLOOKUP(A201,[2]Sheet1!$E$15:$T$388,16,0)</f>
        <v>0</v>
      </c>
      <c r="F201" s="163">
        <f>VLOOKUP(A201,[2]Sheet1!$E$15:$V$388,18,0)</f>
        <v>24</v>
      </c>
      <c r="G201" s="163">
        <f>VLOOKUP(A201,[2]Sheet1!$E$15:$X$388,20,0)</f>
        <v>125</v>
      </c>
      <c r="H201" s="131">
        <f t="shared" si="124"/>
        <v>149</v>
      </c>
      <c r="I201" s="131">
        <f t="shared" ref="I201:I227" si="128">D201*9036</f>
        <v>54216</v>
      </c>
      <c r="J201" s="2">
        <v>46300</v>
      </c>
      <c r="K201" s="131">
        <f t="shared" si="119"/>
        <v>0</v>
      </c>
      <c r="L201" s="131">
        <f t="shared" si="120"/>
        <v>101880</v>
      </c>
      <c r="M201" s="131">
        <f t="shared" si="121"/>
        <v>570750</v>
      </c>
      <c r="N201" s="131">
        <f t="shared" si="94"/>
        <v>753985.9</v>
      </c>
      <c r="O201" s="131">
        <f t="shared" si="95"/>
        <v>0</v>
      </c>
      <c r="P201" s="131">
        <f t="shared" si="96"/>
        <v>99842.4</v>
      </c>
      <c r="Q201" s="131">
        <f t="shared" si="97"/>
        <v>553627.5</v>
      </c>
      <c r="R201" s="131">
        <f t="shared" si="125"/>
        <v>100516</v>
      </c>
      <c r="S201" s="108">
        <v>1</v>
      </c>
      <c r="T201" s="131">
        <f t="shared" ref="T201:T227" si="129">S201*15000</f>
        <v>15000</v>
      </c>
      <c r="U201" s="108">
        <v>0</v>
      </c>
      <c r="V201" s="131">
        <f t="shared" ref="V201:V227" si="130">U201*40</f>
        <v>0</v>
      </c>
      <c r="W201" s="131">
        <f t="shared" si="98"/>
        <v>768985.9</v>
      </c>
      <c r="X201" s="131"/>
      <c r="Y201" s="102">
        <v>125</v>
      </c>
      <c r="Z201" s="131">
        <f t="shared" si="126"/>
        <v>25875</v>
      </c>
      <c r="AA201" s="131">
        <f>VLOOKUP(A201,[3]Sheet1!$E$4:$EL$374,138,0)</f>
        <v>0</v>
      </c>
      <c r="AB201" s="131">
        <f t="shared" si="93"/>
        <v>0</v>
      </c>
      <c r="AC201" s="164">
        <f t="shared" si="122"/>
        <v>167625</v>
      </c>
      <c r="AD201" s="164">
        <f t="shared" ref="AD201:AD227" si="131">H201*20</f>
        <v>2980</v>
      </c>
      <c r="AE201" s="155">
        <v>4000</v>
      </c>
      <c r="AF201" s="155">
        <f t="shared" si="127"/>
        <v>969465.9</v>
      </c>
      <c r="AG201" s="153" t="s">
        <v>355</v>
      </c>
      <c r="AH201" s="136">
        <f t="shared" ref="AH201:AH227" si="132">ROUND(AF201,0)</f>
        <v>969466</v>
      </c>
    </row>
    <row r="202" spans="1:34" ht="18.75" thickBot="1" x14ac:dyDescent="0.3">
      <c r="A202" s="152">
        <v>2221883</v>
      </c>
      <c r="B202" s="124" t="s">
        <v>39</v>
      </c>
      <c r="C202" s="153" t="s">
        <v>356</v>
      </c>
      <c r="D202" s="163">
        <f>VLOOKUP(A202,[1]Sheet1!$E$15:$R$388,14,0)</f>
        <v>14</v>
      </c>
      <c r="E202" s="163">
        <f>VLOOKUP(A202,[2]Sheet1!$E$15:$T$388,16,0)</f>
        <v>22</v>
      </c>
      <c r="F202" s="163">
        <f>VLOOKUP(A202,[2]Sheet1!$E$15:$V$388,18,0)</f>
        <v>78</v>
      </c>
      <c r="G202" s="163">
        <f>VLOOKUP(A202,[2]Sheet1!$E$15:$X$388,20,0)</f>
        <v>268</v>
      </c>
      <c r="H202" s="131">
        <f t="shared" si="124"/>
        <v>368</v>
      </c>
      <c r="I202" s="131">
        <f t="shared" si="128"/>
        <v>126504</v>
      </c>
      <c r="J202" s="2">
        <v>46300</v>
      </c>
      <c r="K202" s="131">
        <f t="shared" si="119"/>
        <v>49742</v>
      </c>
      <c r="L202" s="131">
        <f t="shared" si="120"/>
        <v>331110</v>
      </c>
      <c r="M202" s="131">
        <f t="shared" si="121"/>
        <v>1223688</v>
      </c>
      <c r="N202" s="131">
        <f t="shared" si="94"/>
        <v>1733513.74</v>
      </c>
      <c r="O202" s="131">
        <f t="shared" si="95"/>
        <v>49244.58</v>
      </c>
      <c r="P202" s="131">
        <f t="shared" si="96"/>
        <v>324487.8</v>
      </c>
      <c r="Q202" s="131">
        <f t="shared" si="97"/>
        <v>1186977.3599999999</v>
      </c>
      <c r="R202" s="131">
        <f t="shared" si="125"/>
        <v>172804</v>
      </c>
      <c r="S202" s="108">
        <v>1</v>
      </c>
      <c r="T202" s="131">
        <f t="shared" si="129"/>
        <v>15000</v>
      </c>
      <c r="U202" s="108">
        <v>0</v>
      </c>
      <c r="V202" s="131">
        <f t="shared" si="130"/>
        <v>0</v>
      </c>
      <c r="W202" s="131">
        <f t="shared" si="98"/>
        <v>1748513.7399999998</v>
      </c>
      <c r="X202" s="131"/>
      <c r="Y202" s="102">
        <v>268</v>
      </c>
      <c r="Z202" s="131">
        <f t="shared" si="126"/>
        <v>55476</v>
      </c>
      <c r="AA202" s="131">
        <f>VLOOKUP(A202,[3]Sheet1!$E$4:$EL$374,138,0)</f>
        <v>0</v>
      </c>
      <c r="AB202" s="131">
        <f t="shared" ref="AB202:AB227" si="133">AA202*19</f>
        <v>0</v>
      </c>
      <c r="AC202" s="164">
        <f t="shared" si="122"/>
        <v>414000</v>
      </c>
      <c r="AD202" s="164">
        <f t="shared" si="131"/>
        <v>7360</v>
      </c>
      <c r="AE202" s="155">
        <v>4000</v>
      </c>
      <c r="AF202" s="155">
        <f t="shared" si="127"/>
        <v>2229349.7399999998</v>
      </c>
      <c r="AG202" s="153" t="s">
        <v>356</v>
      </c>
      <c r="AH202" s="136">
        <f t="shared" si="132"/>
        <v>2229350</v>
      </c>
    </row>
    <row r="203" spans="1:34" ht="18.75" thickBot="1" x14ac:dyDescent="0.3">
      <c r="A203" s="152">
        <v>2221884</v>
      </c>
      <c r="B203" s="124" t="s">
        <v>39</v>
      </c>
      <c r="C203" s="153" t="s">
        <v>357</v>
      </c>
      <c r="D203" s="163">
        <f>VLOOKUP(A203,[1]Sheet1!$E$15:$R$388,14,0)</f>
        <v>15</v>
      </c>
      <c r="E203" s="163">
        <f>VLOOKUP(A203,[2]Sheet1!$E$15:$T$388,16,0)</f>
        <v>45</v>
      </c>
      <c r="F203" s="163">
        <f>VLOOKUP(A203,[2]Sheet1!$E$15:$V$388,18,0)</f>
        <v>84</v>
      </c>
      <c r="G203" s="163">
        <f>VLOOKUP(A203,[2]Sheet1!$E$15:$X$388,20,0)</f>
        <v>298</v>
      </c>
      <c r="H203" s="131">
        <f t="shared" si="124"/>
        <v>427</v>
      </c>
      <c r="I203" s="131">
        <f t="shared" si="128"/>
        <v>135540</v>
      </c>
      <c r="J203" s="2">
        <v>46300</v>
      </c>
      <c r="K203" s="131">
        <f t="shared" si="119"/>
        <v>101745</v>
      </c>
      <c r="L203" s="131">
        <f t="shared" si="120"/>
        <v>356580</v>
      </c>
      <c r="M203" s="131">
        <f t="shared" si="121"/>
        <v>1360668</v>
      </c>
      <c r="N203" s="131">
        <f t="shared" ref="N203:N227" si="134">P203+Q203+R203+O203</f>
        <v>1951863.91</v>
      </c>
      <c r="O203" s="131">
        <f t="shared" ref="O203:O227" si="135">K203*99%</f>
        <v>100727.55</v>
      </c>
      <c r="P203" s="131">
        <f t="shared" ref="P203:P227" si="136">L203*98%</f>
        <v>349448.39999999997</v>
      </c>
      <c r="Q203" s="131">
        <f t="shared" ref="Q203:Q227" si="137">M203*97%</f>
        <v>1319847.96</v>
      </c>
      <c r="R203" s="131">
        <f t="shared" si="125"/>
        <v>181840</v>
      </c>
      <c r="S203" s="108">
        <v>1</v>
      </c>
      <c r="T203" s="131">
        <f t="shared" si="129"/>
        <v>15000</v>
      </c>
      <c r="U203" s="108">
        <v>0</v>
      </c>
      <c r="V203" s="131">
        <f t="shared" si="130"/>
        <v>0</v>
      </c>
      <c r="W203" s="131">
        <f t="shared" ref="W203:W227" si="138">O203+P203+Q203+R203+T203+V203</f>
        <v>1966863.91</v>
      </c>
      <c r="X203" s="131"/>
      <c r="Y203" s="102">
        <v>298</v>
      </c>
      <c r="Z203" s="131">
        <f t="shared" si="126"/>
        <v>61686</v>
      </c>
      <c r="AA203" s="131">
        <f>VLOOKUP(A203,[3]Sheet1!$E$4:$EL$374,138,0)</f>
        <v>0</v>
      </c>
      <c r="AB203" s="131">
        <f t="shared" si="133"/>
        <v>0</v>
      </c>
      <c r="AC203" s="164">
        <f t="shared" si="122"/>
        <v>480375</v>
      </c>
      <c r="AD203" s="164">
        <f t="shared" si="131"/>
        <v>8540</v>
      </c>
      <c r="AE203" s="155">
        <v>4000</v>
      </c>
      <c r="AF203" s="155">
        <f t="shared" si="127"/>
        <v>2521464.91</v>
      </c>
      <c r="AG203" s="153" t="s">
        <v>357</v>
      </c>
      <c r="AH203" s="136">
        <f t="shared" si="132"/>
        <v>2521465</v>
      </c>
    </row>
    <row r="204" spans="1:34" ht="18.75" thickBot="1" x14ac:dyDescent="0.3">
      <c r="A204" s="152">
        <v>2221885</v>
      </c>
      <c r="B204" s="124" t="s">
        <v>39</v>
      </c>
      <c r="C204" s="153" t="s">
        <v>358</v>
      </c>
      <c r="D204" s="163">
        <f>VLOOKUP(A204,[1]Sheet1!$E$15:$R$388,14,0)</f>
        <v>10</v>
      </c>
      <c r="E204" s="163">
        <f>VLOOKUP(A204,[2]Sheet1!$E$15:$T$388,16,0)</f>
        <v>0</v>
      </c>
      <c r="F204" s="163">
        <f>VLOOKUP(A204,[2]Sheet1!$E$15:$V$388,18,0)</f>
        <v>76</v>
      </c>
      <c r="G204" s="163">
        <f>VLOOKUP(A204,[2]Sheet1!$E$15:$X$388,20,0)</f>
        <v>187</v>
      </c>
      <c r="H204" s="131">
        <f t="shared" si="124"/>
        <v>263</v>
      </c>
      <c r="I204" s="131">
        <f t="shared" si="128"/>
        <v>90360</v>
      </c>
      <c r="J204" s="2">
        <v>46300</v>
      </c>
      <c r="K204" s="131">
        <f t="shared" si="119"/>
        <v>0</v>
      </c>
      <c r="L204" s="131">
        <f t="shared" si="120"/>
        <v>322620</v>
      </c>
      <c r="M204" s="131">
        <f t="shared" si="121"/>
        <v>853842</v>
      </c>
      <c r="N204" s="131">
        <f t="shared" si="134"/>
        <v>1281054.3399999999</v>
      </c>
      <c r="O204" s="131">
        <f t="shared" si="135"/>
        <v>0</v>
      </c>
      <c r="P204" s="131">
        <f t="shared" si="136"/>
        <v>316167.59999999998</v>
      </c>
      <c r="Q204" s="131">
        <f t="shared" si="137"/>
        <v>828226.74</v>
      </c>
      <c r="R204" s="131">
        <f t="shared" si="125"/>
        <v>136660</v>
      </c>
      <c r="S204" s="108">
        <v>0</v>
      </c>
      <c r="T204" s="131">
        <f t="shared" si="129"/>
        <v>0</v>
      </c>
      <c r="U204" s="108">
        <v>0</v>
      </c>
      <c r="V204" s="131">
        <f t="shared" si="130"/>
        <v>0</v>
      </c>
      <c r="W204" s="131">
        <f t="shared" si="138"/>
        <v>1281054.3399999999</v>
      </c>
      <c r="X204" s="131"/>
      <c r="Y204" s="102">
        <v>187</v>
      </c>
      <c r="Z204" s="131">
        <f t="shared" si="126"/>
        <v>38709</v>
      </c>
      <c r="AA204" s="131">
        <f>VLOOKUP(A204,[3]Sheet1!$E$4:$EL$374,138,0)</f>
        <v>0</v>
      </c>
      <c r="AB204" s="131">
        <f t="shared" si="133"/>
        <v>0</v>
      </c>
      <c r="AC204" s="164">
        <f t="shared" si="122"/>
        <v>295875</v>
      </c>
      <c r="AD204" s="164">
        <f t="shared" si="131"/>
        <v>5260</v>
      </c>
      <c r="AE204" s="155">
        <v>4000</v>
      </c>
      <c r="AF204" s="155">
        <f t="shared" si="127"/>
        <v>1624898.3399999999</v>
      </c>
      <c r="AG204" s="153" t="s">
        <v>358</v>
      </c>
      <c r="AH204" s="136">
        <f t="shared" si="132"/>
        <v>1624898</v>
      </c>
    </row>
    <row r="205" spans="1:34" ht="18.75" thickBot="1" x14ac:dyDescent="0.3">
      <c r="A205" s="152">
        <v>2221909</v>
      </c>
      <c r="B205" s="124" t="s">
        <v>39</v>
      </c>
      <c r="C205" s="153" t="s">
        <v>359</v>
      </c>
      <c r="D205" s="163">
        <f>VLOOKUP(A205,[1]Sheet1!$E$15:$R$388,14,0)</f>
        <v>10</v>
      </c>
      <c r="E205" s="163">
        <f>VLOOKUP(A205,[2]Sheet1!$E$15:$T$388,16,0)</f>
        <v>0</v>
      </c>
      <c r="F205" s="163">
        <f>VLOOKUP(A205,[2]Sheet1!$E$15:$V$388,18,0)</f>
        <v>78</v>
      </c>
      <c r="G205" s="163">
        <f>VLOOKUP(A205,[2]Sheet1!$E$15:$X$388,20,0)</f>
        <v>192</v>
      </c>
      <c r="H205" s="131">
        <f t="shared" si="124"/>
        <v>270</v>
      </c>
      <c r="I205" s="131">
        <f t="shared" si="128"/>
        <v>90360</v>
      </c>
      <c r="J205" s="2">
        <v>46300</v>
      </c>
      <c r="K205" s="131">
        <f t="shared" si="119"/>
        <v>0</v>
      </c>
      <c r="L205" s="131">
        <f t="shared" si="120"/>
        <v>331110</v>
      </c>
      <c r="M205" s="131">
        <f t="shared" si="121"/>
        <v>876672</v>
      </c>
      <c r="N205" s="131">
        <f t="shared" si="134"/>
        <v>1311519.6399999999</v>
      </c>
      <c r="O205" s="131">
        <f t="shared" si="135"/>
        <v>0</v>
      </c>
      <c r="P205" s="131">
        <f t="shared" si="136"/>
        <v>324487.8</v>
      </c>
      <c r="Q205" s="131">
        <f t="shared" si="137"/>
        <v>850371.84</v>
      </c>
      <c r="R205" s="131">
        <f t="shared" si="125"/>
        <v>136660</v>
      </c>
      <c r="S205" s="108">
        <v>1</v>
      </c>
      <c r="T205" s="131">
        <f t="shared" si="129"/>
        <v>15000</v>
      </c>
      <c r="U205" s="108">
        <v>110</v>
      </c>
      <c r="V205" s="131">
        <f>U205*40+400</f>
        <v>4800</v>
      </c>
      <c r="W205" s="131">
        <f t="shared" si="138"/>
        <v>1331319.6399999999</v>
      </c>
      <c r="X205" s="131"/>
      <c r="Y205" s="102">
        <v>192</v>
      </c>
      <c r="Z205" s="131">
        <f t="shared" si="126"/>
        <v>39744</v>
      </c>
      <c r="AA205" s="131">
        <f>VLOOKUP(A205,[3]Sheet1!$E$4:$EL$374,138,0)</f>
        <v>0</v>
      </c>
      <c r="AB205" s="131">
        <f t="shared" si="133"/>
        <v>0</v>
      </c>
      <c r="AC205" s="164">
        <f t="shared" si="122"/>
        <v>303750</v>
      </c>
      <c r="AD205" s="164">
        <f t="shared" si="131"/>
        <v>5400</v>
      </c>
      <c r="AE205" s="155">
        <v>4000</v>
      </c>
      <c r="AF205" s="155">
        <f t="shared" si="127"/>
        <v>1684213.64</v>
      </c>
      <c r="AG205" s="153" t="s">
        <v>359</v>
      </c>
      <c r="AH205" s="136">
        <f t="shared" si="132"/>
        <v>1684214</v>
      </c>
    </row>
    <row r="206" spans="1:34" ht="19.5" customHeight="1" thickBot="1" x14ac:dyDescent="0.3">
      <c r="A206" s="152"/>
      <c r="C206" s="124" t="s">
        <v>40</v>
      </c>
      <c r="D206" s="141">
        <f t="shared" ref="D206:AH206" si="139">SUM(D207:D210)</f>
        <v>26</v>
      </c>
      <c r="E206" s="141">
        <f t="shared" si="139"/>
        <v>40</v>
      </c>
      <c r="F206" s="141">
        <f t="shared" si="139"/>
        <v>127</v>
      </c>
      <c r="G206" s="141">
        <f t="shared" si="139"/>
        <v>517</v>
      </c>
      <c r="H206" s="141">
        <f t="shared" si="139"/>
        <v>684</v>
      </c>
      <c r="I206" s="141">
        <f t="shared" si="139"/>
        <v>234936</v>
      </c>
      <c r="J206" s="141">
        <f t="shared" si="139"/>
        <v>185200</v>
      </c>
      <c r="K206" s="141">
        <f t="shared" si="139"/>
        <v>90440</v>
      </c>
      <c r="L206" s="141">
        <f t="shared" si="139"/>
        <v>539115</v>
      </c>
      <c r="M206" s="141">
        <f t="shared" si="139"/>
        <v>2360622</v>
      </c>
      <c r="N206" s="141">
        <f t="shared" si="139"/>
        <v>3327807.64</v>
      </c>
      <c r="O206" s="141">
        <f t="shared" si="139"/>
        <v>89535.6</v>
      </c>
      <c r="P206" s="141">
        <f t="shared" si="139"/>
        <v>528332.69999999995</v>
      </c>
      <c r="Q206" s="141">
        <f t="shared" si="139"/>
        <v>2289803.34</v>
      </c>
      <c r="R206" s="141">
        <f t="shared" si="139"/>
        <v>420136</v>
      </c>
      <c r="S206" s="141">
        <f t="shared" si="139"/>
        <v>1</v>
      </c>
      <c r="T206" s="141">
        <f t="shared" si="139"/>
        <v>15000</v>
      </c>
      <c r="U206" s="141">
        <f t="shared" si="139"/>
        <v>0</v>
      </c>
      <c r="V206" s="141">
        <f t="shared" si="139"/>
        <v>0</v>
      </c>
      <c r="W206" s="141">
        <f t="shared" si="139"/>
        <v>3342807.6399999997</v>
      </c>
      <c r="X206" s="141">
        <f t="shared" si="139"/>
        <v>0</v>
      </c>
      <c r="Y206" s="141">
        <f t="shared" si="139"/>
        <v>517</v>
      </c>
      <c r="Z206" s="141">
        <f t="shared" si="139"/>
        <v>107019</v>
      </c>
      <c r="AA206" s="141">
        <f t="shared" si="139"/>
        <v>0</v>
      </c>
      <c r="AB206" s="141">
        <f t="shared" si="139"/>
        <v>0</v>
      </c>
      <c r="AC206" s="141">
        <f t="shared" si="139"/>
        <v>769500</v>
      </c>
      <c r="AD206" s="164">
        <f t="shared" si="131"/>
        <v>13680</v>
      </c>
      <c r="AE206" s="141">
        <f t="shared" si="139"/>
        <v>16000</v>
      </c>
      <c r="AF206" s="141">
        <f t="shared" si="139"/>
        <v>4249006.6399999997</v>
      </c>
      <c r="AG206" s="124" t="s">
        <v>40</v>
      </c>
      <c r="AH206" s="2">
        <f t="shared" si="139"/>
        <v>4249007</v>
      </c>
    </row>
    <row r="207" spans="1:34" ht="18.75" thickBot="1" x14ac:dyDescent="0.3">
      <c r="A207" s="152">
        <v>2222943</v>
      </c>
      <c r="B207" s="124" t="s">
        <v>40</v>
      </c>
      <c r="C207" s="153" t="s">
        <v>360</v>
      </c>
      <c r="D207" s="163">
        <f>VLOOKUP(A207,[1]Sheet1!$E$15:$R$388,14,0)</f>
        <v>4</v>
      </c>
      <c r="E207" s="163">
        <f>VLOOKUP(A207,[2]Sheet1!$E$15:$T$388,16,0)</f>
        <v>0</v>
      </c>
      <c r="F207" s="163">
        <f>VLOOKUP(A207,[2]Sheet1!$E$15:$V$388,18,0)</f>
        <v>23</v>
      </c>
      <c r="G207" s="163">
        <f>VLOOKUP(A207,[2]Sheet1!$E$15:$X$388,20,0)</f>
        <v>80</v>
      </c>
      <c r="H207" s="131">
        <f>G207+F207+E207</f>
        <v>103</v>
      </c>
      <c r="I207" s="131">
        <f t="shared" si="128"/>
        <v>36144</v>
      </c>
      <c r="J207" s="2">
        <v>46300</v>
      </c>
      <c r="K207" s="131">
        <f t="shared" si="119"/>
        <v>0</v>
      </c>
      <c r="L207" s="131">
        <f t="shared" si="120"/>
        <v>97635</v>
      </c>
      <c r="M207" s="131">
        <f t="shared" si="121"/>
        <v>365280</v>
      </c>
      <c r="N207" s="131">
        <f t="shared" si="134"/>
        <v>532447.89999999991</v>
      </c>
      <c r="O207" s="131">
        <f t="shared" si="135"/>
        <v>0</v>
      </c>
      <c r="P207" s="131">
        <f t="shared" si="136"/>
        <v>95682.3</v>
      </c>
      <c r="Q207" s="131">
        <f t="shared" si="137"/>
        <v>354321.6</v>
      </c>
      <c r="R207" s="131">
        <f>I207+J207</f>
        <v>82444</v>
      </c>
      <c r="S207" s="108">
        <v>0</v>
      </c>
      <c r="T207" s="131">
        <f t="shared" si="129"/>
        <v>0</v>
      </c>
      <c r="U207" s="108">
        <v>0</v>
      </c>
      <c r="V207" s="131">
        <f t="shared" si="130"/>
        <v>0</v>
      </c>
      <c r="W207" s="131">
        <f t="shared" si="138"/>
        <v>532447.89999999991</v>
      </c>
      <c r="X207" s="131"/>
      <c r="Y207" s="102">
        <v>80</v>
      </c>
      <c r="Z207" s="131">
        <f t="shared" si="126"/>
        <v>16560</v>
      </c>
      <c r="AA207" s="131">
        <f>VLOOKUP(A207,[3]Sheet1!$E$4:$EL$374,138,0)</f>
        <v>0</v>
      </c>
      <c r="AB207" s="131">
        <f t="shared" si="133"/>
        <v>0</v>
      </c>
      <c r="AC207" s="164">
        <f t="shared" si="122"/>
        <v>115875</v>
      </c>
      <c r="AD207" s="164">
        <f t="shared" si="131"/>
        <v>2060</v>
      </c>
      <c r="AE207" s="155">
        <v>4000</v>
      </c>
      <c r="AF207" s="155">
        <f t="shared" si="127"/>
        <v>670942.89999999991</v>
      </c>
      <c r="AG207" s="153" t="s">
        <v>360</v>
      </c>
      <c r="AH207" s="136">
        <f t="shared" si="132"/>
        <v>670943</v>
      </c>
    </row>
    <row r="208" spans="1:34" ht="18.75" thickBot="1" x14ac:dyDescent="0.3">
      <c r="A208" s="152">
        <v>2222944</v>
      </c>
      <c r="B208" s="124" t="s">
        <v>40</v>
      </c>
      <c r="C208" s="153" t="s">
        <v>361</v>
      </c>
      <c r="D208" s="163">
        <f>VLOOKUP(A208,[1]Sheet1!$E$15:$R$388,14,0)</f>
        <v>4</v>
      </c>
      <c r="E208" s="163">
        <f>VLOOKUP(A208,[2]Sheet1!$E$15:$T$388,16,0)</f>
        <v>0</v>
      </c>
      <c r="F208" s="163">
        <f>VLOOKUP(A208,[2]Sheet1!$E$15:$V$388,18,0)</f>
        <v>24</v>
      </c>
      <c r="G208" s="163">
        <f>VLOOKUP(A208,[2]Sheet1!$E$15:$X$388,20,0)</f>
        <v>84</v>
      </c>
      <c r="H208" s="131">
        <f>G208+F208+E208</f>
        <v>108</v>
      </c>
      <c r="I208" s="131">
        <f t="shared" si="128"/>
        <v>36144</v>
      </c>
      <c r="J208" s="2">
        <v>46300</v>
      </c>
      <c r="K208" s="131">
        <f t="shared" si="119"/>
        <v>0</v>
      </c>
      <c r="L208" s="131">
        <f t="shared" si="120"/>
        <v>101880</v>
      </c>
      <c r="M208" s="131">
        <f t="shared" si="121"/>
        <v>383544</v>
      </c>
      <c r="N208" s="131">
        <f t="shared" si="134"/>
        <v>554324.07999999996</v>
      </c>
      <c r="O208" s="131">
        <f t="shared" si="135"/>
        <v>0</v>
      </c>
      <c r="P208" s="131">
        <f t="shared" si="136"/>
        <v>99842.4</v>
      </c>
      <c r="Q208" s="131">
        <f t="shared" si="137"/>
        <v>372037.68</v>
      </c>
      <c r="R208" s="131">
        <f>I208+J208</f>
        <v>82444</v>
      </c>
      <c r="S208" s="108">
        <v>0</v>
      </c>
      <c r="T208" s="131">
        <f t="shared" si="129"/>
        <v>0</v>
      </c>
      <c r="U208" s="108">
        <v>0</v>
      </c>
      <c r="V208" s="131">
        <f t="shared" si="130"/>
        <v>0</v>
      </c>
      <c r="W208" s="131">
        <f t="shared" si="138"/>
        <v>554324.07999999996</v>
      </c>
      <c r="X208" s="131"/>
      <c r="Y208" s="102">
        <v>84</v>
      </c>
      <c r="Z208" s="131">
        <f t="shared" si="126"/>
        <v>17388</v>
      </c>
      <c r="AA208" s="131">
        <f>VLOOKUP(A208,[3]Sheet1!$E$4:$EL$374,138,0)</f>
        <v>0</v>
      </c>
      <c r="AB208" s="131">
        <f t="shared" si="133"/>
        <v>0</v>
      </c>
      <c r="AC208" s="164">
        <f t="shared" si="122"/>
        <v>121500</v>
      </c>
      <c r="AD208" s="164">
        <f t="shared" si="131"/>
        <v>2160</v>
      </c>
      <c r="AE208" s="155">
        <v>4000</v>
      </c>
      <c r="AF208" s="155">
        <f t="shared" si="127"/>
        <v>699372.08</v>
      </c>
      <c r="AG208" s="153" t="s">
        <v>361</v>
      </c>
      <c r="AH208" s="136">
        <f t="shared" si="132"/>
        <v>699372</v>
      </c>
    </row>
    <row r="209" spans="1:34" ht="18.75" thickBot="1" x14ac:dyDescent="0.3">
      <c r="A209" s="152">
        <v>2222945</v>
      </c>
      <c r="B209" s="124" t="s">
        <v>40</v>
      </c>
      <c r="C209" s="153" t="s">
        <v>362</v>
      </c>
      <c r="D209" s="163">
        <f>VLOOKUP(A209,[1]Sheet1!$E$15:$R$388,14,0)</f>
        <v>11</v>
      </c>
      <c r="E209" s="163">
        <f>VLOOKUP(A209,[2]Sheet1!$E$15:$T$388,16,0)</f>
        <v>40</v>
      </c>
      <c r="F209" s="163">
        <f>VLOOKUP(A209,[2]Sheet1!$E$15:$V$388,18,0)</f>
        <v>54</v>
      </c>
      <c r="G209" s="163">
        <f>VLOOKUP(A209,[2]Sheet1!$E$15:$X$388,20,0)</f>
        <v>190</v>
      </c>
      <c r="H209" s="131">
        <f>G209+F209+E209</f>
        <v>284</v>
      </c>
      <c r="I209" s="131">
        <f t="shared" si="128"/>
        <v>99396</v>
      </c>
      <c r="J209" s="2">
        <v>46300</v>
      </c>
      <c r="K209" s="131">
        <f t="shared" si="119"/>
        <v>90440</v>
      </c>
      <c r="L209" s="131">
        <f t="shared" si="120"/>
        <v>229230</v>
      </c>
      <c r="M209" s="131">
        <f t="shared" si="121"/>
        <v>867540</v>
      </c>
      <c r="N209" s="131">
        <f t="shared" si="134"/>
        <v>1301390.8</v>
      </c>
      <c r="O209" s="131">
        <f t="shared" si="135"/>
        <v>89535.6</v>
      </c>
      <c r="P209" s="131">
        <f t="shared" si="136"/>
        <v>224645.4</v>
      </c>
      <c r="Q209" s="131">
        <f t="shared" si="137"/>
        <v>841513.79999999993</v>
      </c>
      <c r="R209" s="131">
        <f>I209+J209</f>
        <v>145696</v>
      </c>
      <c r="S209" s="108">
        <v>1</v>
      </c>
      <c r="T209" s="131">
        <f t="shared" si="129"/>
        <v>15000</v>
      </c>
      <c r="U209" s="108">
        <v>0</v>
      </c>
      <c r="V209" s="131">
        <f t="shared" si="130"/>
        <v>0</v>
      </c>
      <c r="W209" s="131">
        <f t="shared" si="138"/>
        <v>1316390.7999999998</v>
      </c>
      <c r="X209" s="131"/>
      <c r="Y209" s="102">
        <v>190</v>
      </c>
      <c r="Z209" s="131">
        <f t="shared" si="126"/>
        <v>39330</v>
      </c>
      <c r="AA209" s="131">
        <f>VLOOKUP(A209,[3]Sheet1!$E$4:$EL$374,138,0)</f>
        <v>0</v>
      </c>
      <c r="AB209" s="131">
        <f t="shared" si="133"/>
        <v>0</v>
      </c>
      <c r="AC209" s="164">
        <f t="shared" si="122"/>
        <v>319500</v>
      </c>
      <c r="AD209" s="164">
        <f t="shared" si="131"/>
        <v>5680</v>
      </c>
      <c r="AE209" s="155">
        <v>4000</v>
      </c>
      <c r="AF209" s="155">
        <f t="shared" si="127"/>
        <v>1684900.7999999998</v>
      </c>
      <c r="AG209" s="153" t="s">
        <v>362</v>
      </c>
      <c r="AH209" s="136">
        <f t="shared" si="132"/>
        <v>1684901</v>
      </c>
    </row>
    <row r="210" spans="1:34" ht="18.75" thickBot="1" x14ac:dyDescent="0.3">
      <c r="A210" s="152">
        <v>2222946</v>
      </c>
      <c r="B210" s="124" t="s">
        <v>40</v>
      </c>
      <c r="C210" s="153" t="s">
        <v>363</v>
      </c>
      <c r="D210" s="163">
        <f>VLOOKUP(A210,[1]Sheet1!$E$15:$R$388,14,0)</f>
        <v>7</v>
      </c>
      <c r="E210" s="163">
        <f>VLOOKUP(A210,[2]Sheet1!$E$15:$T$388,16,0)</f>
        <v>0</v>
      </c>
      <c r="F210" s="163">
        <f>VLOOKUP(A210,[2]Sheet1!$E$15:$V$388,18,0)</f>
        <v>26</v>
      </c>
      <c r="G210" s="163">
        <f>VLOOKUP(A210,[2]Sheet1!$E$15:$X$388,20,0)</f>
        <v>163</v>
      </c>
      <c r="H210" s="131">
        <f>G210+F210+E210</f>
        <v>189</v>
      </c>
      <c r="I210" s="131">
        <f t="shared" si="128"/>
        <v>63252</v>
      </c>
      <c r="J210" s="2">
        <v>46300</v>
      </c>
      <c r="K210" s="131">
        <f t="shared" si="119"/>
        <v>0</v>
      </c>
      <c r="L210" s="131">
        <f t="shared" si="120"/>
        <v>110370</v>
      </c>
      <c r="M210" s="131">
        <f t="shared" si="121"/>
        <v>744258</v>
      </c>
      <c r="N210" s="131">
        <f t="shared" si="134"/>
        <v>939644.86</v>
      </c>
      <c r="O210" s="131">
        <f t="shared" si="135"/>
        <v>0</v>
      </c>
      <c r="P210" s="131">
        <f t="shared" si="136"/>
        <v>108162.59999999999</v>
      </c>
      <c r="Q210" s="131">
        <f t="shared" si="137"/>
        <v>721930.26</v>
      </c>
      <c r="R210" s="131">
        <f>I210+J210</f>
        <v>109552</v>
      </c>
      <c r="S210" s="108">
        <v>0</v>
      </c>
      <c r="T210" s="131">
        <f t="shared" si="129"/>
        <v>0</v>
      </c>
      <c r="U210" s="108">
        <v>0</v>
      </c>
      <c r="V210" s="131">
        <f t="shared" si="130"/>
        <v>0</v>
      </c>
      <c r="W210" s="131">
        <f t="shared" si="138"/>
        <v>939644.86</v>
      </c>
      <c r="X210" s="131"/>
      <c r="Y210" s="102">
        <v>163</v>
      </c>
      <c r="Z210" s="131">
        <f t="shared" si="126"/>
        <v>33741</v>
      </c>
      <c r="AA210" s="131">
        <f>VLOOKUP(A210,[3]Sheet1!$E$4:$EL$374,138,0)</f>
        <v>0</v>
      </c>
      <c r="AB210" s="131">
        <f t="shared" si="133"/>
        <v>0</v>
      </c>
      <c r="AC210" s="164">
        <f t="shared" si="122"/>
        <v>212625</v>
      </c>
      <c r="AD210" s="164">
        <f t="shared" si="131"/>
        <v>3780</v>
      </c>
      <c r="AE210" s="155">
        <v>4000</v>
      </c>
      <c r="AF210" s="155">
        <f t="shared" si="127"/>
        <v>1193790.8599999999</v>
      </c>
      <c r="AG210" s="153" t="s">
        <v>363</v>
      </c>
      <c r="AH210" s="136">
        <f t="shared" si="132"/>
        <v>1193791</v>
      </c>
    </row>
    <row r="211" spans="1:34" ht="19.5" customHeight="1" thickBot="1" x14ac:dyDescent="0.3">
      <c r="A211" s="152"/>
      <c r="C211" s="124" t="s">
        <v>41</v>
      </c>
      <c r="D211" s="141">
        <f t="shared" ref="D211:AH211" si="140">SUM(D212:D217)</f>
        <v>67</v>
      </c>
      <c r="E211" s="141">
        <f t="shared" si="140"/>
        <v>215</v>
      </c>
      <c r="F211" s="141">
        <f t="shared" si="140"/>
        <v>382</v>
      </c>
      <c r="G211" s="141">
        <f t="shared" si="140"/>
        <v>1151</v>
      </c>
      <c r="H211" s="141">
        <f t="shared" si="140"/>
        <v>1748</v>
      </c>
      <c r="I211" s="141">
        <f t="shared" si="140"/>
        <v>605412</v>
      </c>
      <c r="J211" s="141">
        <f t="shared" si="140"/>
        <v>277800</v>
      </c>
      <c r="K211" s="141">
        <f t="shared" si="140"/>
        <v>486115</v>
      </c>
      <c r="L211" s="141">
        <f t="shared" si="140"/>
        <v>1621590</v>
      </c>
      <c r="M211" s="141">
        <f t="shared" si="140"/>
        <v>5255466</v>
      </c>
      <c r="N211" s="141">
        <f t="shared" si="140"/>
        <v>8051426.0700000003</v>
      </c>
      <c r="O211" s="141">
        <f t="shared" si="140"/>
        <v>481253.85</v>
      </c>
      <c r="P211" s="141">
        <f t="shared" si="140"/>
        <v>1589158.2</v>
      </c>
      <c r="Q211" s="141">
        <f t="shared" si="140"/>
        <v>5097802.0199999996</v>
      </c>
      <c r="R211" s="141">
        <f t="shared" si="140"/>
        <v>883212</v>
      </c>
      <c r="S211" s="141">
        <f t="shared" si="140"/>
        <v>2</v>
      </c>
      <c r="T211" s="141">
        <f t="shared" si="140"/>
        <v>30000</v>
      </c>
      <c r="U211" s="141">
        <f t="shared" si="140"/>
        <v>0</v>
      </c>
      <c r="V211" s="141">
        <f t="shared" si="140"/>
        <v>0</v>
      </c>
      <c r="W211" s="141">
        <f t="shared" si="140"/>
        <v>8081426.0699999994</v>
      </c>
      <c r="X211" s="141">
        <f t="shared" si="140"/>
        <v>0</v>
      </c>
      <c r="Y211" s="141">
        <f t="shared" si="140"/>
        <v>1151</v>
      </c>
      <c r="Z211" s="141">
        <f t="shared" si="140"/>
        <v>238257</v>
      </c>
      <c r="AA211" s="141">
        <f t="shared" si="140"/>
        <v>0</v>
      </c>
      <c r="AB211" s="141">
        <f t="shared" si="140"/>
        <v>0</v>
      </c>
      <c r="AC211" s="141">
        <f t="shared" si="140"/>
        <v>1966500</v>
      </c>
      <c r="AD211" s="164">
        <f t="shared" si="131"/>
        <v>34960</v>
      </c>
      <c r="AE211" s="141">
        <f t="shared" si="140"/>
        <v>24000</v>
      </c>
      <c r="AF211" s="141">
        <f t="shared" si="140"/>
        <v>10345143.07</v>
      </c>
      <c r="AG211" s="124" t="s">
        <v>41</v>
      </c>
      <c r="AH211" s="2">
        <f t="shared" si="140"/>
        <v>10345143</v>
      </c>
    </row>
    <row r="212" spans="1:34" ht="18.75" thickBot="1" x14ac:dyDescent="0.3">
      <c r="A212" s="152">
        <v>2223657</v>
      </c>
      <c r="B212" s="124" t="s">
        <v>41</v>
      </c>
      <c r="C212" s="153" t="s">
        <v>364</v>
      </c>
      <c r="D212" s="163">
        <f>VLOOKUP(A212,[1]Sheet1!$E$15:$R$388,14,0)</f>
        <v>9</v>
      </c>
      <c r="E212" s="163">
        <f>VLOOKUP(A212,[2]Sheet1!$E$15:$T$388,16,0)</f>
        <v>22</v>
      </c>
      <c r="F212" s="163">
        <f>VLOOKUP(A212,[2]Sheet1!$E$15:$V$388,18,0)</f>
        <v>52</v>
      </c>
      <c r="G212" s="163">
        <f>VLOOKUP(A212,[2]Sheet1!$E$15:$X$388,20,0)</f>
        <v>164</v>
      </c>
      <c r="H212" s="131">
        <f t="shared" ref="H212:H217" si="141">G212+F212+E212</f>
        <v>238</v>
      </c>
      <c r="I212" s="131">
        <f t="shared" si="128"/>
        <v>81324</v>
      </c>
      <c r="J212" s="2">
        <v>46300</v>
      </c>
      <c r="K212" s="131">
        <f t="shared" si="119"/>
        <v>49742</v>
      </c>
      <c r="L212" s="131">
        <f t="shared" si="120"/>
        <v>220740</v>
      </c>
      <c r="M212" s="131">
        <f t="shared" si="121"/>
        <v>748824</v>
      </c>
      <c r="N212" s="131">
        <f t="shared" si="134"/>
        <v>1119553.06</v>
      </c>
      <c r="O212" s="131">
        <f t="shared" si="135"/>
        <v>49244.58</v>
      </c>
      <c r="P212" s="131">
        <f t="shared" si="136"/>
        <v>216325.19999999998</v>
      </c>
      <c r="Q212" s="131">
        <f t="shared" si="137"/>
        <v>726359.28</v>
      </c>
      <c r="R212" s="131">
        <f t="shared" ref="R212:R217" si="142">I212+J212</f>
        <v>127624</v>
      </c>
      <c r="S212" s="108">
        <v>1</v>
      </c>
      <c r="T212" s="131">
        <f t="shared" si="129"/>
        <v>15000</v>
      </c>
      <c r="U212" s="108">
        <v>0</v>
      </c>
      <c r="V212" s="131">
        <f t="shared" si="130"/>
        <v>0</v>
      </c>
      <c r="W212" s="131">
        <f t="shared" si="138"/>
        <v>1134553.06</v>
      </c>
      <c r="X212" s="157"/>
      <c r="Y212" s="102">
        <v>164</v>
      </c>
      <c r="Z212" s="131">
        <f t="shared" si="126"/>
        <v>33948</v>
      </c>
      <c r="AA212" s="131">
        <f>VLOOKUP(A212,[3]Sheet1!$E$4:$EL$374,138,0)</f>
        <v>0</v>
      </c>
      <c r="AB212" s="131">
        <f t="shared" si="133"/>
        <v>0</v>
      </c>
      <c r="AC212" s="164">
        <f t="shared" si="122"/>
        <v>267750</v>
      </c>
      <c r="AD212" s="164">
        <f t="shared" si="131"/>
        <v>4760</v>
      </c>
      <c r="AE212" s="155">
        <v>4000</v>
      </c>
      <c r="AF212" s="155">
        <f t="shared" si="127"/>
        <v>1445011.06</v>
      </c>
      <c r="AG212" s="153" t="s">
        <v>364</v>
      </c>
      <c r="AH212" s="136">
        <f t="shared" si="132"/>
        <v>1445011</v>
      </c>
    </row>
    <row r="213" spans="1:34" ht="18.75" thickBot="1" x14ac:dyDescent="0.3">
      <c r="A213" s="152">
        <v>2223808</v>
      </c>
      <c r="B213" s="124" t="s">
        <v>41</v>
      </c>
      <c r="C213" s="153" t="s">
        <v>365</v>
      </c>
      <c r="D213" s="163">
        <f>VLOOKUP(A213,[1]Sheet1!$E$15:$R$388,14,0)</f>
        <v>13</v>
      </c>
      <c r="E213" s="163">
        <f>VLOOKUP(A213,[2]Sheet1!$E$15:$T$388,16,0)</f>
        <v>43</v>
      </c>
      <c r="F213" s="163">
        <f>VLOOKUP(A213,[2]Sheet1!$E$15:$V$388,18,0)</f>
        <v>85</v>
      </c>
      <c r="G213" s="163">
        <f>VLOOKUP(A213,[2]Sheet1!$E$15:$X$388,20,0)</f>
        <v>210</v>
      </c>
      <c r="H213" s="131">
        <f t="shared" si="141"/>
        <v>338</v>
      </c>
      <c r="I213" s="131">
        <f t="shared" si="128"/>
        <v>117468</v>
      </c>
      <c r="J213" s="2">
        <v>46300</v>
      </c>
      <c r="K213" s="131">
        <f t="shared" si="119"/>
        <v>97223</v>
      </c>
      <c r="L213" s="131">
        <f t="shared" si="120"/>
        <v>360825</v>
      </c>
      <c r="M213" s="131">
        <f t="shared" si="121"/>
        <v>958860</v>
      </c>
      <c r="N213" s="131">
        <f t="shared" si="134"/>
        <v>1543721.47</v>
      </c>
      <c r="O213" s="131">
        <f t="shared" si="135"/>
        <v>96250.77</v>
      </c>
      <c r="P213" s="131">
        <f t="shared" si="136"/>
        <v>353608.5</v>
      </c>
      <c r="Q213" s="131">
        <f t="shared" si="137"/>
        <v>930094.2</v>
      </c>
      <c r="R213" s="131">
        <f t="shared" si="142"/>
        <v>163768</v>
      </c>
      <c r="S213" s="108">
        <v>0</v>
      </c>
      <c r="T213" s="131">
        <f t="shared" si="129"/>
        <v>0</v>
      </c>
      <c r="U213" s="108">
        <v>0</v>
      </c>
      <c r="V213" s="131">
        <f t="shared" si="130"/>
        <v>0</v>
      </c>
      <c r="W213" s="131">
        <f t="shared" si="138"/>
        <v>1543721.47</v>
      </c>
      <c r="X213" s="131"/>
      <c r="Y213" s="102">
        <v>210</v>
      </c>
      <c r="Z213" s="131">
        <f t="shared" si="126"/>
        <v>43470</v>
      </c>
      <c r="AA213" s="131">
        <f>VLOOKUP(A213,[3]Sheet1!$E$4:$EL$374,138,0)</f>
        <v>0</v>
      </c>
      <c r="AB213" s="131">
        <f t="shared" si="133"/>
        <v>0</v>
      </c>
      <c r="AC213" s="164">
        <f t="shared" si="122"/>
        <v>380250</v>
      </c>
      <c r="AD213" s="164">
        <f t="shared" si="131"/>
        <v>6760</v>
      </c>
      <c r="AE213" s="155">
        <v>4000</v>
      </c>
      <c r="AF213" s="155">
        <f t="shared" si="127"/>
        <v>1978201.47</v>
      </c>
      <c r="AG213" s="153" t="s">
        <v>365</v>
      </c>
      <c r="AH213" s="136">
        <f t="shared" si="132"/>
        <v>1978201</v>
      </c>
    </row>
    <row r="214" spans="1:34" ht="18.75" thickBot="1" x14ac:dyDescent="0.3">
      <c r="A214" s="152">
        <v>2223809</v>
      </c>
      <c r="B214" s="124" t="s">
        <v>41</v>
      </c>
      <c r="C214" s="153" t="s">
        <v>366</v>
      </c>
      <c r="D214" s="163">
        <f>VLOOKUP(A214,[1]Sheet1!$E$15:$R$388,14,0)</f>
        <v>14</v>
      </c>
      <c r="E214" s="163">
        <f>VLOOKUP(A214,[2]Sheet1!$E$15:$T$388,16,0)</f>
        <v>42</v>
      </c>
      <c r="F214" s="163">
        <f>VLOOKUP(A214,[2]Sheet1!$E$15:$V$388,18,0)</f>
        <v>52</v>
      </c>
      <c r="G214" s="163">
        <f>VLOOKUP(A214,[2]Sheet1!$E$15:$X$388,20,0)</f>
        <v>259</v>
      </c>
      <c r="H214" s="131">
        <f t="shared" si="141"/>
        <v>353</v>
      </c>
      <c r="I214" s="131">
        <f t="shared" si="128"/>
        <v>126504</v>
      </c>
      <c r="J214" s="2">
        <v>46300</v>
      </c>
      <c r="K214" s="131">
        <f t="shared" si="119"/>
        <v>94962</v>
      </c>
      <c r="L214" s="131">
        <f t="shared" si="120"/>
        <v>220740</v>
      </c>
      <c r="M214" s="131">
        <f t="shared" si="121"/>
        <v>1182594</v>
      </c>
      <c r="N214" s="131">
        <f t="shared" si="134"/>
        <v>1630257.7599999998</v>
      </c>
      <c r="O214" s="131">
        <f t="shared" si="135"/>
        <v>94012.38</v>
      </c>
      <c r="P214" s="131">
        <f t="shared" si="136"/>
        <v>216325.19999999998</v>
      </c>
      <c r="Q214" s="131">
        <f t="shared" si="137"/>
        <v>1147116.18</v>
      </c>
      <c r="R214" s="131">
        <f t="shared" si="142"/>
        <v>172804</v>
      </c>
      <c r="S214" s="108">
        <v>0</v>
      </c>
      <c r="T214" s="131">
        <f t="shared" si="129"/>
        <v>0</v>
      </c>
      <c r="U214" s="108">
        <v>0</v>
      </c>
      <c r="V214" s="131">
        <f t="shared" si="130"/>
        <v>0</v>
      </c>
      <c r="W214" s="131">
        <f t="shared" si="138"/>
        <v>1630257.7599999998</v>
      </c>
      <c r="X214" s="131"/>
      <c r="Y214" s="102">
        <v>259</v>
      </c>
      <c r="Z214" s="131">
        <f t="shared" si="126"/>
        <v>53613</v>
      </c>
      <c r="AA214" s="131">
        <f>VLOOKUP(A214,[3]Sheet1!$E$4:$EL$374,138,0)</f>
        <v>0</v>
      </c>
      <c r="AB214" s="131">
        <f t="shared" si="133"/>
        <v>0</v>
      </c>
      <c r="AC214" s="164">
        <f t="shared" si="122"/>
        <v>397125</v>
      </c>
      <c r="AD214" s="164">
        <f t="shared" si="131"/>
        <v>7060</v>
      </c>
      <c r="AE214" s="155">
        <v>4000</v>
      </c>
      <c r="AF214" s="155">
        <f t="shared" si="127"/>
        <v>2092055.7599999998</v>
      </c>
      <c r="AG214" s="153" t="s">
        <v>366</v>
      </c>
      <c r="AH214" s="136">
        <f t="shared" si="132"/>
        <v>2092056</v>
      </c>
    </row>
    <row r="215" spans="1:34" ht="18.75" thickBot="1" x14ac:dyDescent="0.3">
      <c r="A215" s="152">
        <v>2223810</v>
      </c>
      <c r="B215" s="124" t="s">
        <v>41</v>
      </c>
      <c r="C215" s="153" t="s">
        <v>367</v>
      </c>
      <c r="D215" s="163">
        <f>VLOOKUP(A215,[1]Sheet1!$E$15:$R$388,14,0)</f>
        <v>10</v>
      </c>
      <c r="E215" s="163">
        <f>VLOOKUP(A215,[2]Sheet1!$E$15:$T$388,16,0)</f>
        <v>42</v>
      </c>
      <c r="F215" s="163">
        <f>VLOOKUP(A215,[2]Sheet1!$E$15:$V$388,18,0)</f>
        <v>58</v>
      </c>
      <c r="G215" s="163">
        <f>VLOOKUP(A215,[2]Sheet1!$E$15:$X$388,20,0)</f>
        <v>169</v>
      </c>
      <c r="H215" s="131">
        <f t="shared" si="141"/>
        <v>269</v>
      </c>
      <c r="I215" s="131">
        <f t="shared" si="128"/>
        <v>90360</v>
      </c>
      <c r="J215" s="2">
        <v>46300</v>
      </c>
      <c r="K215" s="131">
        <f t="shared" si="119"/>
        <v>94962</v>
      </c>
      <c r="L215" s="131">
        <f t="shared" si="120"/>
        <v>246210</v>
      </c>
      <c r="M215" s="131">
        <f t="shared" si="121"/>
        <v>771654</v>
      </c>
      <c r="N215" s="131">
        <f t="shared" si="134"/>
        <v>1220462.56</v>
      </c>
      <c r="O215" s="131">
        <f t="shared" si="135"/>
        <v>94012.38</v>
      </c>
      <c r="P215" s="131">
        <f t="shared" si="136"/>
        <v>241285.8</v>
      </c>
      <c r="Q215" s="131">
        <f t="shared" si="137"/>
        <v>748504.38</v>
      </c>
      <c r="R215" s="131">
        <f t="shared" si="142"/>
        <v>136660</v>
      </c>
      <c r="S215" s="108">
        <v>0</v>
      </c>
      <c r="T215" s="131">
        <f t="shared" si="129"/>
        <v>0</v>
      </c>
      <c r="U215" s="108">
        <v>0</v>
      </c>
      <c r="V215" s="131">
        <f t="shared" si="130"/>
        <v>0</v>
      </c>
      <c r="W215" s="131">
        <f t="shared" si="138"/>
        <v>1220462.56</v>
      </c>
      <c r="X215" s="131"/>
      <c r="Y215" s="102">
        <v>169</v>
      </c>
      <c r="Z215" s="131">
        <f t="shared" si="126"/>
        <v>34983</v>
      </c>
      <c r="AA215" s="131">
        <f>VLOOKUP(A215,[3]Sheet1!$E$4:$EL$374,138,0)</f>
        <v>0</v>
      </c>
      <c r="AB215" s="131">
        <f t="shared" si="133"/>
        <v>0</v>
      </c>
      <c r="AC215" s="164">
        <f t="shared" si="122"/>
        <v>302625</v>
      </c>
      <c r="AD215" s="164">
        <f t="shared" si="131"/>
        <v>5380</v>
      </c>
      <c r="AE215" s="155">
        <v>4000</v>
      </c>
      <c r="AF215" s="155">
        <f t="shared" si="127"/>
        <v>1567450.56</v>
      </c>
      <c r="AG215" s="153" t="s">
        <v>367</v>
      </c>
      <c r="AH215" s="136">
        <f t="shared" si="132"/>
        <v>1567451</v>
      </c>
    </row>
    <row r="216" spans="1:34" ht="18.75" thickBot="1" x14ac:dyDescent="0.3">
      <c r="A216" s="152">
        <v>2223811</v>
      </c>
      <c r="B216" s="124" t="s">
        <v>41</v>
      </c>
      <c r="C216" s="153" t="s">
        <v>368</v>
      </c>
      <c r="D216" s="163">
        <f>VLOOKUP(A216,[1]Sheet1!$E$15:$R$388,14,0)</f>
        <v>8</v>
      </c>
      <c r="E216" s="163">
        <f>VLOOKUP(A216,[2]Sheet1!$E$15:$T$388,16,0)</f>
        <v>20</v>
      </c>
      <c r="F216" s="163">
        <f>VLOOKUP(A216,[2]Sheet1!$E$15:$V$388,18,0)</f>
        <v>58</v>
      </c>
      <c r="G216" s="163">
        <f>VLOOKUP(A216,[2]Sheet1!$E$15:$X$388,20,0)</f>
        <v>127</v>
      </c>
      <c r="H216" s="131">
        <f t="shared" si="141"/>
        <v>205</v>
      </c>
      <c r="I216" s="131">
        <f t="shared" si="128"/>
        <v>72288</v>
      </c>
      <c r="J216" s="2">
        <v>46300</v>
      </c>
      <c r="K216" s="131">
        <f t="shared" si="119"/>
        <v>45220</v>
      </c>
      <c r="L216" s="131">
        <f t="shared" si="120"/>
        <v>246210</v>
      </c>
      <c r="M216" s="131">
        <f t="shared" si="121"/>
        <v>579882</v>
      </c>
      <c r="N216" s="131">
        <f t="shared" si="134"/>
        <v>967127.14000000013</v>
      </c>
      <c r="O216" s="131">
        <f t="shared" si="135"/>
        <v>44767.8</v>
      </c>
      <c r="P216" s="131">
        <f t="shared" si="136"/>
        <v>241285.8</v>
      </c>
      <c r="Q216" s="131">
        <f t="shared" si="137"/>
        <v>562485.54</v>
      </c>
      <c r="R216" s="131">
        <f t="shared" si="142"/>
        <v>118588</v>
      </c>
      <c r="S216" s="108">
        <v>0</v>
      </c>
      <c r="T216" s="131">
        <f t="shared" si="129"/>
        <v>0</v>
      </c>
      <c r="U216" s="108">
        <v>0</v>
      </c>
      <c r="V216" s="131">
        <f t="shared" si="130"/>
        <v>0</v>
      </c>
      <c r="W216" s="131">
        <f t="shared" si="138"/>
        <v>967127.14</v>
      </c>
      <c r="X216" s="157"/>
      <c r="Y216" s="102">
        <v>127</v>
      </c>
      <c r="Z216" s="131">
        <f t="shared" si="126"/>
        <v>26289</v>
      </c>
      <c r="AA216" s="131">
        <f>VLOOKUP(A216,[3]Sheet1!$E$4:$EL$374,138,0)</f>
        <v>0</v>
      </c>
      <c r="AB216" s="131">
        <f t="shared" si="133"/>
        <v>0</v>
      </c>
      <c r="AC216" s="164">
        <f t="shared" si="122"/>
        <v>230625</v>
      </c>
      <c r="AD216" s="164">
        <f t="shared" si="131"/>
        <v>4100</v>
      </c>
      <c r="AE216" s="155">
        <v>4000</v>
      </c>
      <c r="AF216" s="155">
        <f t="shared" si="127"/>
        <v>1232141.1400000001</v>
      </c>
      <c r="AG216" s="153" t="s">
        <v>368</v>
      </c>
      <c r="AH216" s="136">
        <f t="shared" si="132"/>
        <v>1232141</v>
      </c>
    </row>
    <row r="217" spans="1:34" ht="18.75" thickBot="1" x14ac:dyDescent="0.3">
      <c r="A217" s="152">
        <v>2223812</v>
      </c>
      <c r="B217" s="124" t="s">
        <v>41</v>
      </c>
      <c r="C217" s="153" t="s">
        <v>369</v>
      </c>
      <c r="D217" s="163">
        <f>VLOOKUP(A217,[1]Sheet1!$E$15:$R$388,14,0)</f>
        <v>13</v>
      </c>
      <c r="E217" s="163">
        <f>VLOOKUP(A217,[2]Sheet1!$E$15:$T$388,16,0)</f>
        <v>46</v>
      </c>
      <c r="F217" s="163">
        <f>VLOOKUP(A217,[2]Sheet1!$E$15:$V$388,18,0)</f>
        <v>77</v>
      </c>
      <c r="G217" s="163">
        <f>VLOOKUP(A217,[2]Sheet1!$E$15:$X$388,20,0)</f>
        <v>222</v>
      </c>
      <c r="H217" s="131">
        <f t="shared" si="141"/>
        <v>345</v>
      </c>
      <c r="I217" s="131">
        <f t="shared" si="128"/>
        <v>117468</v>
      </c>
      <c r="J217" s="2">
        <v>46300</v>
      </c>
      <c r="K217" s="131">
        <f t="shared" si="119"/>
        <v>104006</v>
      </c>
      <c r="L217" s="131">
        <f t="shared" si="120"/>
        <v>326865</v>
      </c>
      <c r="M217" s="131">
        <f t="shared" si="121"/>
        <v>1013652</v>
      </c>
      <c r="N217" s="131">
        <f t="shared" si="134"/>
        <v>1570304.0799999998</v>
      </c>
      <c r="O217" s="131">
        <f t="shared" si="135"/>
        <v>102965.94</v>
      </c>
      <c r="P217" s="131">
        <f t="shared" si="136"/>
        <v>320327.7</v>
      </c>
      <c r="Q217" s="131">
        <f t="shared" si="137"/>
        <v>983242.44</v>
      </c>
      <c r="R217" s="131">
        <f t="shared" si="142"/>
        <v>163768</v>
      </c>
      <c r="S217" s="108">
        <v>1</v>
      </c>
      <c r="T217" s="131">
        <f t="shared" si="129"/>
        <v>15000</v>
      </c>
      <c r="U217" s="108">
        <v>0</v>
      </c>
      <c r="V217" s="131">
        <f t="shared" si="130"/>
        <v>0</v>
      </c>
      <c r="W217" s="131">
        <f t="shared" si="138"/>
        <v>1585304.08</v>
      </c>
      <c r="X217" s="131"/>
      <c r="Y217" s="102">
        <v>222</v>
      </c>
      <c r="Z217" s="131">
        <f t="shared" si="126"/>
        <v>45954</v>
      </c>
      <c r="AA217" s="131">
        <f>VLOOKUP(A217,[3]Sheet1!$E$4:$EL$374,138,0)</f>
        <v>0</v>
      </c>
      <c r="AB217" s="131">
        <f t="shared" si="133"/>
        <v>0</v>
      </c>
      <c r="AC217" s="164">
        <f t="shared" si="122"/>
        <v>388125</v>
      </c>
      <c r="AD217" s="164">
        <f t="shared" si="131"/>
        <v>6900</v>
      </c>
      <c r="AE217" s="155">
        <v>4000</v>
      </c>
      <c r="AF217" s="155">
        <f t="shared" si="127"/>
        <v>2030283.08</v>
      </c>
      <c r="AG217" s="153" t="s">
        <v>369</v>
      </c>
      <c r="AH217" s="136">
        <f t="shared" si="132"/>
        <v>2030283</v>
      </c>
    </row>
    <row r="218" spans="1:34" ht="19.5" customHeight="1" thickBot="1" x14ac:dyDescent="0.3">
      <c r="A218" s="152"/>
      <c r="C218" s="124" t="s">
        <v>42</v>
      </c>
      <c r="D218" s="141">
        <f t="shared" ref="D218" si="143">SUM(D219:D227)</f>
        <v>82</v>
      </c>
      <c r="E218" s="141">
        <f t="shared" ref="E218:N218" si="144">SUM(E219:E227)</f>
        <v>179</v>
      </c>
      <c r="F218" s="141">
        <f t="shared" si="144"/>
        <v>474</v>
      </c>
      <c r="G218" s="141">
        <f t="shared" si="144"/>
        <v>1464</v>
      </c>
      <c r="H218" s="141">
        <f t="shared" si="144"/>
        <v>2117</v>
      </c>
      <c r="I218" s="141">
        <f t="shared" si="144"/>
        <v>740952</v>
      </c>
      <c r="J218" s="141">
        <f t="shared" si="144"/>
        <v>416700</v>
      </c>
      <c r="K218" s="141">
        <f t="shared" si="144"/>
        <v>404719</v>
      </c>
      <c r="L218" s="141">
        <f t="shared" si="144"/>
        <v>2012130</v>
      </c>
      <c r="M218" s="141">
        <f t="shared" si="144"/>
        <v>6684624</v>
      </c>
      <c r="N218" s="141">
        <f t="shared" si="144"/>
        <v>10014296.489999998</v>
      </c>
      <c r="O218" s="141">
        <f t="shared" ref="O218:AH218" si="145">SUM(O219:O227)</f>
        <v>400671.81000000006</v>
      </c>
      <c r="P218" s="141">
        <f t="shared" si="145"/>
        <v>1971887.3999999997</v>
      </c>
      <c r="Q218" s="141">
        <f t="shared" si="145"/>
        <v>6484085.2800000003</v>
      </c>
      <c r="R218" s="141">
        <f t="shared" si="145"/>
        <v>1157652</v>
      </c>
      <c r="S218" s="141">
        <f t="shared" si="145"/>
        <v>3</v>
      </c>
      <c r="T218" s="141">
        <f t="shared" si="145"/>
        <v>45000</v>
      </c>
      <c r="U218" s="141">
        <f t="shared" si="145"/>
        <v>183</v>
      </c>
      <c r="V218" s="141">
        <f t="shared" si="145"/>
        <v>7720</v>
      </c>
      <c r="W218" s="141">
        <f t="shared" si="145"/>
        <v>10067016.489999998</v>
      </c>
      <c r="X218" s="141">
        <f t="shared" si="145"/>
        <v>0</v>
      </c>
      <c r="Y218" s="141">
        <f t="shared" si="145"/>
        <v>1464</v>
      </c>
      <c r="Z218" s="141">
        <f t="shared" si="145"/>
        <v>303048</v>
      </c>
      <c r="AA218" s="141">
        <f t="shared" si="145"/>
        <v>0</v>
      </c>
      <c r="AB218" s="141">
        <f t="shared" si="145"/>
        <v>0</v>
      </c>
      <c r="AC218" s="141">
        <f t="shared" si="145"/>
        <v>2381625</v>
      </c>
      <c r="AD218" s="164">
        <f t="shared" si="131"/>
        <v>42340</v>
      </c>
      <c r="AE218" s="141">
        <f t="shared" si="145"/>
        <v>36000</v>
      </c>
      <c r="AF218" s="141">
        <f t="shared" si="145"/>
        <v>12830029.489999998</v>
      </c>
      <c r="AG218" s="124" t="s">
        <v>42</v>
      </c>
      <c r="AH218" s="2">
        <f t="shared" si="145"/>
        <v>12830029</v>
      </c>
    </row>
    <row r="219" spans="1:34" ht="18.75" thickBot="1" x14ac:dyDescent="0.3">
      <c r="A219" s="152">
        <v>2224916</v>
      </c>
      <c r="B219" s="124" t="s">
        <v>42</v>
      </c>
      <c r="C219" s="153" t="s">
        <v>370</v>
      </c>
      <c r="D219" s="163">
        <f>VLOOKUP(A219,[1]Sheet1!$E$15:$R$388,14,0)</f>
        <v>11</v>
      </c>
      <c r="E219" s="163">
        <f>VLOOKUP(A219,[2]Sheet1!$E$15:$T$388,16,0)</f>
        <v>21</v>
      </c>
      <c r="F219" s="163">
        <f>VLOOKUP(A219,[2]Sheet1!$E$15:$V$388,18,0)</f>
        <v>52</v>
      </c>
      <c r="G219" s="163">
        <f>VLOOKUP(A219,[2]Sheet1!$E$15:$X$388,20,0)</f>
        <v>218</v>
      </c>
      <c r="H219" s="131">
        <f t="shared" ref="H219:H227" si="146">G219+F219+E219</f>
        <v>291</v>
      </c>
      <c r="I219" s="131">
        <f t="shared" si="128"/>
        <v>99396</v>
      </c>
      <c r="J219" s="2">
        <v>46300</v>
      </c>
      <c r="K219" s="131">
        <f t="shared" si="119"/>
        <v>47481</v>
      </c>
      <c r="L219" s="131">
        <f t="shared" si="120"/>
        <v>220740</v>
      </c>
      <c r="M219" s="131">
        <f t="shared" si="121"/>
        <v>995388</v>
      </c>
      <c r="N219" s="131">
        <f t="shared" si="134"/>
        <v>1374553.75</v>
      </c>
      <c r="O219" s="131">
        <f t="shared" si="135"/>
        <v>47006.19</v>
      </c>
      <c r="P219" s="131">
        <f t="shared" si="136"/>
        <v>216325.19999999998</v>
      </c>
      <c r="Q219" s="131">
        <f t="shared" si="137"/>
        <v>965526.36</v>
      </c>
      <c r="R219" s="131">
        <f t="shared" ref="R219:R227" si="147">I219+J219</f>
        <v>145696</v>
      </c>
      <c r="S219" s="108">
        <v>1</v>
      </c>
      <c r="T219" s="131">
        <f t="shared" si="129"/>
        <v>15000</v>
      </c>
      <c r="U219" s="108">
        <v>0</v>
      </c>
      <c r="V219" s="131">
        <f t="shared" si="130"/>
        <v>0</v>
      </c>
      <c r="W219" s="131">
        <f t="shared" si="138"/>
        <v>1389553.75</v>
      </c>
      <c r="X219" s="131"/>
      <c r="Y219" s="102">
        <v>218</v>
      </c>
      <c r="Z219" s="131">
        <f t="shared" si="126"/>
        <v>45126</v>
      </c>
      <c r="AA219" s="131">
        <f>VLOOKUP(A219,[3]Sheet1!$E$4:$EL$374,138,0)</f>
        <v>0</v>
      </c>
      <c r="AB219" s="131">
        <f t="shared" si="133"/>
        <v>0</v>
      </c>
      <c r="AC219" s="164">
        <f t="shared" si="122"/>
        <v>327375</v>
      </c>
      <c r="AD219" s="164">
        <f t="shared" si="131"/>
        <v>5820</v>
      </c>
      <c r="AE219" s="155">
        <v>4000</v>
      </c>
      <c r="AF219" s="155">
        <f t="shared" si="127"/>
        <v>1771874.75</v>
      </c>
      <c r="AG219" s="153" t="s">
        <v>370</v>
      </c>
      <c r="AH219" s="136">
        <f t="shared" si="132"/>
        <v>1771875</v>
      </c>
    </row>
    <row r="220" spans="1:34" ht="18.75" thickBot="1" x14ac:dyDescent="0.3">
      <c r="A220" s="152">
        <v>2224917</v>
      </c>
      <c r="B220" s="124" t="s">
        <v>42</v>
      </c>
      <c r="C220" s="153" t="s">
        <v>371</v>
      </c>
      <c r="D220" s="163">
        <f>VLOOKUP(A220,[1]Sheet1!$E$15:$R$388,14,0)</f>
        <v>6</v>
      </c>
      <c r="E220" s="163">
        <f>VLOOKUP(A220,[2]Sheet1!$E$15:$T$388,16,0)</f>
        <v>0</v>
      </c>
      <c r="F220" s="163">
        <f>VLOOKUP(A220,[2]Sheet1!$E$15:$V$388,18,0)</f>
        <v>49</v>
      </c>
      <c r="G220" s="163">
        <f>VLOOKUP(A220,[2]Sheet1!$E$15:$X$388,20,0)</f>
        <v>105</v>
      </c>
      <c r="H220" s="131">
        <f t="shared" si="146"/>
        <v>154</v>
      </c>
      <c r="I220" s="131">
        <f t="shared" si="128"/>
        <v>54216</v>
      </c>
      <c r="J220" s="2">
        <v>46300</v>
      </c>
      <c r="K220" s="131">
        <f t="shared" si="119"/>
        <v>0</v>
      </c>
      <c r="L220" s="131">
        <f t="shared" si="120"/>
        <v>208005</v>
      </c>
      <c r="M220" s="131">
        <f t="shared" si="121"/>
        <v>479430</v>
      </c>
      <c r="N220" s="131">
        <f t="shared" si="134"/>
        <v>769408</v>
      </c>
      <c r="O220" s="131">
        <f t="shared" si="135"/>
        <v>0</v>
      </c>
      <c r="P220" s="131">
        <f t="shared" si="136"/>
        <v>203844.9</v>
      </c>
      <c r="Q220" s="131">
        <f t="shared" si="137"/>
        <v>465047.1</v>
      </c>
      <c r="R220" s="131">
        <f t="shared" si="147"/>
        <v>100516</v>
      </c>
      <c r="S220" s="108">
        <v>0</v>
      </c>
      <c r="T220" s="131">
        <f t="shared" si="129"/>
        <v>0</v>
      </c>
      <c r="U220" s="108">
        <v>0</v>
      </c>
      <c r="V220" s="131">
        <f t="shared" si="130"/>
        <v>0</v>
      </c>
      <c r="W220" s="131">
        <f t="shared" si="138"/>
        <v>769408</v>
      </c>
      <c r="X220" s="131"/>
      <c r="Y220" s="102">
        <v>105</v>
      </c>
      <c r="Z220" s="131">
        <f t="shared" si="126"/>
        <v>21735</v>
      </c>
      <c r="AA220" s="131">
        <f>VLOOKUP(A220,[3]Sheet1!$E$4:$EL$374,138,0)</f>
        <v>0</v>
      </c>
      <c r="AB220" s="131">
        <f t="shared" si="133"/>
        <v>0</v>
      </c>
      <c r="AC220" s="164">
        <f t="shared" si="122"/>
        <v>173250</v>
      </c>
      <c r="AD220" s="164">
        <f t="shared" si="131"/>
        <v>3080</v>
      </c>
      <c r="AE220" s="155">
        <v>4000</v>
      </c>
      <c r="AF220" s="155">
        <f t="shared" si="127"/>
        <v>971473</v>
      </c>
      <c r="AG220" s="153" t="s">
        <v>371</v>
      </c>
      <c r="AH220" s="136">
        <f t="shared" si="132"/>
        <v>971473</v>
      </c>
    </row>
    <row r="221" spans="1:34" ht="18.75" thickBot="1" x14ac:dyDescent="0.3">
      <c r="A221" s="152">
        <v>2224918</v>
      </c>
      <c r="B221" s="124" t="s">
        <v>42</v>
      </c>
      <c r="C221" s="153" t="s">
        <v>372</v>
      </c>
      <c r="D221" s="163">
        <f>VLOOKUP(A221,[1]Sheet1!$E$15:$R$388,14,0)</f>
        <v>9</v>
      </c>
      <c r="E221" s="163">
        <f>VLOOKUP(A221,[2]Sheet1!$E$15:$T$388,16,0)</f>
        <v>25</v>
      </c>
      <c r="F221" s="163">
        <f>VLOOKUP(A221,[2]Sheet1!$E$15:$V$388,18,0)</f>
        <v>51</v>
      </c>
      <c r="G221" s="163">
        <f>VLOOKUP(A221,[2]Sheet1!$E$15:$X$388,20,0)</f>
        <v>166</v>
      </c>
      <c r="H221" s="131">
        <f t="shared" si="146"/>
        <v>242</v>
      </c>
      <c r="I221" s="131">
        <f t="shared" si="128"/>
        <v>81324</v>
      </c>
      <c r="J221" s="2">
        <v>46300</v>
      </c>
      <c r="K221" s="131">
        <f t="shared" si="119"/>
        <v>56525</v>
      </c>
      <c r="L221" s="131">
        <f t="shared" si="120"/>
        <v>216495</v>
      </c>
      <c r="M221" s="131">
        <f t="shared" si="121"/>
        <v>757956</v>
      </c>
      <c r="N221" s="131">
        <f t="shared" si="134"/>
        <v>1130966.17</v>
      </c>
      <c r="O221" s="131">
        <f t="shared" si="135"/>
        <v>55959.75</v>
      </c>
      <c r="P221" s="131">
        <f t="shared" si="136"/>
        <v>212165.1</v>
      </c>
      <c r="Q221" s="131">
        <f t="shared" si="137"/>
        <v>735217.32</v>
      </c>
      <c r="R221" s="131">
        <f t="shared" si="147"/>
        <v>127624</v>
      </c>
      <c r="S221" s="108">
        <v>0</v>
      </c>
      <c r="T221" s="131">
        <f t="shared" si="129"/>
        <v>0</v>
      </c>
      <c r="U221" s="108">
        <v>0</v>
      </c>
      <c r="V221" s="131">
        <f t="shared" si="130"/>
        <v>0</v>
      </c>
      <c r="W221" s="131">
        <f t="shared" si="138"/>
        <v>1130966.17</v>
      </c>
      <c r="X221" s="131"/>
      <c r="Y221" s="102">
        <v>166</v>
      </c>
      <c r="Z221" s="131">
        <f t="shared" si="126"/>
        <v>34362</v>
      </c>
      <c r="AA221" s="131">
        <f>VLOOKUP(A221,[3]Sheet1!$E$4:$EL$374,138,0)</f>
        <v>0</v>
      </c>
      <c r="AB221" s="131">
        <f t="shared" si="133"/>
        <v>0</v>
      </c>
      <c r="AC221" s="164">
        <f t="shared" si="122"/>
        <v>272250</v>
      </c>
      <c r="AD221" s="164">
        <f t="shared" si="131"/>
        <v>4840</v>
      </c>
      <c r="AE221" s="155">
        <v>4000</v>
      </c>
      <c r="AF221" s="155">
        <f t="shared" si="127"/>
        <v>1446418.17</v>
      </c>
      <c r="AG221" s="153" t="s">
        <v>372</v>
      </c>
      <c r="AH221" s="136">
        <f t="shared" si="132"/>
        <v>1446418</v>
      </c>
    </row>
    <row r="222" spans="1:34" ht="18.75" thickBot="1" x14ac:dyDescent="0.3">
      <c r="A222" s="152">
        <v>2224919</v>
      </c>
      <c r="B222" s="124" t="s">
        <v>42</v>
      </c>
      <c r="C222" s="153" t="s">
        <v>373</v>
      </c>
      <c r="D222" s="163">
        <f>VLOOKUP(A222,[1]Sheet1!$E$15:$R$388,14,0)</f>
        <v>12</v>
      </c>
      <c r="E222" s="163">
        <f>VLOOKUP(A222,[2]Sheet1!$E$15:$T$388,16,0)</f>
        <v>24</v>
      </c>
      <c r="F222" s="163">
        <f>VLOOKUP(A222,[2]Sheet1!$E$15:$V$388,18,0)</f>
        <v>73</v>
      </c>
      <c r="G222" s="163">
        <f>VLOOKUP(A222,[2]Sheet1!$E$15:$X$388,20,0)</f>
        <v>196</v>
      </c>
      <c r="H222" s="131">
        <f t="shared" si="146"/>
        <v>293</v>
      </c>
      <c r="I222" s="131">
        <f t="shared" si="128"/>
        <v>108432</v>
      </c>
      <c r="J222" s="2">
        <v>46300</v>
      </c>
      <c r="K222" s="131">
        <f t="shared" si="119"/>
        <v>54264</v>
      </c>
      <c r="L222" s="131">
        <f t="shared" si="120"/>
        <v>309885</v>
      </c>
      <c r="M222" s="131">
        <f t="shared" si="121"/>
        <v>894936</v>
      </c>
      <c r="N222" s="131">
        <f t="shared" si="134"/>
        <v>1380228.58</v>
      </c>
      <c r="O222" s="131">
        <f t="shared" si="135"/>
        <v>53721.36</v>
      </c>
      <c r="P222" s="131">
        <f t="shared" si="136"/>
        <v>303687.3</v>
      </c>
      <c r="Q222" s="131">
        <f t="shared" si="137"/>
        <v>868087.91999999993</v>
      </c>
      <c r="R222" s="131">
        <f t="shared" si="147"/>
        <v>154732</v>
      </c>
      <c r="S222" s="108">
        <v>1</v>
      </c>
      <c r="T222" s="131">
        <f t="shared" si="129"/>
        <v>15000</v>
      </c>
      <c r="U222" s="108">
        <v>183</v>
      </c>
      <c r="V222" s="131">
        <f>U222*40+400</f>
        <v>7720</v>
      </c>
      <c r="W222" s="131">
        <f t="shared" si="138"/>
        <v>1402948.5799999998</v>
      </c>
      <c r="X222" s="131"/>
      <c r="Y222" s="102">
        <v>196</v>
      </c>
      <c r="Z222" s="131">
        <f t="shared" si="126"/>
        <v>40572</v>
      </c>
      <c r="AA222" s="131">
        <f>VLOOKUP(A222,[3]Sheet1!$E$4:$EL$374,138,0)</f>
        <v>0</v>
      </c>
      <c r="AB222" s="131">
        <f t="shared" si="133"/>
        <v>0</v>
      </c>
      <c r="AC222" s="164">
        <f t="shared" si="122"/>
        <v>329625</v>
      </c>
      <c r="AD222" s="164">
        <f t="shared" si="131"/>
        <v>5860</v>
      </c>
      <c r="AE222" s="155">
        <v>4000</v>
      </c>
      <c r="AF222" s="155">
        <f t="shared" si="127"/>
        <v>1783005.5799999998</v>
      </c>
      <c r="AG222" s="153" t="s">
        <v>373</v>
      </c>
      <c r="AH222" s="136">
        <f t="shared" si="132"/>
        <v>1783006</v>
      </c>
    </row>
    <row r="223" spans="1:34" ht="18.75" thickBot="1" x14ac:dyDescent="0.3">
      <c r="A223" s="152">
        <v>2224920</v>
      </c>
      <c r="B223" s="124" t="s">
        <v>42</v>
      </c>
      <c r="C223" s="153" t="s">
        <v>374</v>
      </c>
      <c r="D223" s="163">
        <f>VLOOKUP(A223,[1]Sheet1!$E$15:$R$388,14,0)</f>
        <v>9</v>
      </c>
      <c r="E223" s="163">
        <f>VLOOKUP(A223,[2]Sheet1!$E$15:$T$388,16,0)</f>
        <v>0</v>
      </c>
      <c r="F223" s="163">
        <f>VLOOKUP(A223,[2]Sheet1!$E$15:$V$388,18,0)</f>
        <v>52</v>
      </c>
      <c r="G223" s="163">
        <f>VLOOKUP(A223,[2]Sheet1!$E$15:$X$388,20,0)</f>
        <v>179</v>
      </c>
      <c r="H223" s="131">
        <f t="shared" si="146"/>
        <v>231</v>
      </c>
      <c r="I223" s="131">
        <f t="shared" si="128"/>
        <v>81324</v>
      </c>
      <c r="J223" s="2">
        <v>46300</v>
      </c>
      <c r="K223" s="131">
        <f t="shared" si="119"/>
        <v>0</v>
      </c>
      <c r="L223" s="131">
        <f t="shared" si="120"/>
        <v>220740</v>
      </c>
      <c r="M223" s="131">
        <f t="shared" si="121"/>
        <v>817314</v>
      </c>
      <c r="N223" s="131">
        <f t="shared" si="134"/>
        <v>1136743.7799999998</v>
      </c>
      <c r="O223" s="131">
        <f t="shared" si="135"/>
        <v>0</v>
      </c>
      <c r="P223" s="131">
        <f t="shared" si="136"/>
        <v>216325.19999999998</v>
      </c>
      <c r="Q223" s="131">
        <f t="shared" si="137"/>
        <v>792794.58</v>
      </c>
      <c r="R223" s="131">
        <f t="shared" si="147"/>
        <v>127624</v>
      </c>
      <c r="S223" s="108">
        <v>0</v>
      </c>
      <c r="T223" s="131">
        <f t="shared" si="129"/>
        <v>0</v>
      </c>
      <c r="U223" s="108"/>
      <c r="V223" s="131">
        <f t="shared" si="130"/>
        <v>0</v>
      </c>
      <c r="W223" s="131">
        <f t="shared" si="138"/>
        <v>1136743.7799999998</v>
      </c>
      <c r="X223" s="131"/>
      <c r="Y223" s="102">
        <v>179</v>
      </c>
      <c r="Z223" s="131">
        <f t="shared" si="126"/>
        <v>37053</v>
      </c>
      <c r="AA223" s="131">
        <f>VLOOKUP(A223,[3]Sheet1!$E$4:$EL$374,138,0)</f>
        <v>0</v>
      </c>
      <c r="AB223" s="131">
        <f t="shared" si="133"/>
        <v>0</v>
      </c>
      <c r="AC223" s="164">
        <f t="shared" si="122"/>
        <v>259875</v>
      </c>
      <c r="AD223" s="164">
        <f t="shared" si="131"/>
        <v>4620</v>
      </c>
      <c r="AE223" s="155">
        <v>4000</v>
      </c>
      <c r="AF223" s="155">
        <f t="shared" si="127"/>
        <v>1442291.7799999998</v>
      </c>
      <c r="AG223" s="153" t="s">
        <v>374</v>
      </c>
      <c r="AH223" s="136">
        <f t="shared" si="132"/>
        <v>1442292</v>
      </c>
    </row>
    <row r="224" spans="1:34" ht="18.75" thickBot="1" x14ac:dyDescent="0.3">
      <c r="A224" s="152">
        <v>2224921</v>
      </c>
      <c r="B224" s="124" t="s">
        <v>42</v>
      </c>
      <c r="C224" s="153" t="s">
        <v>375</v>
      </c>
      <c r="D224" s="163">
        <f>VLOOKUP(A224,[1]Sheet1!$E$15:$R$388,14,0)</f>
        <v>14</v>
      </c>
      <c r="E224" s="163">
        <f>VLOOKUP(A224,[2]Sheet1!$E$15:$T$388,16,0)</f>
        <v>21</v>
      </c>
      <c r="F224" s="163">
        <f>VLOOKUP(A224,[2]Sheet1!$E$15:$V$388,18,0)</f>
        <v>102</v>
      </c>
      <c r="G224" s="163">
        <f>VLOOKUP(A224,[2]Sheet1!$E$15:$X$388,20,0)</f>
        <v>248</v>
      </c>
      <c r="H224" s="131">
        <f t="shared" si="146"/>
        <v>371</v>
      </c>
      <c r="I224" s="131">
        <f t="shared" si="128"/>
        <v>126504</v>
      </c>
      <c r="J224" s="2">
        <v>46300</v>
      </c>
      <c r="K224" s="131">
        <f t="shared" si="119"/>
        <v>47481</v>
      </c>
      <c r="L224" s="131">
        <f t="shared" si="120"/>
        <v>432990</v>
      </c>
      <c r="M224" s="131">
        <f t="shared" si="121"/>
        <v>1132368</v>
      </c>
      <c r="N224" s="131">
        <f t="shared" si="134"/>
        <v>1742537.3499999999</v>
      </c>
      <c r="O224" s="131">
        <f t="shared" si="135"/>
        <v>47006.19</v>
      </c>
      <c r="P224" s="131">
        <f t="shared" si="136"/>
        <v>424330.2</v>
      </c>
      <c r="Q224" s="131">
        <f t="shared" si="137"/>
        <v>1098396.96</v>
      </c>
      <c r="R224" s="131">
        <f t="shared" si="147"/>
        <v>172804</v>
      </c>
      <c r="S224" s="108">
        <v>0</v>
      </c>
      <c r="T224" s="131">
        <f t="shared" si="129"/>
        <v>0</v>
      </c>
      <c r="U224" s="108">
        <v>0</v>
      </c>
      <c r="V224" s="131">
        <f t="shared" si="130"/>
        <v>0</v>
      </c>
      <c r="W224" s="131">
        <f t="shared" si="138"/>
        <v>1742537.35</v>
      </c>
      <c r="X224" s="131"/>
      <c r="Y224" s="102">
        <v>248</v>
      </c>
      <c r="Z224" s="131">
        <f t="shared" si="126"/>
        <v>51336</v>
      </c>
      <c r="AA224" s="131">
        <f>VLOOKUP(A224,[3]Sheet1!$E$4:$EL$374,138,0)</f>
        <v>0</v>
      </c>
      <c r="AB224" s="131">
        <f t="shared" si="133"/>
        <v>0</v>
      </c>
      <c r="AC224" s="164">
        <f t="shared" si="122"/>
        <v>417375</v>
      </c>
      <c r="AD224" s="164">
        <f t="shared" si="131"/>
        <v>7420</v>
      </c>
      <c r="AE224" s="155">
        <v>4000</v>
      </c>
      <c r="AF224" s="155">
        <f t="shared" si="127"/>
        <v>2222668.35</v>
      </c>
      <c r="AG224" s="153" t="s">
        <v>375</v>
      </c>
      <c r="AH224" s="136">
        <f t="shared" si="132"/>
        <v>2222668</v>
      </c>
    </row>
    <row r="225" spans="1:34" ht="18.75" thickBot="1" x14ac:dyDescent="0.3">
      <c r="A225" s="152">
        <v>2224922</v>
      </c>
      <c r="B225" s="124" t="s">
        <v>42</v>
      </c>
      <c r="C225" s="153" t="s">
        <v>376</v>
      </c>
      <c r="D225" s="163">
        <f>VLOOKUP(A225,[1]Sheet1!$E$15:$R$388,14,0)</f>
        <v>6</v>
      </c>
      <c r="E225" s="163">
        <f>VLOOKUP(A225,[2]Sheet1!$E$15:$T$388,16,0)</f>
        <v>44</v>
      </c>
      <c r="F225" s="163">
        <f>VLOOKUP(A225,[2]Sheet1!$E$15:$V$388,18,0)</f>
        <v>24</v>
      </c>
      <c r="G225" s="163">
        <f>VLOOKUP(A225,[2]Sheet1!$E$15:$X$388,20,0)</f>
        <v>81</v>
      </c>
      <c r="H225" s="131">
        <f t="shared" si="146"/>
        <v>149</v>
      </c>
      <c r="I225" s="131">
        <f t="shared" si="128"/>
        <v>54216</v>
      </c>
      <c r="J225" s="2">
        <v>46300</v>
      </c>
      <c r="K225" s="131">
        <f t="shared" si="119"/>
        <v>99484</v>
      </c>
      <c r="L225" s="131">
        <f t="shared" si="120"/>
        <v>101880</v>
      </c>
      <c r="M225" s="131">
        <f t="shared" si="121"/>
        <v>369846</v>
      </c>
      <c r="N225" s="131">
        <f t="shared" si="134"/>
        <v>657598.18000000005</v>
      </c>
      <c r="O225" s="131">
        <f t="shared" si="135"/>
        <v>98489.16</v>
      </c>
      <c r="P225" s="131">
        <f t="shared" si="136"/>
        <v>99842.4</v>
      </c>
      <c r="Q225" s="131">
        <f t="shared" si="137"/>
        <v>358750.62</v>
      </c>
      <c r="R225" s="131">
        <f t="shared" si="147"/>
        <v>100516</v>
      </c>
      <c r="S225" s="108">
        <v>0</v>
      </c>
      <c r="T225" s="131">
        <f t="shared" si="129"/>
        <v>0</v>
      </c>
      <c r="U225" s="108"/>
      <c r="V225" s="131">
        <f t="shared" si="130"/>
        <v>0</v>
      </c>
      <c r="W225" s="131">
        <f t="shared" si="138"/>
        <v>657598.17999999993</v>
      </c>
      <c r="X225" s="131"/>
      <c r="Y225" s="102">
        <v>81</v>
      </c>
      <c r="Z225" s="131">
        <f t="shared" si="126"/>
        <v>16767</v>
      </c>
      <c r="AA225" s="131">
        <f>VLOOKUP(A225,[3]Sheet1!$E$4:$EL$374,138,0)</f>
        <v>0</v>
      </c>
      <c r="AB225" s="131">
        <f t="shared" si="133"/>
        <v>0</v>
      </c>
      <c r="AC225" s="164">
        <f t="shared" si="122"/>
        <v>167625</v>
      </c>
      <c r="AD225" s="164">
        <f t="shared" si="131"/>
        <v>2980</v>
      </c>
      <c r="AE225" s="155">
        <v>4000</v>
      </c>
      <c r="AF225" s="155">
        <f t="shared" si="127"/>
        <v>848970.17999999993</v>
      </c>
      <c r="AG225" s="153" t="s">
        <v>376</v>
      </c>
      <c r="AH225" s="136">
        <f t="shared" si="132"/>
        <v>848970</v>
      </c>
    </row>
    <row r="226" spans="1:34" ht="18.75" thickBot="1" x14ac:dyDescent="0.3">
      <c r="A226" s="152">
        <v>2224923</v>
      </c>
      <c r="B226" s="124" t="s">
        <v>42</v>
      </c>
      <c r="C226" s="153" t="s">
        <v>377</v>
      </c>
      <c r="D226" s="163">
        <f>VLOOKUP(A226,[1]Sheet1!$E$15:$R$388,14,0)</f>
        <v>7</v>
      </c>
      <c r="E226" s="163">
        <f>VLOOKUP(A226,[2]Sheet1!$E$15:$T$388,16,0)</f>
        <v>0</v>
      </c>
      <c r="F226" s="163">
        <f>VLOOKUP(A226,[2]Sheet1!$E$15:$V$388,18,0)</f>
        <v>47</v>
      </c>
      <c r="G226" s="163">
        <f>VLOOKUP(A226,[2]Sheet1!$E$15:$X$388,20,0)</f>
        <v>137</v>
      </c>
      <c r="H226" s="131">
        <f t="shared" si="146"/>
        <v>184</v>
      </c>
      <c r="I226" s="131">
        <f t="shared" si="128"/>
        <v>63252</v>
      </c>
      <c r="J226" s="2">
        <v>46300</v>
      </c>
      <c r="K226" s="131">
        <f t="shared" si="119"/>
        <v>0</v>
      </c>
      <c r="L226" s="131">
        <f t="shared" si="120"/>
        <v>199515</v>
      </c>
      <c r="M226" s="131">
        <f t="shared" si="121"/>
        <v>625542</v>
      </c>
      <c r="N226" s="131">
        <f t="shared" si="134"/>
        <v>911852.44</v>
      </c>
      <c r="O226" s="131">
        <f t="shared" si="135"/>
        <v>0</v>
      </c>
      <c r="P226" s="131">
        <f t="shared" si="136"/>
        <v>195524.69999999998</v>
      </c>
      <c r="Q226" s="131">
        <f t="shared" si="137"/>
        <v>606775.74</v>
      </c>
      <c r="R226" s="131">
        <f t="shared" si="147"/>
        <v>109552</v>
      </c>
      <c r="S226" s="108">
        <v>0</v>
      </c>
      <c r="T226" s="131">
        <f t="shared" si="129"/>
        <v>0</v>
      </c>
      <c r="U226" s="108"/>
      <c r="V226" s="131">
        <f t="shared" si="130"/>
        <v>0</v>
      </c>
      <c r="W226" s="131">
        <f t="shared" si="138"/>
        <v>911852.44</v>
      </c>
      <c r="X226" s="141"/>
      <c r="Y226" s="102">
        <v>137</v>
      </c>
      <c r="Z226" s="131">
        <f t="shared" si="126"/>
        <v>28359</v>
      </c>
      <c r="AA226" s="131">
        <f>VLOOKUP(A226,[3]Sheet1!$E$4:$EL$374,138,0)</f>
        <v>0</v>
      </c>
      <c r="AB226" s="131">
        <f t="shared" si="133"/>
        <v>0</v>
      </c>
      <c r="AC226" s="164">
        <f t="shared" si="122"/>
        <v>207000</v>
      </c>
      <c r="AD226" s="164">
        <f t="shared" si="131"/>
        <v>3680</v>
      </c>
      <c r="AE226" s="155">
        <v>4000</v>
      </c>
      <c r="AF226" s="155">
        <f t="shared" si="127"/>
        <v>1154891.44</v>
      </c>
      <c r="AG226" s="153" t="s">
        <v>377</v>
      </c>
      <c r="AH226" s="136">
        <f t="shared" si="132"/>
        <v>1154891</v>
      </c>
    </row>
    <row r="227" spans="1:34" s="111" customFormat="1" ht="18" x14ac:dyDescent="0.25">
      <c r="A227" s="110">
        <v>2200000</v>
      </c>
      <c r="B227" s="124" t="s">
        <v>42</v>
      </c>
      <c r="C227" s="122" t="s">
        <v>586</v>
      </c>
      <c r="D227" s="163">
        <f>VLOOKUP(A227,[1]Sheet1!$E$15:$R$388,14,0)</f>
        <v>8</v>
      </c>
      <c r="E227" s="163">
        <f>VLOOKUP(A227,[2]Sheet1!$E$15:$T$388,16,0)</f>
        <v>44</v>
      </c>
      <c r="F227" s="163">
        <f>VLOOKUP(A227,[2]Sheet1!$E$15:$V$388,18,0)</f>
        <v>24</v>
      </c>
      <c r="G227" s="163">
        <f>VLOOKUP(A227,[2]Sheet1!$E$15:$X$388,20,0)</f>
        <v>134</v>
      </c>
      <c r="H227" s="131">
        <f t="shared" si="146"/>
        <v>202</v>
      </c>
      <c r="I227" s="131">
        <f t="shared" si="128"/>
        <v>72288</v>
      </c>
      <c r="J227" s="2">
        <v>46300</v>
      </c>
      <c r="K227" s="131">
        <f t="shared" si="119"/>
        <v>99484</v>
      </c>
      <c r="L227" s="131">
        <f t="shared" si="120"/>
        <v>101880</v>
      </c>
      <c r="M227" s="131">
        <f t="shared" si="121"/>
        <v>611844</v>
      </c>
      <c r="N227" s="131">
        <f t="shared" si="134"/>
        <v>910408.24</v>
      </c>
      <c r="O227" s="131">
        <f t="shared" si="135"/>
        <v>98489.16</v>
      </c>
      <c r="P227" s="131">
        <f t="shared" si="136"/>
        <v>99842.4</v>
      </c>
      <c r="Q227" s="131">
        <f t="shared" si="137"/>
        <v>593488.67999999993</v>
      </c>
      <c r="R227" s="131">
        <f t="shared" si="147"/>
        <v>118588</v>
      </c>
      <c r="S227" s="108">
        <v>1</v>
      </c>
      <c r="T227" s="131">
        <f t="shared" si="129"/>
        <v>15000</v>
      </c>
      <c r="U227" s="108"/>
      <c r="V227" s="131">
        <f t="shared" si="130"/>
        <v>0</v>
      </c>
      <c r="W227" s="131">
        <f t="shared" si="138"/>
        <v>925408.24</v>
      </c>
      <c r="X227" s="141"/>
      <c r="Y227" s="102">
        <v>134</v>
      </c>
      <c r="Z227" s="131">
        <f>Y227*207</f>
        <v>27738</v>
      </c>
      <c r="AA227" s="131">
        <v>0</v>
      </c>
      <c r="AB227" s="131">
        <f t="shared" si="133"/>
        <v>0</v>
      </c>
      <c r="AC227" s="164">
        <f t="shared" si="122"/>
        <v>227250</v>
      </c>
      <c r="AD227" s="164">
        <f t="shared" si="131"/>
        <v>4040</v>
      </c>
      <c r="AE227" s="155">
        <v>4000</v>
      </c>
      <c r="AF227" s="155">
        <f>W227+X227+Z227+AB227+AC227+AD227+AE227</f>
        <v>1188436.24</v>
      </c>
      <c r="AG227" s="122" t="s">
        <v>586</v>
      </c>
      <c r="AH227" s="136">
        <f t="shared" si="132"/>
        <v>1188436</v>
      </c>
    </row>
    <row r="228" spans="1:34" s="162" customFormat="1" ht="18.75" customHeight="1" x14ac:dyDescent="0.25">
      <c r="C228" s="141" t="s">
        <v>49</v>
      </c>
      <c r="D228" s="124">
        <f t="shared" ref="D228:AH228" si="148">D218+D211+D206+D197+D188+D176+D168+D160+D154+D147+D134+D114+D94+D85+D77+D63+D55+D46+D40+D32+D25+D18+D9+D7</f>
        <v>1693</v>
      </c>
      <c r="E228" s="124">
        <f t="shared" si="148"/>
        <v>5157</v>
      </c>
      <c r="F228" s="124">
        <f>F218+F211+F206+F197+F188+F176+F168+F160+F154+F147+F134+F114+F94+F85+F77+F63+F55+F46+F40+F32+F25+F18+F9+F7</f>
        <v>10382</v>
      </c>
      <c r="G228" s="141">
        <f t="shared" si="148"/>
        <v>27771</v>
      </c>
      <c r="H228" s="141">
        <f t="shared" si="148"/>
        <v>43310</v>
      </c>
      <c r="I228" s="141">
        <f t="shared" si="148"/>
        <v>15297948</v>
      </c>
      <c r="J228" s="141">
        <f t="shared" si="148"/>
        <v>9121100</v>
      </c>
      <c r="K228" s="141">
        <f t="shared" si="148"/>
        <v>11659977</v>
      </c>
      <c r="L228" s="141">
        <f t="shared" si="148"/>
        <v>44071590</v>
      </c>
      <c r="M228" s="141">
        <f t="shared" si="148"/>
        <v>126802386</v>
      </c>
      <c r="N228" s="141">
        <f t="shared" si="148"/>
        <v>202150897.84999993</v>
      </c>
      <c r="O228" s="141">
        <f t="shared" si="148"/>
        <v>11543377.229999999</v>
      </c>
      <c r="P228" s="141">
        <f t="shared" si="148"/>
        <v>43190158.199999996</v>
      </c>
      <c r="Q228" s="141">
        <f t="shared" si="148"/>
        <v>122998314.42</v>
      </c>
      <c r="R228" s="141">
        <f t="shared" si="148"/>
        <v>24419048</v>
      </c>
      <c r="S228" s="141">
        <f t="shared" si="148"/>
        <v>49</v>
      </c>
      <c r="T228" s="141">
        <f t="shared" si="148"/>
        <v>735000</v>
      </c>
      <c r="U228" s="141">
        <f t="shared" si="148"/>
        <v>3216</v>
      </c>
      <c r="V228" s="141">
        <f t="shared" si="148"/>
        <v>135040</v>
      </c>
      <c r="W228" s="141">
        <f t="shared" si="148"/>
        <v>203020937.84999993</v>
      </c>
      <c r="X228" s="141">
        <f t="shared" si="148"/>
        <v>5479</v>
      </c>
      <c r="Y228" s="141">
        <f t="shared" si="148"/>
        <v>27737</v>
      </c>
      <c r="Z228" s="141">
        <f t="shared" si="148"/>
        <v>5741559</v>
      </c>
      <c r="AA228" s="141">
        <f t="shared" si="148"/>
        <v>0</v>
      </c>
      <c r="AB228" s="141">
        <f t="shared" si="148"/>
        <v>0</v>
      </c>
      <c r="AC228" s="141">
        <f t="shared" si="148"/>
        <v>48723750</v>
      </c>
      <c r="AD228" s="141">
        <f t="shared" si="148"/>
        <v>866200</v>
      </c>
      <c r="AE228" s="141">
        <f t="shared" si="148"/>
        <v>788000</v>
      </c>
      <c r="AF228" s="141">
        <f t="shared" si="148"/>
        <v>259145925.84999993</v>
      </c>
      <c r="AG228" s="141"/>
      <c r="AH228" s="141">
        <f t="shared" si="148"/>
        <v>259145924</v>
      </c>
    </row>
  </sheetData>
  <autoFilter ref="U1:U228"/>
  <pageMargins left="0.25" right="0.25" top="0.75" bottom="0.75" header="0.3" footer="0.3"/>
  <pageSetup paperSize="9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3:O232"/>
  <sheetViews>
    <sheetView zoomScale="70" zoomScaleNormal="70" workbookViewId="0">
      <pane ySplit="11" topLeftCell="A36" activePane="bottomLeft" state="frozen"/>
      <selection pane="bottomLeft" activeCell="T235" sqref="T235"/>
    </sheetView>
  </sheetViews>
  <sheetFormatPr defaultColWidth="9.140625" defaultRowHeight="14.25" x14ac:dyDescent="0.25"/>
  <cols>
    <col min="1" max="1" width="9.140625" style="110"/>
    <col min="2" max="2" width="10.28515625" style="110" bestFit="1" customWidth="1"/>
    <col min="3" max="3" width="9.140625" style="110"/>
    <col min="4" max="4" width="45.5703125" style="162" customWidth="1"/>
    <col min="5" max="5" width="21.85546875" style="162" customWidth="1"/>
    <col min="6" max="7" width="16.5703125" style="162" customWidth="1"/>
    <col min="8" max="8" width="12.85546875" style="162" customWidth="1"/>
    <col min="9" max="13" width="13.85546875" style="162" customWidth="1"/>
    <col min="14" max="14" width="21.85546875" style="162" hidden="1" customWidth="1"/>
    <col min="15" max="15" width="24.7109375" style="162" customWidth="1"/>
    <col min="16" max="16384" width="9.140625" style="110"/>
  </cols>
  <sheetData>
    <row r="3" spans="2:15" ht="22.5" x14ac:dyDescent="0.25">
      <c r="D3" s="333" t="s">
        <v>52</v>
      </c>
      <c r="E3" s="333"/>
      <c r="F3" s="333"/>
      <c r="G3" s="333"/>
      <c r="H3" s="333"/>
      <c r="I3" s="333"/>
      <c r="J3" s="333"/>
      <c r="K3" s="333"/>
      <c r="L3" s="179"/>
      <c r="M3" s="179"/>
    </row>
    <row r="4" spans="2:15" ht="15" x14ac:dyDescent="0.25">
      <c r="L4" s="112"/>
      <c r="M4" s="112"/>
    </row>
    <row r="5" spans="2:15" ht="18" x14ac:dyDescent="0.25">
      <c r="D5" s="180"/>
      <c r="E5" s="168" t="s">
        <v>611</v>
      </c>
      <c r="F5" s="169"/>
      <c r="G5" s="334" t="s">
        <v>53</v>
      </c>
      <c r="H5" s="335"/>
      <c r="I5" s="170"/>
      <c r="J5" s="80"/>
      <c r="K5" s="80"/>
      <c r="L5" s="112"/>
      <c r="M5" s="112"/>
    </row>
    <row r="6" spans="2:15" ht="18" x14ac:dyDescent="0.25">
      <c r="D6" s="181" t="s">
        <v>183</v>
      </c>
      <c r="E6" s="171"/>
      <c r="F6" s="171"/>
      <c r="G6" s="172"/>
      <c r="H6" s="173"/>
      <c r="I6" s="174" t="s">
        <v>11</v>
      </c>
      <c r="J6" s="334" t="s">
        <v>3</v>
      </c>
      <c r="K6" s="336"/>
      <c r="L6" s="128"/>
      <c r="M6" s="182"/>
      <c r="N6" s="183" t="s">
        <v>167</v>
      </c>
      <c r="O6" s="189" t="s">
        <v>167</v>
      </c>
    </row>
    <row r="7" spans="2:15" ht="18" x14ac:dyDescent="0.25">
      <c r="D7" s="181"/>
      <c r="E7" s="175" t="s">
        <v>13</v>
      </c>
      <c r="F7" s="170" t="s">
        <v>55</v>
      </c>
      <c r="G7" s="175" t="s">
        <v>56</v>
      </c>
      <c r="H7" s="175" t="s">
        <v>50</v>
      </c>
      <c r="I7" s="174" t="s">
        <v>18</v>
      </c>
      <c r="J7" s="176" t="s">
        <v>15</v>
      </c>
      <c r="K7" s="176" t="s">
        <v>16</v>
      </c>
      <c r="L7" s="137"/>
      <c r="M7" s="184"/>
      <c r="N7" s="183">
        <v>2024</v>
      </c>
      <c r="O7" s="189">
        <v>2024</v>
      </c>
    </row>
    <row r="8" spans="2:15" ht="30" x14ac:dyDescent="0.25">
      <c r="D8" s="185"/>
      <c r="E8" s="177" t="s">
        <v>18</v>
      </c>
      <c r="F8" s="178" t="s">
        <v>8</v>
      </c>
      <c r="G8" s="177"/>
      <c r="H8" s="177"/>
      <c r="I8" s="178" t="s">
        <v>612</v>
      </c>
      <c r="J8" s="80" t="s">
        <v>609</v>
      </c>
      <c r="K8" s="80"/>
      <c r="L8" s="136"/>
      <c r="M8" s="167" t="s">
        <v>608</v>
      </c>
      <c r="N8" s="183"/>
      <c r="O8" s="80"/>
    </row>
    <row r="9" spans="2:15" ht="18" x14ac:dyDescent="0.25">
      <c r="D9" s="185"/>
      <c r="E9" s="177"/>
      <c r="F9" s="178"/>
      <c r="G9" s="177"/>
      <c r="H9" s="177"/>
      <c r="I9" s="178"/>
      <c r="J9" s="80"/>
      <c r="K9" s="80"/>
      <c r="L9" s="80"/>
      <c r="M9" s="80"/>
      <c r="N9" s="183"/>
      <c r="O9" s="183"/>
    </row>
    <row r="10" spans="2:15" ht="18" x14ac:dyDescent="0.25">
      <c r="D10" s="185"/>
      <c r="E10" s="177"/>
      <c r="F10" s="178"/>
      <c r="G10" s="177">
        <v>15959</v>
      </c>
      <c r="H10" s="177">
        <v>12352</v>
      </c>
      <c r="I10" s="178"/>
      <c r="J10" s="80"/>
      <c r="K10" s="80" t="s">
        <v>610</v>
      </c>
      <c r="L10" s="80">
        <v>1125</v>
      </c>
      <c r="M10" s="151">
        <v>20</v>
      </c>
      <c r="N10" s="183"/>
      <c r="O10" s="183"/>
    </row>
    <row r="11" spans="2:15" ht="15" hidden="1" x14ac:dyDescent="0.25">
      <c r="D11" s="124" t="s">
        <v>19</v>
      </c>
      <c r="E11" s="124">
        <f t="shared" ref="E11:O11" si="0">SUM(E12)</f>
        <v>0</v>
      </c>
      <c r="F11" s="124">
        <f t="shared" si="0"/>
        <v>0</v>
      </c>
      <c r="G11" s="124">
        <f t="shared" si="0"/>
        <v>0</v>
      </c>
      <c r="H11" s="124">
        <f t="shared" si="0"/>
        <v>0</v>
      </c>
      <c r="I11" s="124">
        <f t="shared" si="0"/>
        <v>0</v>
      </c>
      <c r="J11" s="124">
        <f t="shared" si="0"/>
        <v>0</v>
      </c>
      <c r="K11" s="124">
        <f t="shared" si="0"/>
        <v>0</v>
      </c>
      <c r="L11" s="124">
        <f t="shared" si="0"/>
        <v>0</v>
      </c>
      <c r="M11" s="124">
        <f t="shared" si="0"/>
        <v>0</v>
      </c>
      <c r="N11" s="124">
        <f t="shared" si="0"/>
        <v>0</v>
      </c>
      <c r="O11" s="124">
        <f t="shared" si="0"/>
        <v>0</v>
      </c>
    </row>
    <row r="12" spans="2:15" ht="18.75" hidden="1" thickBot="1" x14ac:dyDescent="0.3">
      <c r="B12" s="152">
        <v>2201995</v>
      </c>
      <c r="C12" s="124" t="s">
        <v>19</v>
      </c>
      <c r="D12" s="153" t="s">
        <v>184</v>
      </c>
      <c r="E12" s="163">
        <f>VLOOKUP(B12,[1]Sheet1!$E$15:$AD$388,26,0)</f>
        <v>0</v>
      </c>
      <c r="F12" s="153">
        <f>VLOOKUP(B12,[1]Sheet1!$E$15:$AG$388,28,0)</f>
        <v>0</v>
      </c>
      <c r="G12" s="137">
        <f>E12*15959</f>
        <v>0</v>
      </c>
      <c r="H12" s="137">
        <f>F12*12352</f>
        <v>0</v>
      </c>
      <c r="I12" s="137">
        <f>G12+H12</f>
        <v>0</v>
      </c>
      <c r="J12" s="136">
        <f>F12</f>
        <v>0</v>
      </c>
      <c r="K12" s="137">
        <f>J12*207</f>
        <v>0</v>
      </c>
      <c r="L12" s="186">
        <f>F12*1125</f>
        <v>0</v>
      </c>
      <c r="M12" s="187">
        <f>F12*20</f>
        <v>0</v>
      </c>
      <c r="N12" s="188">
        <f>I12+K12+L12+M12</f>
        <v>0</v>
      </c>
      <c r="O12" s="188">
        <f>ROUND(N12,0)</f>
        <v>0</v>
      </c>
    </row>
    <row r="13" spans="2:15" ht="15.75" thickBot="1" x14ac:dyDescent="0.3">
      <c r="B13" s="152"/>
      <c r="D13" s="141" t="s">
        <v>20</v>
      </c>
      <c r="E13" s="141">
        <f t="shared" ref="E13:O13" si="1">SUM(E14:E21)</f>
        <v>1</v>
      </c>
      <c r="F13" s="141">
        <f t="shared" si="1"/>
        <v>10</v>
      </c>
      <c r="G13" s="141">
        <f t="shared" si="1"/>
        <v>15959</v>
      </c>
      <c r="H13" s="141">
        <f t="shared" si="1"/>
        <v>123520</v>
      </c>
      <c r="I13" s="141">
        <f t="shared" si="1"/>
        <v>139479</v>
      </c>
      <c r="J13" s="141">
        <f t="shared" si="1"/>
        <v>10</v>
      </c>
      <c r="K13" s="141">
        <f t="shared" si="1"/>
        <v>2070</v>
      </c>
      <c r="L13" s="141">
        <f t="shared" si="1"/>
        <v>11250</v>
      </c>
      <c r="M13" s="141">
        <f t="shared" si="1"/>
        <v>200</v>
      </c>
      <c r="N13" s="141">
        <f t="shared" si="1"/>
        <v>152999</v>
      </c>
      <c r="O13" s="141">
        <f t="shared" si="1"/>
        <v>152999</v>
      </c>
    </row>
    <row r="14" spans="2:15" ht="18.75" hidden="1" thickBot="1" x14ac:dyDescent="0.3">
      <c r="B14" s="152">
        <v>2202829</v>
      </c>
      <c r="C14" s="124" t="s">
        <v>20</v>
      </c>
      <c r="D14" s="153" t="s">
        <v>185</v>
      </c>
      <c r="E14" s="163">
        <f>VLOOKUP(B14,[1]Sheet1!$E$15:$AD$388,26,0)</f>
        <v>0</v>
      </c>
      <c r="F14" s="153">
        <f>VLOOKUP(B14,[1]Sheet1!$E$15:$AG$388,28,0)</f>
        <v>0</v>
      </c>
      <c r="G14" s="137">
        <f t="shared" ref="G14:G76" si="2">E14*15959</f>
        <v>0</v>
      </c>
      <c r="H14" s="137">
        <f t="shared" ref="H14:H76" si="3">F14*12352</f>
        <v>0</v>
      </c>
      <c r="I14" s="137">
        <f t="shared" ref="I14:I53" si="4">G14+H14</f>
        <v>0</v>
      </c>
      <c r="J14" s="136">
        <f t="shared" ref="J14:J76" si="5">F14</f>
        <v>0</v>
      </c>
      <c r="K14" s="137">
        <f t="shared" ref="K14:K76" si="6">J14*207</f>
        <v>0</v>
      </c>
      <c r="L14" s="186">
        <f t="shared" ref="L14:L76" si="7">F14*1125</f>
        <v>0</v>
      </c>
      <c r="M14" s="187">
        <f t="shared" ref="M14:M76" si="8">F14*20</f>
        <v>0</v>
      </c>
      <c r="N14" s="188">
        <f t="shared" ref="N14:N76" si="9">I14+K14+L14+M14</f>
        <v>0</v>
      </c>
      <c r="O14" s="188">
        <f t="shared" ref="O14:O76" si="10">ROUND(N14,0)</f>
        <v>0</v>
      </c>
    </row>
    <row r="15" spans="2:15" ht="18.75" hidden="1" thickBot="1" x14ac:dyDescent="0.3">
      <c r="B15" s="152">
        <v>2202786</v>
      </c>
      <c r="C15" s="124" t="s">
        <v>20</v>
      </c>
      <c r="D15" s="153" t="s">
        <v>186</v>
      </c>
      <c r="E15" s="163">
        <f>VLOOKUP(B15,[1]Sheet1!$E$15:$AD$388,26,0)</f>
        <v>0</v>
      </c>
      <c r="F15" s="153">
        <f>VLOOKUP(B15,[1]Sheet1!$E$15:$AG$388,28,0)</f>
        <v>0</v>
      </c>
      <c r="G15" s="137">
        <f t="shared" si="2"/>
        <v>0</v>
      </c>
      <c r="H15" s="137">
        <f t="shared" si="3"/>
        <v>0</v>
      </c>
      <c r="I15" s="137">
        <f t="shared" si="4"/>
        <v>0</v>
      </c>
      <c r="J15" s="136">
        <f t="shared" si="5"/>
        <v>0</v>
      </c>
      <c r="K15" s="137">
        <f t="shared" si="6"/>
        <v>0</v>
      </c>
      <c r="L15" s="186">
        <f t="shared" si="7"/>
        <v>0</v>
      </c>
      <c r="M15" s="187">
        <f t="shared" si="8"/>
        <v>0</v>
      </c>
      <c r="N15" s="188">
        <f t="shared" si="9"/>
        <v>0</v>
      </c>
      <c r="O15" s="188">
        <f t="shared" si="10"/>
        <v>0</v>
      </c>
    </row>
    <row r="16" spans="2:15" ht="18.75" hidden="1" thickBot="1" x14ac:dyDescent="0.3">
      <c r="B16" s="152">
        <v>2202828</v>
      </c>
      <c r="C16" s="124" t="s">
        <v>20</v>
      </c>
      <c r="D16" s="153" t="s">
        <v>187</v>
      </c>
      <c r="E16" s="163">
        <f>VLOOKUP(B16,[1]Sheet1!$E$15:$AD$388,26,0)</f>
        <v>0</v>
      </c>
      <c r="F16" s="153">
        <f>VLOOKUP(B16,[1]Sheet1!$E$15:$AG$388,28,0)</f>
        <v>0</v>
      </c>
      <c r="G16" s="137">
        <f t="shared" si="2"/>
        <v>0</v>
      </c>
      <c r="H16" s="137">
        <f t="shared" si="3"/>
        <v>0</v>
      </c>
      <c r="I16" s="137">
        <f t="shared" si="4"/>
        <v>0</v>
      </c>
      <c r="J16" s="136">
        <f t="shared" si="5"/>
        <v>0</v>
      </c>
      <c r="K16" s="137">
        <f t="shared" si="6"/>
        <v>0</v>
      </c>
      <c r="L16" s="186">
        <f t="shared" si="7"/>
        <v>0</v>
      </c>
      <c r="M16" s="187">
        <f t="shared" si="8"/>
        <v>0</v>
      </c>
      <c r="N16" s="188">
        <f t="shared" si="9"/>
        <v>0</v>
      </c>
      <c r="O16" s="188">
        <f t="shared" si="10"/>
        <v>0</v>
      </c>
    </row>
    <row r="17" spans="2:15" ht="18.75" hidden="1" thickBot="1" x14ac:dyDescent="0.3">
      <c r="B17" s="152">
        <v>2202830</v>
      </c>
      <c r="C17" s="124" t="s">
        <v>20</v>
      </c>
      <c r="D17" s="153" t="s">
        <v>188</v>
      </c>
      <c r="E17" s="163">
        <f>VLOOKUP(B17,[1]Sheet1!$E$15:$AD$388,26,0)</f>
        <v>0</v>
      </c>
      <c r="F17" s="153">
        <f>VLOOKUP(B17,[1]Sheet1!$E$15:$AG$388,28,0)</f>
        <v>0</v>
      </c>
      <c r="G17" s="137">
        <f t="shared" si="2"/>
        <v>0</v>
      </c>
      <c r="H17" s="137">
        <f t="shared" si="3"/>
        <v>0</v>
      </c>
      <c r="I17" s="137">
        <f t="shared" si="4"/>
        <v>0</v>
      </c>
      <c r="J17" s="136">
        <f t="shared" si="5"/>
        <v>0</v>
      </c>
      <c r="K17" s="137">
        <f t="shared" si="6"/>
        <v>0</v>
      </c>
      <c r="L17" s="186">
        <f t="shared" si="7"/>
        <v>0</v>
      </c>
      <c r="M17" s="187">
        <f t="shared" si="8"/>
        <v>0</v>
      </c>
      <c r="N17" s="188">
        <f t="shared" si="9"/>
        <v>0</v>
      </c>
      <c r="O17" s="188">
        <f t="shared" si="10"/>
        <v>0</v>
      </c>
    </row>
    <row r="18" spans="2:15" ht="18.75" thickBot="1" x14ac:dyDescent="0.3">
      <c r="B18" s="152">
        <v>2202831</v>
      </c>
      <c r="C18" s="124" t="s">
        <v>20</v>
      </c>
      <c r="D18" s="136" t="s">
        <v>189</v>
      </c>
      <c r="E18" s="163">
        <f>VLOOKUP(B18,[1]Sheet1!$E$15:$AD$388,26,0)</f>
        <v>1</v>
      </c>
      <c r="F18" s="153">
        <f>VLOOKUP(B18,[1]Sheet1!$E$15:$AG$388,28,0)</f>
        <v>10</v>
      </c>
      <c r="G18" s="137">
        <f t="shared" si="2"/>
        <v>15959</v>
      </c>
      <c r="H18" s="137">
        <f t="shared" si="3"/>
        <v>123520</v>
      </c>
      <c r="I18" s="137">
        <f t="shared" si="4"/>
        <v>139479</v>
      </c>
      <c r="J18" s="136">
        <f t="shared" si="5"/>
        <v>10</v>
      </c>
      <c r="K18" s="137">
        <f t="shared" si="6"/>
        <v>2070</v>
      </c>
      <c r="L18" s="186">
        <f t="shared" si="7"/>
        <v>11250</v>
      </c>
      <c r="M18" s="187">
        <f t="shared" si="8"/>
        <v>200</v>
      </c>
      <c r="N18" s="188">
        <f>I18+K18+L18+M18</f>
        <v>152999</v>
      </c>
      <c r="O18" s="188">
        <f t="shared" si="10"/>
        <v>152999</v>
      </c>
    </row>
    <row r="19" spans="2:15" ht="18.75" hidden="1" thickBot="1" x14ac:dyDescent="0.3">
      <c r="B19" s="152">
        <v>2202832</v>
      </c>
      <c r="C19" s="124" t="s">
        <v>20</v>
      </c>
      <c r="D19" s="153" t="s">
        <v>190</v>
      </c>
      <c r="E19" s="163">
        <f>VLOOKUP(B19,[1]Sheet1!$E$15:$AD$388,26,0)</f>
        <v>0</v>
      </c>
      <c r="F19" s="153">
        <f>VLOOKUP(B19,[1]Sheet1!$E$15:$AG$388,28,0)</f>
        <v>0</v>
      </c>
      <c r="G19" s="137">
        <f t="shared" si="2"/>
        <v>0</v>
      </c>
      <c r="H19" s="137">
        <f t="shared" si="3"/>
        <v>0</v>
      </c>
      <c r="I19" s="137">
        <f t="shared" si="4"/>
        <v>0</v>
      </c>
      <c r="J19" s="136">
        <f t="shared" si="5"/>
        <v>0</v>
      </c>
      <c r="K19" s="137">
        <f t="shared" si="6"/>
        <v>0</v>
      </c>
      <c r="L19" s="186">
        <f t="shared" si="7"/>
        <v>0</v>
      </c>
      <c r="M19" s="187">
        <f t="shared" si="8"/>
        <v>0</v>
      </c>
      <c r="N19" s="188">
        <f t="shared" si="9"/>
        <v>0</v>
      </c>
      <c r="O19" s="188">
        <f t="shared" si="10"/>
        <v>0</v>
      </c>
    </row>
    <row r="20" spans="2:15" ht="18.75" hidden="1" thickBot="1" x14ac:dyDescent="0.3">
      <c r="B20" s="152">
        <v>2202833</v>
      </c>
      <c r="C20" s="124" t="s">
        <v>20</v>
      </c>
      <c r="D20" s="153" t="s">
        <v>191</v>
      </c>
      <c r="E20" s="163">
        <f>VLOOKUP(B20,[1]Sheet1!$E$15:$AD$388,26,0)</f>
        <v>0</v>
      </c>
      <c r="F20" s="153">
        <f>VLOOKUP(B20,[1]Sheet1!$E$15:$AG$388,28,0)</f>
        <v>0</v>
      </c>
      <c r="G20" s="137">
        <f t="shared" si="2"/>
        <v>0</v>
      </c>
      <c r="H20" s="137">
        <f t="shared" si="3"/>
        <v>0</v>
      </c>
      <c r="I20" s="137">
        <f t="shared" si="4"/>
        <v>0</v>
      </c>
      <c r="J20" s="136">
        <f t="shared" si="5"/>
        <v>0</v>
      </c>
      <c r="K20" s="137">
        <f t="shared" si="6"/>
        <v>0</v>
      </c>
      <c r="L20" s="186">
        <f t="shared" si="7"/>
        <v>0</v>
      </c>
      <c r="M20" s="187">
        <f t="shared" si="8"/>
        <v>0</v>
      </c>
      <c r="N20" s="188">
        <f t="shared" si="9"/>
        <v>0</v>
      </c>
      <c r="O20" s="188">
        <f t="shared" si="10"/>
        <v>0</v>
      </c>
    </row>
    <row r="21" spans="2:15" ht="18.75" hidden="1" thickBot="1" x14ac:dyDescent="0.3">
      <c r="B21" s="152">
        <v>2202834</v>
      </c>
      <c r="C21" s="124" t="s">
        <v>20</v>
      </c>
      <c r="D21" s="153" t="s">
        <v>192</v>
      </c>
      <c r="E21" s="163">
        <f>VLOOKUP(B21,[1]Sheet1!$E$15:$AD$388,26,0)</f>
        <v>0</v>
      </c>
      <c r="F21" s="153">
        <f>VLOOKUP(B21,[1]Sheet1!$E$15:$AG$388,28,0)</f>
        <v>0</v>
      </c>
      <c r="G21" s="137">
        <f t="shared" si="2"/>
        <v>0</v>
      </c>
      <c r="H21" s="137">
        <f t="shared" si="3"/>
        <v>0</v>
      </c>
      <c r="I21" s="137">
        <f t="shared" si="4"/>
        <v>0</v>
      </c>
      <c r="J21" s="136">
        <f t="shared" si="5"/>
        <v>0</v>
      </c>
      <c r="K21" s="137">
        <f t="shared" si="6"/>
        <v>0</v>
      </c>
      <c r="L21" s="186">
        <f t="shared" si="7"/>
        <v>0</v>
      </c>
      <c r="M21" s="187">
        <f t="shared" si="8"/>
        <v>0</v>
      </c>
      <c r="N21" s="188">
        <f t="shared" si="9"/>
        <v>0</v>
      </c>
      <c r="O21" s="188">
        <f t="shared" si="10"/>
        <v>0</v>
      </c>
    </row>
    <row r="22" spans="2:15" ht="15.75" hidden="1" thickBot="1" x14ac:dyDescent="0.3">
      <c r="B22" s="152"/>
      <c r="D22" s="124" t="s">
        <v>21</v>
      </c>
      <c r="E22" s="141">
        <f t="shared" ref="E22:O22" si="11">SUM(E23:E28)</f>
        <v>0</v>
      </c>
      <c r="F22" s="141">
        <f t="shared" si="11"/>
        <v>0</v>
      </c>
      <c r="G22" s="141">
        <f t="shared" si="11"/>
        <v>0</v>
      </c>
      <c r="H22" s="141">
        <f t="shared" si="11"/>
        <v>0</v>
      </c>
      <c r="I22" s="141">
        <f t="shared" si="11"/>
        <v>0</v>
      </c>
      <c r="J22" s="141">
        <f t="shared" si="11"/>
        <v>0</v>
      </c>
      <c r="K22" s="141">
        <f t="shared" si="11"/>
        <v>0</v>
      </c>
      <c r="L22" s="141">
        <f t="shared" si="11"/>
        <v>0</v>
      </c>
      <c r="M22" s="141">
        <f t="shared" si="11"/>
        <v>0</v>
      </c>
      <c r="N22" s="141">
        <f t="shared" si="11"/>
        <v>0</v>
      </c>
      <c r="O22" s="141">
        <f t="shared" si="11"/>
        <v>0</v>
      </c>
    </row>
    <row r="23" spans="2:15" ht="18.75" hidden="1" thickBot="1" x14ac:dyDescent="0.3">
      <c r="B23" s="152">
        <v>2203963</v>
      </c>
      <c r="C23" s="124" t="s">
        <v>21</v>
      </c>
      <c r="D23" s="153" t="s">
        <v>193</v>
      </c>
      <c r="E23" s="163">
        <f>VLOOKUP(B23,[1]Sheet1!$E$15:$AD$388,26,0)</f>
        <v>0</v>
      </c>
      <c r="F23" s="153">
        <f>VLOOKUP(B23,[1]Sheet1!$E$15:$AG$388,28,0)</f>
        <v>0</v>
      </c>
      <c r="G23" s="137">
        <f t="shared" si="2"/>
        <v>0</v>
      </c>
      <c r="H23" s="137">
        <f t="shared" si="3"/>
        <v>0</v>
      </c>
      <c r="I23" s="137">
        <f t="shared" si="4"/>
        <v>0</v>
      </c>
      <c r="J23" s="136">
        <f t="shared" si="5"/>
        <v>0</v>
      </c>
      <c r="K23" s="137">
        <f t="shared" si="6"/>
        <v>0</v>
      </c>
      <c r="L23" s="186">
        <f t="shared" si="7"/>
        <v>0</v>
      </c>
      <c r="M23" s="187">
        <f t="shared" si="8"/>
        <v>0</v>
      </c>
      <c r="N23" s="188">
        <f t="shared" si="9"/>
        <v>0</v>
      </c>
      <c r="O23" s="188">
        <f t="shared" si="10"/>
        <v>0</v>
      </c>
    </row>
    <row r="24" spans="2:15" ht="18.75" hidden="1" thickBot="1" x14ac:dyDescent="0.3">
      <c r="B24" s="152">
        <v>2203355</v>
      </c>
      <c r="C24" s="124" t="s">
        <v>21</v>
      </c>
      <c r="D24" s="153" t="s">
        <v>194</v>
      </c>
      <c r="E24" s="163">
        <f>VLOOKUP(B24,[1]Sheet1!$E$15:$AD$388,26,0)</f>
        <v>0</v>
      </c>
      <c r="F24" s="153">
        <f>VLOOKUP(B24,[1]Sheet1!$E$15:$AG$388,28,0)</f>
        <v>0</v>
      </c>
      <c r="G24" s="137">
        <f t="shared" si="2"/>
        <v>0</v>
      </c>
      <c r="H24" s="137">
        <f t="shared" si="3"/>
        <v>0</v>
      </c>
      <c r="I24" s="137">
        <f t="shared" si="4"/>
        <v>0</v>
      </c>
      <c r="J24" s="136">
        <f t="shared" si="5"/>
        <v>0</v>
      </c>
      <c r="K24" s="137">
        <f t="shared" si="6"/>
        <v>0</v>
      </c>
      <c r="L24" s="186">
        <f t="shared" si="7"/>
        <v>0</v>
      </c>
      <c r="M24" s="187">
        <f t="shared" si="8"/>
        <v>0</v>
      </c>
      <c r="N24" s="188">
        <f t="shared" si="9"/>
        <v>0</v>
      </c>
      <c r="O24" s="188">
        <f t="shared" si="10"/>
        <v>0</v>
      </c>
    </row>
    <row r="25" spans="2:15" ht="18.75" hidden="1" thickBot="1" x14ac:dyDescent="0.3">
      <c r="B25" s="152">
        <v>2203962</v>
      </c>
      <c r="C25" s="124" t="s">
        <v>21</v>
      </c>
      <c r="D25" s="153" t="s">
        <v>195</v>
      </c>
      <c r="E25" s="163">
        <f>VLOOKUP(B25,[1]Sheet1!$E$15:$AD$388,26,0)</f>
        <v>0</v>
      </c>
      <c r="F25" s="153">
        <f>VLOOKUP(B25,[1]Sheet1!$E$15:$AG$388,28,0)</f>
        <v>0</v>
      </c>
      <c r="G25" s="137">
        <f t="shared" si="2"/>
        <v>0</v>
      </c>
      <c r="H25" s="137">
        <f t="shared" si="3"/>
        <v>0</v>
      </c>
      <c r="I25" s="137">
        <f t="shared" si="4"/>
        <v>0</v>
      </c>
      <c r="J25" s="136">
        <f t="shared" si="5"/>
        <v>0</v>
      </c>
      <c r="K25" s="137">
        <f t="shared" si="6"/>
        <v>0</v>
      </c>
      <c r="L25" s="186">
        <f t="shared" si="7"/>
        <v>0</v>
      </c>
      <c r="M25" s="187">
        <f t="shared" si="8"/>
        <v>0</v>
      </c>
      <c r="N25" s="188">
        <f t="shared" si="9"/>
        <v>0</v>
      </c>
      <c r="O25" s="188">
        <f t="shared" si="10"/>
        <v>0</v>
      </c>
    </row>
    <row r="26" spans="2:15" ht="18.75" hidden="1" thickBot="1" x14ac:dyDescent="0.3">
      <c r="B26" s="152">
        <v>2203964</v>
      </c>
      <c r="C26" s="124" t="s">
        <v>21</v>
      </c>
      <c r="D26" s="153" t="s">
        <v>196</v>
      </c>
      <c r="E26" s="163">
        <f>VLOOKUP(B26,[1]Sheet1!$E$15:$AD$388,26,0)</f>
        <v>0</v>
      </c>
      <c r="F26" s="153">
        <f>VLOOKUP(B26,[1]Sheet1!$E$15:$AG$388,28,0)</f>
        <v>0</v>
      </c>
      <c r="G26" s="137">
        <f t="shared" si="2"/>
        <v>0</v>
      </c>
      <c r="H26" s="137">
        <f t="shared" si="3"/>
        <v>0</v>
      </c>
      <c r="I26" s="137">
        <f t="shared" si="4"/>
        <v>0</v>
      </c>
      <c r="J26" s="136">
        <f t="shared" si="5"/>
        <v>0</v>
      </c>
      <c r="K26" s="137">
        <f t="shared" si="6"/>
        <v>0</v>
      </c>
      <c r="L26" s="186">
        <f t="shared" si="7"/>
        <v>0</v>
      </c>
      <c r="M26" s="187">
        <f t="shared" si="8"/>
        <v>0</v>
      </c>
      <c r="N26" s="188">
        <f t="shared" si="9"/>
        <v>0</v>
      </c>
      <c r="O26" s="188">
        <f t="shared" si="10"/>
        <v>0</v>
      </c>
    </row>
    <row r="27" spans="2:15" ht="18.75" hidden="1" thickBot="1" x14ac:dyDescent="0.3">
      <c r="B27" s="152">
        <v>2203966</v>
      </c>
      <c r="C27" s="124" t="s">
        <v>21</v>
      </c>
      <c r="D27" s="153" t="s">
        <v>197</v>
      </c>
      <c r="E27" s="163">
        <f>VLOOKUP(B27,[1]Sheet1!$E$15:$AD$388,26,0)</f>
        <v>0</v>
      </c>
      <c r="F27" s="153">
        <f>VLOOKUP(B27,[1]Sheet1!$E$15:$AG$388,28,0)</f>
        <v>0</v>
      </c>
      <c r="G27" s="137">
        <f t="shared" si="2"/>
        <v>0</v>
      </c>
      <c r="H27" s="137">
        <f t="shared" si="3"/>
        <v>0</v>
      </c>
      <c r="I27" s="137">
        <f t="shared" si="4"/>
        <v>0</v>
      </c>
      <c r="J27" s="136">
        <f t="shared" si="5"/>
        <v>0</v>
      </c>
      <c r="K27" s="137">
        <f t="shared" si="6"/>
        <v>0</v>
      </c>
      <c r="L27" s="186">
        <f t="shared" si="7"/>
        <v>0</v>
      </c>
      <c r="M27" s="187">
        <f t="shared" si="8"/>
        <v>0</v>
      </c>
      <c r="N27" s="188">
        <f t="shared" si="9"/>
        <v>0</v>
      </c>
      <c r="O27" s="188">
        <f t="shared" si="10"/>
        <v>0</v>
      </c>
    </row>
    <row r="28" spans="2:15" ht="18.75" hidden="1" thickBot="1" x14ac:dyDescent="0.3">
      <c r="B28" s="152">
        <v>2203967</v>
      </c>
      <c r="C28" s="124" t="s">
        <v>21</v>
      </c>
      <c r="D28" s="153" t="s">
        <v>198</v>
      </c>
      <c r="E28" s="163">
        <f>VLOOKUP(B28,[1]Sheet1!$E$15:$AD$388,26,0)</f>
        <v>0</v>
      </c>
      <c r="F28" s="153">
        <f>VLOOKUP(B28,[1]Sheet1!$E$15:$AG$388,28,0)</f>
        <v>0</v>
      </c>
      <c r="G28" s="137">
        <f t="shared" si="2"/>
        <v>0</v>
      </c>
      <c r="H28" s="137">
        <f t="shared" si="3"/>
        <v>0</v>
      </c>
      <c r="I28" s="137">
        <f t="shared" si="4"/>
        <v>0</v>
      </c>
      <c r="J28" s="136">
        <f t="shared" si="5"/>
        <v>0</v>
      </c>
      <c r="K28" s="137">
        <f t="shared" si="6"/>
        <v>0</v>
      </c>
      <c r="L28" s="186">
        <f t="shared" si="7"/>
        <v>0</v>
      </c>
      <c r="M28" s="187">
        <f t="shared" si="8"/>
        <v>0</v>
      </c>
      <c r="N28" s="188">
        <f t="shared" si="9"/>
        <v>0</v>
      </c>
      <c r="O28" s="188">
        <f t="shared" si="10"/>
        <v>0</v>
      </c>
    </row>
    <row r="29" spans="2:15" ht="15.75" hidden="1" thickBot="1" x14ac:dyDescent="0.3">
      <c r="B29" s="152"/>
      <c r="D29" s="124" t="s">
        <v>22</v>
      </c>
      <c r="E29" s="141">
        <f t="shared" ref="E29:O29" si="12">SUM(E30:E35)</f>
        <v>0</v>
      </c>
      <c r="F29" s="141">
        <f t="shared" si="12"/>
        <v>0</v>
      </c>
      <c r="G29" s="141">
        <f t="shared" si="12"/>
        <v>0</v>
      </c>
      <c r="H29" s="141">
        <f t="shared" si="12"/>
        <v>0</v>
      </c>
      <c r="I29" s="141">
        <f t="shared" si="12"/>
        <v>0</v>
      </c>
      <c r="J29" s="141">
        <f t="shared" si="12"/>
        <v>0</v>
      </c>
      <c r="K29" s="141">
        <f t="shared" si="12"/>
        <v>0</v>
      </c>
      <c r="L29" s="141">
        <f t="shared" si="12"/>
        <v>0</v>
      </c>
      <c r="M29" s="141">
        <f t="shared" si="12"/>
        <v>0</v>
      </c>
      <c r="N29" s="141">
        <f t="shared" si="12"/>
        <v>0</v>
      </c>
      <c r="O29" s="141">
        <f t="shared" si="12"/>
        <v>0</v>
      </c>
    </row>
    <row r="30" spans="2:15" ht="18.75" hidden="1" thickBot="1" x14ac:dyDescent="0.3">
      <c r="B30" s="152">
        <v>2204936</v>
      </c>
      <c r="C30" s="124" t="s">
        <v>22</v>
      </c>
      <c r="D30" s="153" t="s">
        <v>199</v>
      </c>
      <c r="E30" s="163">
        <f>VLOOKUP(B30,[1]Sheet1!$E$15:$AD$388,26,0)</f>
        <v>0</v>
      </c>
      <c r="F30" s="153">
        <f>VLOOKUP(B30,[1]Sheet1!$E$15:$AG$388,28,0)</f>
        <v>0</v>
      </c>
      <c r="G30" s="137">
        <f t="shared" si="2"/>
        <v>0</v>
      </c>
      <c r="H30" s="137">
        <f t="shared" si="3"/>
        <v>0</v>
      </c>
      <c r="I30" s="137">
        <f t="shared" si="4"/>
        <v>0</v>
      </c>
      <c r="J30" s="136">
        <f t="shared" si="5"/>
        <v>0</v>
      </c>
      <c r="K30" s="137">
        <f t="shared" si="6"/>
        <v>0</v>
      </c>
      <c r="L30" s="186">
        <f t="shared" si="7"/>
        <v>0</v>
      </c>
      <c r="M30" s="187">
        <f t="shared" si="8"/>
        <v>0</v>
      </c>
      <c r="N30" s="188">
        <f t="shared" si="9"/>
        <v>0</v>
      </c>
      <c r="O30" s="188">
        <f t="shared" si="10"/>
        <v>0</v>
      </c>
    </row>
    <row r="31" spans="2:15" ht="18.75" hidden="1" thickBot="1" x14ac:dyDescent="0.3">
      <c r="B31" s="152">
        <v>2204938</v>
      </c>
      <c r="C31" s="124" t="s">
        <v>22</v>
      </c>
      <c r="D31" s="153" t="s">
        <v>200</v>
      </c>
      <c r="E31" s="163">
        <f>VLOOKUP(B31,[1]Sheet1!$E$15:$AD$388,26,0)</f>
        <v>0</v>
      </c>
      <c r="F31" s="153">
        <f>VLOOKUP(B31,[1]Sheet1!$E$15:$AG$388,28,0)</f>
        <v>0</v>
      </c>
      <c r="G31" s="137">
        <f t="shared" si="2"/>
        <v>0</v>
      </c>
      <c r="H31" s="137">
        <f t="shared" si="3"/>
        <v>0</v>
      </c>
      <c r="I31" s="137">
        <f t="shared" si="4"/>
        <v>0</v>
      </c>
      <c r="J31" s="136">
        <f t="shared" si="5"/>
        <v>0</v>
      </c>
      <c r="K31" s="137">
        <f t="shared" si="6"/>
        <v>0</v>
      </c>
      <c r="L31" s="186">
        <f t="shared" si="7"/>
        <v>0</v>
      </c>
      <c r="M31" s="187">
        <f t="shared" si="8"/>
        <v>0</v>
      </c>
      <c r="N31" s="188">
        <f t="shared" si="9"/>
        <v>0</v>
      </c>
      <c r="O31" s="188">
        <f t="shared" si="10"/>
        <v>0</v>
      </c>
    </row>
    <row r="32" spans="2:15" ht="18.75" hidden="1" thickBot="1" x14ac:dyDescent="0.3">
      <c r="B32" s="152">
        <v>2204939</v>
      </c>
      <c r="C32" s="124" t="s">
        <v>22</v>
      </c>
      <c r="D32" s="153" t="s">
        <v>201</v>
      </c>
      <c r="E32" s="163">
        <f>VLOOKUP(B32,[1]Sheet1!$E$15:$AD$388,26,0)</f>
        <v>0</v>
      </c>
      <c r="F32" s="153">
        <f>VLOOKUP(B32,[1]Sheet1!$E$15:$AG$388,28,0)</f>
        <v>0</v>
      </c>
      <c r="G32" s="137">
        <f t="shared" si="2"/>
        <v>0</v>
      </c>
      <c r="H32" s="137">
        <f t="shared" si="3"/>
        <v>0</v>
      </c>
      <c r="I32" s="137">
        <f t="shared" si="4"/>
        <v>0</v>
      </c>
      <c r="J32" s="136">
        <f t="shared" si="5"/>
        <v>0</v>
      </c>
      <c r="K32" s="137">
        <f t="shared" si="6"/>
        <v>0</v>
      </c>
      <c r="L32" s="186">
        <f t="shared" si="7"/>
        <v>0</v>
      </c>
      <c r="M32" s="187">
        <f t="shared" si="8"/>
        <v>0</v>
      </c>
      <c r="N32" s="188">
        <f t="shared" si="9"/>
        <v>0</v>
      </c>
      <c r="O32" s="188">
        <f t="shared" si="10"/>
        <v>0</v>
      </c>
    </row>
    <row r="33" spans="2:15" ht="18.75" hidden="1" thickBot="1" x14ac:dyDescent="0.3">
      <c r="B33" s="152">
        <v>2204940</v>
      </c>
      <c r="C33" s="124" t="s">
        <v>22</v>
      </c>
      <c r="D33" s="153" t="s">
        <v>202</v>
      </c>
      <c r="E33" s="163">
        <f>VLOOKUP(B33,[1]Sheet1!$E$15:$AD$388,26,0)</f>
        <v>0</v>
      </c>
      <c r="F33" s="153">
        <f>VLOOKUP(B33,[1]Sheet1!$E$15:$AG$388,28,0)</f>
        <v>0</v>
      </c>
      <c r="G33" s="137">
        <f t="shared" si="2"/>
        <v>0</v>
      </c>
      <c r="H33" s="137">
        <f t="shared" si="3"/>
        <v>0</v>
      </c>
      <c r="I33" s="137">
        <f t="shared" si="4"/>
        <v>0</v>
      </c>
      <c r="J33" s="136">
        <f t="shared" si="5"/>
        <v>0</v>
      </c>
      <c r="K33" s="137">
        <f t="shared" si="6"/>
        <v>0</v>
      </c>
      <c r="L33" s="186">
        <f t="shared" si="7"/>
        <v>0</v>
      </c>
      <c r="M33" s="187">
        <f t="shared" si="8"/>
        <v>0</v>
      </c>
      <c r="N33" s="188">
        <f t="shared" si="9"/>
        <v>0</v>
      </c>
      <c r="O33" s="188">
        <f t="shared" si="10"/>
        <v>0</v>
      </c>
    </row>
    <row r="34" spans="2:15" ht="18.75" hidden="1" thickBot="1" x14ac:dyDescent="0.3">
      <c r="B34" s="152">
        <v>2204941</v>
      </c>
      <c r="C34" s="124" t="s">
        <v>22</v>
      </c>
      <c r="D34" s="153" t="s">
        <v>203</v>
      </c>
      <c r="E34" s="163">
        <f>VLOOKUP(B34,[1]Sheet1!$E$15:$AD$388,26,0)</f>
        <v>0</v>
      </c>
      <c r="F34" s="153">
        <f>VLOOKUP(B34,[1]Sheet1!$E$15:$AG$388,28,0)</f>
        <v>0</v>
      </c>
      <c r="G34" s="137">
        <f t="shared" si="2"/>
        <v>0</v>
      </c>
      <c r="H34" s="137">
        <f t="shared" si="3"/>
        <v>0</v>
      </c>
      <c r="I34" s="137">
        <f t="shared" si="4"/>
        <v>0</v>
      </c>
      <c r="J34" s="136">
        <f t="shared" si="5"/>
        <v>0</v>
      </c>
      <c r="K34" s="137">
        <f t="shared" si="6"/>
        <v>0</v>
      </c>
      <c r="L34" s="186">
        <f t="shared" si="7"/>
        <v>0</v>
      </c>
      <c r="M34" s="187">
        <f t="shared" si="8"/>
        <v>0</v>
      </c>
      <c r="N34" s="188">
        <f t="shared" si="9"/>
        <v>0</v>
      </c>
      <c r="O34" s="188">
        <f t="shared" si="10"/>
        <v>0</v>
      </c>
    </row>
    <row r="35" spans="2:15" ht="18.75" hidden="1" thickBot="1" x14ac:dyDescent="0.3">
      <c r="B35" s="152">
        <v>2204942</v>
      </c>
      <c r="C35" s="124" t="s">
        <v>22</v>
      </c>
      <c r="D35" s="153" t="s">
        <v>204</v>
      </c>
      <c r="E35" s="163">
        <f>VLOOKUP(B35,[1]Sheet1!$E$15:$AD$388,26,0)</f>
        <v>0</v>
      </c>
      <c r="F35" s="153">
        <f>VLOOKUP(B35,[1]Sheet1!$E$15:$AG$388,28,0)</f>
        <v>0</v>
      </c>
      <c r="G35" s="137">
        <f t="shared" si="2"/>
        <v>0</v>
      </c>
      <c r="H35" s="137">
        <f t="shared" si="3"/>
        <v>0</v>
      </c>
      <c r="I35" s="137">
        <f t="shared" si="4"/>
        <v>0</v>
      </c>
      <c r="J35" s="136">
        <f t="shared" si="5"/>
        <v>0</v>
      </c>
      <c r="K35" s="137">
        <f t="shared" si="6"/>
        <v>0</v>
      </c>
      <c r="L35" s="186">
        <f t="shared" si="7"/>
        <v>0</v>
      </c>
      <c r="M35" s="187">
        <f t="shared" si="8"/>
        <v>0</v>
      </c>
      <c r="N35" s="188">
        <f t="shared" si="9"/>
        <v>0</v>
      </c>
      <c r="O35" s="188">
        <f t="shared" si="10"/>
        <v>0</v>
      </c>
    </row>
    <row r="36" spans="2:15" ht="15.75" hidden="1" thickBot="1" x14ac:dyDescent="0.3">
      <c r="B36" s="152"/>
      <c r="D36" s="124" t="s">
        <v>23</v>
      </c>
      <c r="E36" s="141">
        <f t="shared" ref="E36:O36" si="13">SUM(E37:E43)</f>
        <v>0</v>
      </c>
      <c r="F36" s="141">
        <f t="shared" si="13"/>
        <v>0</v>
      </c>
      <c r="G36" s="141">
        <f t="shared" si="13"/>
        <v>0</v>
      </c>
      <c r="H36" s="141">
        <f t="shared" si="13"/>
        <v>0</v>
      </c>
      <c r="I36" s="141">
        <f t="shared" si="13"/>
        <v>0</v>
      </c>
      <c r="J36" s="141">
        <f t="shared" si="13"/>
        <v>0</v>
      </c>
      <c r="K36" s="141">
        <f t="shared" si="13"/>
        <v>0</v>
      </c>
      <c r="L36" s="141">
        <f t="shared" si="13"/>
        <v>0</v>
      </c>
      <c r="M36" s="141">
        <f t="shared" si="13"/>
        <v>0</v>
      </c>
      <c r="N36" s="141">
        <f t="shared" si="13"/>
        <v>0</v>
      </c>
      <c r="O36" s="141">
        <f t="shared" si="13"/>
        <v>0</v>
      </c>
    </row>
    <row r="37" spans="2:15" ht="18.75" hidden="1" thickBot="1" x14ac:dyDescent="0.3">
      <c r="B37" s="152">
        <v>2205955</v>
      </c>
      <c r="C37" s="124" t="s">
        <v>23</v>
      </c>
      <c r="D37" s="153" t="s">
        <v>205</v>
      </c>
      <c r="E37" s="163">
        <f>VLOOKUP(B37,[1]Sheet1!$E$15:$AD$388,26,0)</f>
        <v>0</v>
      </c>
      <c r="F37" s="153">
        <f>VLOOKUP(B37,[1]Sheet1!$E$15:$AG$388,28,0)</f>
        <v>0</v>
      </c>
      <c r="G37" s="137">
        <f t="shared" si="2"/>
        <v>0</v>
      </c>
      <c r="H37" s="137">
        <f t="shared" si="3"/>
        <v>0</v>
      </c>
      <c r="I37" s="137">
        <f t="shared" si="4"/>
        <v>0</v>
      </c>
      <c r="J37" s="136">
        <f t="shared" si="5"/>
        <v>0</v>
      </c>
      <c r="K37" s="137">
        <f t="shared" si="6"/>
        <v>0</v>
      </c>
      <c r="L37" s="186">
        <f t="shared" si="7"/>
        <v>0</v>
      </c>
      <c r="M37" s="187">
        <f t="shared" si="8"/>
        <v>0</v>
      </c>
      <c r="N37" s="188">
        <f t="shared" si="9"/>
        <v>0</v>
      </c>
      <c r="O37" s="188">
        <f t="shared" si="10"/>
        <v>0</v>
      </c>
    </row>
    <row r="38" spans="2:15" ht="18.75" hidden="1" thickBot="1" x14ac:dyDescent="0.3">
      <c r="B38" s="152">
        <v>2205956</v>
      </c>
      <c r="C38" s="124" t="s">
        <v>23</v>
      </c>
      <c r="D38" s="153" t="s">
        <v>206</v>
      </c>
      <c r="E38" s="163">
        <f>VLOOKUP(B38,[1]Sheet1!$E$15:$AD$388,26,0)</f>
        <v>0</v>
      </c>
      <c r="F38" s="153">
        <f>VLOOKUP(B38,[1]Sheet1!$E$15:$AG$388,28,0)</f>
        <v>0</v>
      </c>
      <c r="G38" s="137">
        <f t="shared" si="2"/>
        <v>0</v>
      </c>
      <c r="H38" s="137">
        <f t="shared" si="3"/>
        <v>0</v>
      </c>
      <c r="I38" s="137">
        <f t="shared" si="4"/>
        <v>0</v>
      </c>
      <c r="J38" s="136">
        <f t="shared" si="5"/>
        <v>0</v>
      </c>
      <c r="K38" s="137">
        <f t="shared" si="6"/>
        <v>0</v>
      </c>
      <c r="L38" s="186">
        <f t="shared" si="7"/>
        <v>0</v>
      </c>
      <c r="M38" s="187">
        <f t="shared" si="8"/>
        <v>0</v>
      </c>
      <c r="N38" s="188">
        <f t="shared" si="9"/>
        <v>0</v>
      </c>
      <c r="O38" s="188">
        <f t="shared" si="10"/>
        <v>0</v>
      </c>
    </row>
    <row r="39" spans="2:15" ht="18.75" hidden="1" thickBot="1" x14ac:dyDescent="0.3">
      <c r="B39" s="152">
        <v>2205957</v>
      </c>
      <c r="C39" s="124" t="s">
        <v>23</v>
      </c>
      <c r="D39" s="153" t="s">
        <v>207</v>
      </c>
      <c r="E39" s="163">
        <f>VLOOKUP(B39,[1]Sheet1!$E$15:$AD$388,26,0)</f>
        <v>0</v>
      </c>
      <c r="F39" s="153">
        <f>VLOOKUP(B39,[1]Sheet1!$E$15:$AG$388,28,0)</f>
        <v>0</v>
      </c>
      <c r="G39" s="137">
        <f t="shared" si="2"/>
        <v>0</v>
      </c>
      <c r="H39" s="137">
        <f t="shared" si="3"/>
        <v>0</v>
      </c>
      <c r="I39" s="137">
        <f t="shared" si="4"/>
        <v>0</v>
      </c>
      <c r="J39" s="136">
        <f t="shared" si="5"/>
        <v>0</v>
      </c>
      <c r="K39" s="137">
        <f t="shared" si="6"/>
        <v>0</v>
      </c>
      <c r="L39" s="186">
        <f t="shared" si="7"/>
        <v>0</v>
      </c>
      <c r="M39" s="187">
        <f t="shared" si="8"/>
        <v>0</v>
      </c>
      <c r="N39" s="188">
        <f t="shared" si="9"/>
        <v>0</v>
      </c>
      <c r="O39" s="188">
        <f t="shared" si="10"/>
        <v>0</v>
      </c>
    </row>
    <row r="40" spans="2:15" ht="18.75" hidden="1" thickBot="1" x14ac:dyDescent="0.3">
      <c r="B40" s="152">
        <v>2205958</v>
      </c>
      <c r="C40" s="124" t="s">
        <v>23</v>
      </c>
      <c r="D40" s="153" t="s">
        <v>208</v>
      </c>
      <c r="E40" s="163">
        <f>VLOOKUP(B40,[1]Sheet1!$E$15:$AD$388,26,0)</f>
        <v>0</v>
      </c>
      <c r="F40" s="153">
        <f>VLOOKUP(B40,[1]Sheet1!$E$15:$AG$388,28,0)</f>
        <v>0</v>
      </c>
      <c r="G40" s="137">
        <f t="shared" si="2"/>
        <v>0</v>
      </c>
      <c r="H40" s="137">
        <f t="shared" si="3"/>
        <v>0</v>
      </c>
      <c r="I40" s="137">
        <f t="shared" si="4"/>
        <v>0</v>
      </c>
      <c r="J40" s="136">
        <f t="shared" si="5"/>
        <v>0</v>
      </c>
      <c r="K40" s="137">
        <f t="shared" si="6"/>
        <v>0</v>
      </c>
      <c r="L40" s="186">
        <f t="shared" si="7"/>
        <v>0</v>
      </c>
      <c r="M40" s="187">
        <f t="shared" si="8"/>
        <v>0</v>
      </c>
      <c r="N40" s="188">
        <f t="shared" si="9"/>
        <v>0</v>
      </c>
      <c r="O40" s="188">
        <f t="shared" si="10"/>
        <v>0</v>
      </c>
    </row>
    <row r="41" spans="2:15" ht="18.75" hidden="1" thickBot="1" x14ac:dyDescent="0.3">
      <c r="B41" s="152">
        <v>2205959</v>
      </c>
      <c r="C41" s="124" t="s">
        <v>23</v>
      </c>
      <c r="D41" s="153" t="s">
        <v>209</v>
      </c>
      <c r="E41" s="163">
        <f>VLOOKUP(B41,[1]Sheet1!$E$15:$AD$388,26,0)</f>
        <v>0</v>
      </c>
      <c r="F41" s="153">
        <f>VLOOKUP(B41,[1]Sheet1!$E$15:$AG$388,28,0)</f>
        <v>0</v>
      </c>
      <c r="G41" s="137">
        <f t="shared" si="2"/>
        <v>0</v>
      </c>
      <c r="H41" s="137">
        <f t="shared" si="3"/>
        <v>0</v>
      </c>
      <c r="I41" s="137">
        <f t="shared" si="4"/>
        <v>0</v>
      </c>
      <c r="J41" s="136">
        <f t="shared" si="5"/>
        <v>0</v>
      </c>
      <c r="K41" s="137">
        <f t="shared" si="6"/>
        <v>0</v>
      </c>
      <c r="L41" s="186">
        <f t="shared" si="7"/>
        <v>0</v>
      </c>
      <c r="M41" s="187">
        <f t="shared" si="8"/>
        <v>0</v>
      </c>
      <c r="N41" s="188">
        <f t="shared" si="9"/>
        <v>0</v>
      </c>
      <c r="O41" s="188">
        <f t="shared" si="10"/>
        <v>0</v>
      </c>
    </row>
    <row r="42" spans="2:15" ht="18.75" hidden="1" thickBot="1" x14ac:dyDescent="0.3">
      <c r="B42" s="152">
        <v>2205960</v>
      </c>
      <c r="C42" s="124" t="s">
        <v>23</v>
      </c>
      <c r="D42" s="153" t="s">
        <v>210</v>
      </c>
      <c r="E42" s="163">
        <f>VLOOKUP(B42,[1]Sheet1!$E$15:$AD$388,26,0)</f>
        <v>0</v>
      </c>
      <c r="F42" s="153">
        <f>VLOOKUP(B42,[1]Sheet1!$E$15:$AG$388,28,0)</f>
        <v>0</v>
      </c>
      <c r="G42" s="137">
        <f t="shared" si="2"/>
        <v>0</v>
      </c>
      <c r="H42" s="137">
        <f t="shared" si="3"/>
        <v>0</v>
      </c>
      <c r="I42" s="137">
        <f t="shared" si="4"/>
        <v>0</v>
      </c>
      <c r="J42" s="136">
        <f t="shared" si="5"/>
        <v>0</v>
      </c>
      <c r="K42" s="137">
        <f t="shared" si="6"/>
        <v>0</v>
      </c>
      <c r="L42" s="186">
        <f t="shared" si="7"/>
        <v>0</v>
      </c>
      <c r="M42" s="187">
        <f t="shared" si="8"/>
        <v>0</v>
      </c>
      <c r="N42" s="188">
        <f t="shared" si="9"/>
        <v>0</v>
      </c>
      <c r="O42" s="188">
        <f t="shared" si="10"/>
        <v>0</v>
      </c>
    </row>
    <row r="43" spans="2:15" ht="18.75" hidden="1" thickBot="1" x14ac:dyDescent="0.3">
      <c r="B43" s="152">
        <v>2205961</v>
      </c>
      <c r="C43" s="124" t="s">
        <v>23</v>
      </c>
      <c r="D43" s="153" t="s">
        <v>211</v>
      </c>
      <c r="E43" s="163">
        <f>VLOOKUP(B43,[1]Sheet1!$E$15:$AD$388,26,0)</f>
        <v>0</v>
      </c>
      <c r="F43" s="153">
        <f>VLOOKUP(B43,[1]Sheet1!$E$15:$AG$388,28,0)</f>
        <v>0</v>
      </c>
      <c r="G43" s="137">
        <f t="shared" si="2"/>
        <v>0</v>
      </c>
      <c r="H43" s="137">
        <f t="shared" si="3"/>
        <v>0</v>
      </c>
      <c r="I43" s="137">
        <f t="shared" si="4"/>
        <v>0</v>
      </c>
      <c r="J43" s="136">
        <f t="shared" si="5"/>
        <v>0</v>
      </c>
      <c r="K43" s="137">
        <f t="shared" si="6"/>
        <v>0</v>
      </c>
      <c r="L43" s="186">
        <f t="shared" si="7"/>
        <v>0</v>
      </c>
      <c r="M43" s="187">
        <f t="shared" si="8"/>
        <v>0</v>
      </c>
      <c r="N43" s="188">
        <f t="shared" si="9"/>
        <v>0</v>
      </c>
      <c r="O43" s="188">
        <f t="shared" si="10"/>
        <v>0</v>
      </c>
    </row>
    <row r="44" spans="2:15" ht="15.75" thickBot="1" x14ac:dyDescent="0.3">
      <c r="B44" s="152"/>
      <c r="D44" s="141" t="s">
        <v>24</v>
      </c>
      <c r="E44" s="141">
        <f t="shared" ref="E44:O44" si="14">SUM(E45:E49)</f>
        <v>1</v>
      </c>
      <c r="F44" s="141">
        <f t="shared" si="14"/>
        <v>9</v>
      </c>
      <c r="G44" s="141">
        <f t="shared" si="14"/>
        <v>15959</v>
      </c>
      <c r="H44" s="141">
        <f t="shared" si="14"/>
        <v>111168</v>
      </c>
      <c r="I44" s="141">
        <f t="shared" si="14"/>
        <v>127127</v>
      </c>
      <c r="J44" s="141">
        <f t="shared" si="14"/>
        <v>9</v>
      </c>
      <c r="K44" s="141">
        <f t="shared" si="14"/>
        <v>1863</v>
      </c>
      <c r="L44" s="141">
        <f t="shared" si="14"/>
        <v>10125</v>
      </c>
      <c r="M44" s="141">
        <f t="shared" si="14"/>
        <v>180</v>
      </c>
      <c r="N44" s="141">
        <f t="shared" si="14"/>
        <v>139295</v>
      </c>
      <c r="O44" s="141">
        <f t="shared" si="14"/>
        <v>139295</v>
      </c>
    </row>
    <row r="45" spans="2:15" ht="18.75" thickBot="1" x14ac:dyDescent="0.3">
      <c r="B45" s="152">
        <v>2206984</v>
      </c>
      <c r="C45" s="124" t="s">
        <v>24</v>
      </c>
      <c r="D45" s="136" t="s">
        <v>212</v>
      </c>
      <c r="E45" s="163">
        <f>VLOOKUP(B45,[1]Sheet1!$E$15:$AD$388,26,0)</f>
        <v>1</v>
      </c>
      <c r="F45" s="153">
        <f>VLOOKUP(B45,[1]Sheet1!$E$15:$AG$388,28,0)</f>
        <v>9</v>
      </c>
      <c r="G45" s="137">
        <f t="shared" si="2"/>
        <v>15959</v>
      </c>
      <c r="H45" s="137">
        <f t="shared" si="3"/>
        <v>111168</v>
      </c>
      <c r="I45" s="137">
        <f t="shared" si="4"/>
        <v>127127</v>
      </c>
      <c r="J45" s="136">
        <f t="shared" si="5"/>
        <v>9</v>
      </c>
      <c r="K45" s="137">
        <f t="shared" si="6"/>
        <v>1863</v>
      </c>
      <c r="L45" s="186">
        <f t="shared" si="7"/>
        <v>10125</v>
      </c>
      <c r="M45" s="187">
        <f t="shared" si="8"/>
        <v>180</v>
      </c>
      <c r="N45" s="188">
        <f t="shared" si="9"/>
        <v>139295</v>
      </c>
      <c r="O45" s="188">
        <f t="shared" si="10"/>
        <v>139295</v>
      </c>
    </row>
    <row r="46" spans="2:15" ht="18.75" hidden="1" thickBot="1" x14ac:dyDescent="0.3">
      <c r="B46" s="152">
        <v>2206985</v>
      </c>
      <c r="C46" s="124" t="s">
        <v>24</v>
      </c>
      <c r="D46" s="153" t="s">
        <v>213</v>
      </c>
      <c r="E46" s="163">
        <f>VLOOKUP(B46,[1]Sheet1!$E$15:$AD$388,26,0)</f>
        <v>0</v>
      </c>
      <c r="F46" s="153">
        <f>VLOOKUP(B46,[1]Sheet1!$E$15:$AG$388,28,0)</f>
        <v>0</v>
      </c>
      <c r="G46" s="137">
        <f t="shared" si="2"/>
        <v>0</v>
      </c>
      <c r="H46" s="137">
        <f t="shared" si="3"/>
        <v>0</v>
      </c>
      <c r="I46" s="137">
        <f t="shared" si="4"/>
        <v>0</v>
      </c>
      <c r="J46" s="136">
        <f t="shared" si="5"/>
        <v>0</v>
      </c>
      <c r="K46" s="137">
        <f t="shared" si="6"/>
        <v>0</v>
      </c>
      <c r="L46" s="186">
        <f t="shared" si="7"/>
        <v>0</v>
      </c>
      <c r="M46" s="187">
        <f t="shared" si="8"/>
        <v>0</v>
      </c>
      <c r="N46" s="188">
        <f t="shared" si="9"/>
        <v>0</v>
      </c>
      <c r="O46" s="188">
        <f t="shared" si="10"/>
        <v>0</v>
      </c>
    </row>
    <row r="47" spans="2:15" ht="18.75" hidden="1" thickBot="1" x14ac:dyDescent="0.3">
      <c r="B47" s="152">
        <v>2206986</v>
      </c>
      <c r="C47" s="124" t="s">
        <v>24</v>
      </c>
      <c r="D47" s="153" t="s">
        <v>214</v>
      </c>
      <c r="E47" s="163">
        <f>VLOOKUP(B47,[1]Sheet1!$E$15:$AD$388,26,0)</f>
        <v>0</v>
      </c>
      <c r="F47" s="153">
        <f>VLOOKUP(B47,[1]Sheet1!$E$15:$AG$388,28,0)</f>
        <v>0</v>
      </c>
      <c r="G47" s="137">
        <f t="shared" si="2"/>
        <v>0</v>
      </c>
      <c r="H47" s="137">
        <f t="shared" si="3"/>
        <v>0</v>
      </c>
      <c r="I47" s="137">
        <f t="shared" si="4"/>
        <v>0</v>
      </c>
      <c r="J47" s="136">
        <f t="shared" si="5"/>
        <v>0</v>
      </c>
      <c r="K47" s="137">
        <f t="shared" si="6"/>
        <v>0</v>
      </c>
      <c r="L47" s="186">
        <f t="shared" si="7"/>
        <v>0</v>
      </c>
      <c r="M47" s="187">
        <f t="shared" si="8"/>
        <v>0</v>
      </c>
      <c r="N47" s="188">
        <f t="shared" si="9"/>
        <v>0</v>
      </c>
      <c r="O47" s="188">
        <f t="shared" si="10"/>
        <v>0</v>
      </c>
    </row>
    <row r="48" spans="2:15" ht="18.75" hidden="1" thickBot="1" x14ac:dyDescent="0.3">
      <c r="B48" s="152">
        <v>2206987</v>
      </c>
      <c r="C48" s="124" t="s">
        <v>24</v>
      </c>
      <c r="D48" s="153" t="s">
        <v>215</v>
      </c>
      <c r="E48" s="163">
        <f>VLOOKUP(B48,[1]Sheet1!$E$15:$AD$388,26,0)</f>
        <v>0</v>
      </c>
      <c r="F48" s="153">
        <f>VLOOKUP(B48,[1]Sheet1!$E$15:$AG$388,28,0)</f>
        <v>0</v>
      </c>
      <c r="G48" s="137">
        <f t="shared" si="2"/>
        <v>0</v>
      </c>
      <c r="H48" s="137">
        <f t="shared" si="3"/>
        <v>0</v>
      </c>
      <c r="I48" s="137">
        <f t="shared" si="4"/>
        <v>0</v>
      </c>
      <c r="J48" s="136">
        <f t="shared" si="5"/>
        <v>0</v>
      </c>
      <c r="K48" s="137">
        <f t="shared" si="6"/>
        <v>0</v>
      </c>
      <c r="L48" s="186">
        <f t="shared" si="7"/>
        <v>0</v>
      </c>
      <c r="M48" s="187">
        <f t="shared" si="8"/>
        <v>0</v>
      </c>
      <c r="N48" s="188">
        <f t="shared" si="9"/>
        <v>0</v>
      </c>
      <c r="O48" s="188">
        <f t="shared" si="10"/>
        <v>0</v>
      </c>
    </row>
    <row r="49" spans="2:15" ht="18.75" hidden="1" thickBot="1" x14ac:dyDescent="0.3">
      <c r="B49" s="152">
        <v>2206988</v>
      </c>
      <c r="C49" s="124" t="s">
        <v>24</v>
      </c>
      <c r="D49" s="153" t="s">
        <v>216</v>
      </c>
      <c r="E49" s="163">
        <f>VLOOKUP(B49,[1]Sheet1!$E$15:$AD$388,26,0)</f>
        <v>0</v>
      </c>
      <c r="F49" s="153">
        <f>VLOOKUP(B49,[1]Sheet1!$E$15:$AG$388,28,0)</f>
        <v>0</v>
      </c>
      <c r="G49" s="137">
        <f t="shared" si="2"/>
        <v>0</v>
      </c>
      <c r="H49" s="137">
        <f t="shared" si="3"/>
        <v>0</v>
      </c>
      <c r="I49" s="137">
        <f t="shared" si="4"/>
        <v>0</v>
      </c>
      <c r="J49" s="136">
        <f t="shared" si="5"/>
        <v>0</v>
      </c>
      <c r="K49" s="137">
        <f t="shared" si="6"/>
        <v>0</v>
      </c>
      <c r="L49" s="186">
        <f t="shared" si="7"/>
        <v>0</v>
      </c>
      <c r="M49" s="187">
        <f t="shared" si="8"/>
        <v>0</v>
      </c>
      <c r="N49" s="188">
        <f t="shared" si="9"/>
        <v>0</v>
      </c>
      <c r="O49" s="188">
        <f t="shared" si="10"/>
        <v>0</v>
      </c>
    </row>
    <row r="50" spans="2:15" ht="15.75" hidden="1" thickBot="1" x14ac:dyDescent="0.3">
      <c r="B50" s="152"/>
      <c r="D50" s="124" t="s">
        <v>25</v>
      </c>
      <c r="E50" s="141">
        <f t="shared" ref="E50:O50" si="15">SUM(E51:E58)</f>
        <v>0</v>
      </c>
      <c r="F50" s="141">
        <f t="shared" si="15"/>
        <v>0</v>
      </c>
      <c r="G50" s="141">
        <f t="shared" si="15"/>
        <v>0</v>
      </c>
      <c r="H50" s="141">
        <f t="shared" si="15"/>
        <v>0</v>
      </c>
      <c r="I50" s="141">
        <f t="shared" si="15"/>
        <v>0</v>
      </c>
      <c r="J50" s="141">
        <f t="shared" si="15"/>
        <v>0</v>
      </c>
      <c r="K50" s="141">
        <f t="shared" si="15"/>
        <v>0</v>
      </c>
      <c r="L50" s="141">
        <f t="shared" si="15"/>
        <v>0</v>
      </c>
      <c r="M50" s="141">
        <f t="shared" si="15"/>
        <v>0</v>
      </c>
      <c r="N50" s="141">
        <f t="shared" si="15"/>
        <v>0</v>
      </c>
      <c r="O50" s="141">
        <f t="shared" si="15"/>
        <v>0</v>
      </c>
    </row>
    <row r="51" spans="2:15" ht="18.75" hidden="1" thickBot="1" x14ac:dyDescent="0.3">
      <c r="B51" s="152">
        <v>2200001</v>
      </c>
      <c r="C51" s="124" t="s">
        <v>25</v>
      </c>
      <c r="D51" s="153" t="s">
        <v>217</v>
      </c>
      <c r="E51" s="163">
        <f>VLOOKUP(B51,[1]Sheet1!$E$15:$AD$388,26,0)</f>
        <v>0</v>
      </c>
      <c r="F51" s="153">
        <f>VLOOKUP(B51,[1]Sheet1!$E$15:$AG$388,28,0)</f>
        <v>0</v>
      </c>
      <c r="G51" s="137">
        <f t="shared" si="2"/>
        <v>0</v>
      </c>
      <c r="H51" s="137">
        <f t="shared" si="3"/>
        <v>0</v>
      </c>
      <c r="I51" s="137">
        <f t="shared" si="4"/>
        <v>0</v>
      </c>
      <c r="J51" s="136">
        <f t="shared" si="5"/>
        <v>0</v>
      </c>
      <c r="K51" s="137">
        <f t="shared" si="6"/>
        <v>0</v>
      </c>
      <c r="L51" s="186">
        <f t="shared" si="7"/>
        <v>0</v>
      </c>
      <c r="M51" s="187">
        <f t="shared" si="8"/>
        <v>0</v>
      </c>
      <c r="N51" s="188">
        <f t="shared" si="9"/>
        <v>0</v>
      </c>
      <c r="O51" s="188">
        <f t="shared" si="10"/>
        <v>0</v>
      </c>
    </row>
    <row r="52" spans="2:15" ht="18.75" hidden="1" thickBot="1" x14ac:dyDescent="0.3">
      <c r="B52" s="152">
        <v>2207842</v>
      </c>
      <c r="C52" s="124" t="s">
        <v>25</v>
      </c>
      <c r="D52" s="153" t="s">
        <v>218</v>
      </c>
      <c r="E52" s="163">
        <f>VLOOKUP(B52,[1]Sheet1!$E$15:$AD$388,26,0)</f>
        <v>0</v>
      </c>
      <c r="F52" s="153">
        <f>VLOOKUP(B52,[1]Sheet1!$E$15:$AG$388,28,0)</f>
        <v>0</v>
      </c>
      <c r="G52" s="137">
        <f t="shared" si="2"/>
        <v>0</v>
      </c>
      <c r="H52" s="137">
        <f t="shared" si="3"/>
        <v>0</v>
      </c>
      <c r="I52" s="137">
        <f t="shared" si="4"/>
        <v>0</v>
      </c>
      <c r="J52" s="136">
        <f t="shared" si="5"/>
        <v>0</v>
      </c>
      <c r="K52" s="137">
        <f t="shared" si="6"/>
        <v>0</v>
      </c>
      <c r="L52" s="186">
        <f t="shared" si="7"/>
        <v>0</v>
      </c>
      <c r="M52" s="187">
        <f t="shared" si="8"/>
        <v>0</v>
      </c>
      <c r="N52" s="188">
        <f t="shared" si="9"/>
        <v>0</v>
      </c>
      <c r="O52" s="188">
        <f t="shared" si="10"/>
        <v>0</v>
      </c>
    </row>
    <row r="53" spans="2:15" ht="18.75" hidden="1" thickBot="1" x14ac:dyDescent="0.3">
      <c r="B53" s="152">
        <v>2207843</v>
      </c>
      <c r="C53" s="124" t="s">
        <v>25</v>
      </c>
      <c r="D53" s="153" t="s">
        <v>219</v>
      </c>
      <c r="E53" s="163">
        <f>VLOOKUP(B53,[1]Sheet1!$E$15:$AD$388,26,0)</f>
        <v>0</v>
      </c>
      <c r="F53" s="153">
        <f>VLOOKUP(B53,[1]Sheet1!$E$15:$AG$388,28,0)</f>
        <v>0</v>
      </c>
      <c r="G53" s="137">
        <f t="shared" si="2"/>
        <v>0</v>
      </c>
      <c r="H53" s="137">
        <f t="shared" si="3"/>
        <v>0</v>
      </c>
      <c r="I53" s="137">
        <f t="shared" si="4"/>
        <v>0</v>
      </c>
      <c r="J53" s="136">
        <f t="shared" si="5"/>
        <v>0</v>
      </c>
      <c r="K53" s="137">
        <f t="shared" si="6"/>
        <v>0</v>
      </c>
      <c r="L53" s="186">
        <f t="shared" si="7"/>
        <v>0</v>
      </c>
      <c r="M53" s="187">
        <f t="shared" si="8"/>
        <v>0</v>
      </c>
      <c r="N53" s="188">
        <f t="shared" si="9"/>
        <v>0</v>
      </c>
      <c r="O53" s="188">
        <f t="shared" si="10"/>
        <v>0</v>
      </c>
    </row>
    <row r="54" spans="2:15" ht="18.75" hidden="1" thickBot="1" x14ac:dyDescent="0.3">
      <c r="B54" s="152">
        <v>2207844</v>
      </c>
      <c r="C54" s="124" t="s">
        <v>25</v>
      </c>
      <c r="D54" s="153" t="s">
        <v>220</v>
      </c>
      <c r="E54" s="163">
        <f>VLOOKUP(B54,[1]Sheet1!$E$15:$AD$388,26,0)</f>
        <v>0</v>
      </c>
      <c r="F54" s="153">
        <f>VLOOKUP(B54,[1]Sheet1!$E$15:$AG$388,28,0)</f>
        <v>0</v>
      </c>
      <c r="G54" s="137">
        <f t="shared" si="2"/>
        <v>0</v>
      </c>
      <c r="H54" s="137">
        <f t="shared" si="3"/>
        <v>0</v>
      </c>
      <c r="I54" s="137">
        <f t="shared" ref="I54:I119" si="16">G54+H54</f>
        <v>0</v>
      </c>
      <c r="J54" s="136">
        <f t="shared" si="5"/>
        <v>0</v>
      </c>
      <c r="K54" s="137">
        <f t="shared" si="6"/>
        <v>0</v>
      </c>
      <c r="L54" s="186">
        <f t="shared" si="7"/>
        <v>0</v>
      </c>
      <c r="M54" s="187">
        <f t="shared" si="8"/>
        <v>0</v>
      </c>
      <c r="N54" s="188">
        <f t="shared" si="9"/>
        <v>0</v>
      </c>
      <c r="O54" s="188">
        <f t="shared" si="10"/>
        <v>0</v>
      </c>
    </row>
    <row r="55" spans="2:15" ht="18.75" hidden="1" thickBot="1" x14ac:dyDescent="0.3">
      <c r="B55" s="152">
        <v>2207845</v>
      </c>
      <c r="C55" s="124" t="s">
        <v>25</v>
      </c>
      <c r="D55" s="153" t="s">
        <v>221</v>
      </c>
      <c r="E55" s="163">
        <f>VLOOKUP(B55,[1]Sheet1!$E$15:$AD$388,26,0)</f>
        <v>0</v>
      </c>
      <c r="F55" s="153">
        <f>VLOOKUP(B55,[1]Sheet1!$E$15:$AG$388,28,0)</f>
        <v>0</v>
      </c>
      <c r="G55" s="137">
        <f t="shared" si="2"/>
        <v>0</v>
      </c>
      <c r="H55" s="137">
        <f t="shared" si="3"/>
        <v>0</v>
      </c>
      <c r="I55" s="137">
        <f t="shared" si="16"/>
        <v>0</v>
      </c>
      <c r="J55" s="136">
        <f t="shared" si="5"/>
        <v>0</v>
      </c>
      <c r="K55" s="137">
        <f t="shared" si="6"/>
        <v>0</v>
      </c>
      <c r="L55" s="186">
        <f t="shared" si="7"/>
        <v>0</v>
      </c>
      <c r="M55" s="187">
        <f t="shared" si="8"/>
        <v>0</v>
      </c>
      <c r="N55" s="188">
        <f t="shared" si="9"/>
        <v>0</v>
      </c>
      <c r="O55" s="188">
        <f t="shared" si="10"/>
        <v>0</v>
      </c>
    </row>
    <row r="56" spans="2:15" ht="18.75" hidden="1" thickBot="1" x14ac:dyDescent="0.3">
      <c r="B56" s="152">
        <v>2207846</v>
      </c>
      <c r="C56" s="124" t="s">
        <v>25</v>
      </c>
      <c r="D56" s="153" t="s">
        <v>222</v>
      </c>
      <c r="E56" s="163">
        <f>VLOOKUP(B56,[1]Sheet1!$E$15:$AD$388,26,0)</f>
        <v>0</v>
      </c>
      <c r="F56" s="153">
        <f>VLOOKUP(B56,[1]Sheet1!$E$15:$AG$388,28,0)</f>
        <v>0</v>
      </c>
      <c r="G56" s="137">
        <f t="shared" si="2"/>
        <v>0</v>
      </c>
      <c r="H56" s="137">
        <f t="shared" si="3"/>
        <v>0</v>
      </c>
      <c r="I56" s="137">
        <f t="shared" si="16"/>
        <v>0</v>
      </c>
      <c r="J56" s="136">
        <f t="shared" si="5"/>
        <v>0</v>
      </c>
      <c r="K56" s="137">
        <f t="shared" si="6"/>
        <v>0</v>
      </c>
      <c r="L56" s="186">
        <f t="shared" si="7"/>
        <v>0</v>
      </c>
      <c r="M56" s="187">
        <f t="shared" si="8"/>
        <v>0</v>
      </c>
      <c r="N56" s="188">
        <f t="shared" si="9"/>
        <v>0</v>
      </c>
      <c r="O56" s="188">
        <f t="shared" si="10"/>
        <v>0</v>
      </c>
    </row>
    <row r="57" spans="2:15" ht="18.75" hidden="1" thickBot="1" x14ac:dyDescent="0.3">
      <c r="B57" s="152">
        <v>2207848</v>
      </c>
      <c r="C57" s="124" t="s">
        <v>25</v>
      </c>
      <c r="D57" s="153" t="s">
        <v>223</v>
      </c>
      <c r="E57" s="163">
        <f>VLOOKUP(B57,[1]Sheet1!$E$15:$AD$388,26,0)</f>
        <v>0</v>
      </c>
      <c r="F57" s="153">
        <f>VLOOKUP(B57,[1]Sheet1!$E$15:$AG$388,28,0)</f>
        <v>0</v>
      </c>
      <c r="G57" s="137">
        <f t="shared" si="2"/>
        <v>0</v>
      </c>
      <c r="H57" s="137">
        <f t="shared" si="3"/>
        <v>0</v>
      </c>
      <c r="I57" s="137">
        <f t="shared" si="16"/>
        <v>0</v>
      </c>
      <c r="J57" s="136">
        <f t="shared" si="5"/>
        <v>0</v>
      </c>
      <c r="K57" s="137">
        <f t="shared" si="6"/>
        <v>0</v>
      </c>
      <c r="L57" s="186">
        <f t="shared" si="7"/>
        <v>0</v>
      </c>
      <c r="M57" s="187">
        <f t="shared" si="8"/>
        <v>0</v>
      </c>
      <c r="N57" s="188">
        <f t="shared" si="9"/>
        <v>0</v>
      </c>
      <c r="O57" s="188">
        <f t="shared" si="10"/>
        <v>0</v>
      </c>
    </row>
    <row r="58" spans="2:15" ht="18.75" hidden="1" thickBot="1" x14ac:dyDescent="0.3">
      <c r="B58" s="152">
        <v>2207849</v>
      </c>
      <c r="C58" s="124" t="s">
        <v>25</v>
      </c>
      <c r="D58" s="153" t="s">
        <v>224</v>
      </c>
      <c r="E58" s="163">
        <f>VLOOKUP(B58,[1]Sheet1!$E$15:$AD$388,26,0)</f>
        <v>0</v>
      </c>
      <c r="F58" s="153">
        <f>VLOOKUP(B58,[1]Sheet1!$E$15:$AG$388,28,0)</f>
        <v>0</v>
      </c>
      <c r="G58" s="137">
        <f t="shared" si="2"/>
        <v>0</v>
      </c>
      <c r="H58" s="137">
        <f t="shared" si="3"/>
        <v>0</v>
      </c>
      <c r="I58" s="137">
        <f t="shared" si="16"/>
        <v>0</v>
      </c>
      <c r="J58" s="136">
        <f t="shared" si="5"/>
        <v>0</v>
      </c>
      <c r="K58" s="137">
        <f t="shared" si="6"/>
        <v>0</v>
      </c>
      <c r="L58" s="186">
        <f t="shared" si="7"/>
        <v>0</v>
      </c>
      <c r="M58" s="187">
        <f t="shared" si="8"/>
        <v>0</v>
      </c>
      <c r="N58" s="188">
        <f t="shared" si="9"/>
        <v>0</v>
      </c>
      <c r="O58" s="188">
        <f t="shared" si="10"/>
        <v>0</v>
      </c>
    </row>
    <row r="59" spans="2:15" ht="15.75" hidden="1" thickBot="1" x14ac:dyDescent="0.3">
      <c r="B59" s="152"/>
      <c r="D59" s="124" t="s">
        <v>26</v>
      </c>
      <c r="E59" s="141">
        <f t="shared" ref="E59:O59" si="17">SUM(E60:E66)</f>
        <v>0</v>
      </c>
      <c r="F59" s="141">
        <f t="shared" si="17"/>
        <v>0</v>
      </c>
      <c r="G59" s="141">
        <f t="shared" si="17"/>
        <v>0</v>
      </c>
      <c r="H59" s="141">
        <f t="shared" si="17"/>
        <v>0</v>
      </c>
      <c r="I59" s="141">
        <f t="shared" si="17"/>
        <v>0</v>
      </c>
      <c r="J59" s="141">
        <f t="shared" si="17"/>
        <v>0</v>
      </c>
      <c r="K59" s="141">
        <f t="shared" si="17"/>
        <v>0</v>
      </c>
      <c r="L59" s="141">
        <f t="shared" si="17"/>
        <v>0</v>
      </c>
      <c r="M59" s="141">
        <f t="shared" si="17"/>
        <v>0</v>
      </c>
      <c r="N59" s="141">
        <f t="shared" si="17"/>
        <v>0</v>
      </c>
      <c r="O59" s="141">
        <f t="shared" si="17"/>
        <v>0</v>
      </c>
    </row>
    <row r="60" spans="2:15" ht="18.75" hidden="1" thickBot="1" x14ac:dyDescent="0.3">
      <c r="B60" s="152">
        <v>2208864</v>
      </c>
      <c r="C60" s="124" t="s">
        <v>26</v>
      </c>
      <c r="D60" s="153" t="s">
        <v>225</v>
      </c>
      <c r="E60" s="163">
        <f>VLOOKUP(B60,[1]Sheet1!$E$15:$AD$388,26,0)</f>
        <v>0</v>
      </c>
      <c r="F60" s="153">
        <f>VLOOKUP(B60,[1]Sheet1!$E$15:$AG$388,28,0)</f>
        <v>0</v>
      </c>
      <c r="G60" s="137">
        <f t="shared" si="2"/>
        <v>0</v>
      </c>
      <c r="H60" s="137">
        <f t="shared" si="3"/>
        <v>0</v>
      </c>
      <c r="I60" s="137">
        <f t="shared" si="16"/>
        <v>0</v>
      </c>
      <c r="J60" s="136">
        <f t="shared" si="5"/>
        <v>0</v>
      </c>
      <c r="K60" s="137">
        <f t="shared" si="6"/>
        <v>0</v>
      </c>
      <c r="L60" s="186">
        <f t="shared" si="7"/>
        <v>0</v>
      </c>
      <c r="M60" s="187">
        <f t="shared" si="8"/>
        <v>0</v>
      </c>
      <c r="N60" s="188">
        <f t="shared" si="9"/>
        <v>0</v>
      </c>
      <c r="O60" s="188">
        <f t="shared" si="10"/>
        <v>0</v>
      </c>
    </row>
    <row r="61" spans="2:15" ht="18.75" hidden="1" thickBot="1" x14ac:dyDescent="0.3">
      <c r="B61" s="152">
        <v>2208865</v>
      </c>
      <c r="C61" s="124" t="s">
        <v>26</v>
      </c>
      <c r="D61" s="153" t="s">
        <v>226</v>
      </c>
      <c r="E61" s="163">
        <f>VLOOKUP(B61,[1]Sheet1!$E$15:$AD$388,26,0)</f>
        <v>0</v>
      </c>
      <c r="F61" s="153">
        <f>VLOOKUP(B61,[1]Sheet1!$E$15:$AG$388,28,0)</f>
        <v>0</v>
      </c>
      <c r="G61" s="137">
        <f t="shared" si="2"/>
        <v>0</v>
      </c>
      <c r="H61" s="137">
        <f t="shared" si="3"/>
        <v>0</v>
      </c>
      <c r="I61" s="137">
        <f t="shared" si="16"/>
        <v>0</v>
      </c>
      <c r="J61" s="136">
        <f t="shared" si="5"/>
        <v>0</v>
      </c>
      <c r="K61" s="137">
        <f t="shared" si="6"/>
        <v>0</v>
      </c>
      <c r="L61" s="186">
        <f t="shared" si="7"/>
        <v>0</v>
      </c>
      <c r="M61" s="187">
        <f t="shared" si="8"/>
        <v>0</v>
      </c>
      <c r="N61" s="188">
        <f t="shared" si="9"/>
        <v>0</v>
      </c>
      <c r="O61" s="188">
        <f t="shared" si="10"/>
        <v>0</v>
      </c>
    </row>
    <row r="62" spans="2:15" ht="18.75" hidden="1" thickBot="1" x14ac:dyDescent="0.3">
      <c r="B62" s="152">
        <v>2208866</v>
      </c>
      <c r="C62" s="124" t="s">
        <v>26</v>
      </c>
      <c r="D62" s="153" t="s">
        <v>227</v>
      </c>
      <c r="E62" s="163">
        <f>VLOOKUP(B62,[1]Sheet1!$E$15:$AD$388,26,0)</f>
        <v>0</v>
      </c>
      <c r="F62" s="153">
        <f>VLOOKUP(B62,[1]Sheet1!$E$15:$AG$388,28,0)</f>
        <v>0</v>
      </c>
      <c r="G62" s="137">
        <f t="shared" si="2"/>
        <v>0</v>
      </c>
      <c r="H62" s="137">
        <f t="shared" si="3"/>
        <v>0</v>
      </c>
      <c r="I62" s="137">
        <f t="shared" si="16"/>
        <v>0</v>
      </c>
      <c r="J62" s="136">
        <f t="shared" si="5"/>
        <v>0</v>
      </c>
      <c r="K62" s="137">
        <f t="shared" si="6"/>
        <v>0</v>
      </c>
      <c r="L62" s="186">
        <f t="shared" si="7"/>
        <v>0</v>
      </c>
      <c r="M62" s="187">
        <f t="shared" si="8"/>
        <v>0</v>
      </c>
      <c r="N62" s="188">
        <f t="shared" si="9"/>
        <v>0</v>
      </c>
      <c r="O62" s="188">
        <f t="shared" si="10"/>
        <v>0</v>
      </c>
    </row>
    <row r="63" spans="2:15" ht="18.75" hidden="1" thickBot="1" x14ac:dyDescent="0.3">
      <c r="B63" s="152">
        <v>2208867</v>
      </c>
      <c r="C63" s="124" t="s">
        <v>26</v>
      </c>
      <c r="D63" s="153" t="s">
        <v>228</v>
      </c>
      <c r="E63" s="163">
        <f>VLOOKUP(B63,[1]Sheet1!$E$15:$AD$388,26,0)</f>
        <v>0</v>
      </c>
      <c r="F63" s="153">
        <f>VLOOKUP(B63,[1]Sheet1!$E$15:$AG$388,28,0)</f>
        <v>0</v>
      </c>
      <c r="G63" s="137">
        <f t="shared" si="2"/>
        <v>0</v>
      </c>
      <c r="H63" s="137">
        <f t="shared" si="3"/>
        <v>0</v>
      </c>
      <c r="I63" s="137">
        <f t="shared" si="16"/>
        <v>0</v>
      </c>
      <c r="J63" s="136">
        <f t="shared" si="5"/>
        <v>0</v>
      </c>
      <c r="K63" s="137">
        <f t="shared" si="6"/>
        <v>0</v>
      </c>
      <c r="L63" s="186">
        <f t="shared" si="7"/>
        <v>0</v>
      </c>
      <c r="M63" s="187">
        <f t="shared" si="8"/>
        <v>0</v>
      </c>
      <c r="N63" s="188">
        <f t="shared" si="9"/>
        <v>0</v>
      </c>
      <c r="O63" s="188">
        <f t="shared" si="10"/>
        <v>0</v>
      </c>
    </row>
    <row r="64" spans="2:15" ht="18.75" hidden="1" thickBot="1" x14ac:dyDescent="0.3">
      <c r="B64" s="152">
        <v>2208868</v>
      </c>
      <c r="C64" s="124" t="s">
        <v>26</v>
      </c>
      <c r="D64" s="153" t="s">
        <v>229</v>
      </c>
      <c r="E64" s="163">
        <f>VLOOKUP(B64,[1]Sheet1!$E$15:$AD$388,26,0)</f>
        <v>0</v>
      </c>
      <c r="F64" s="153">
        <f>VLOOKUP(B64,[1]Sheet1!$E$15:$AG$388,28,0)</f>
        <v>0</v>
      </c>
      <c r="G64" s="137">
        <f t="shared" si="2"/>
        <v>0</v>
      </c>
      <c r="H64" s="137">
        <f t="shared" si="3"/>
        <v>0</v>
      </c>
      <c r="I64" s="137">
        <f t="shared" si="16"/>
        <v>0</v>
      </c>
      <c r="J64" s="136">
        <f t="shared" si="5"/>
        <v>0</v>
      </c>
      <c r="K64" s="137">
        <f t="shared" si="6"/>
        <v>0</v>
      </c>
      <c r="L64" s="186">
        <f t="shared" si="7"/>
        <v>0</v>
      </c>
      <c r="M64" s="187">
        <f t="shared" si="8"/>
        <v>0</v>
      </c>
      <c r="N64" s="188">
        <f t="shared" si="9"/>
        <v>0</v>
      </c>
      <c r="O64" s="188">
        <f t="shared" si="10"/>
        <v>0</v>
      </c>
    </row>
    <row r="65" spans="2:15" ht="18.75" hidden="1" thickBot="1" x14ac:dyDescent="0.3">
      <c r="B65" s="152">
        <v>2208870</v>
      </c>
      <c r="C65" s="124" t="s">
        <v>26</v>
      </c>
      <c r="D65" s="153" t="s">
        <v>230</v>
      </c>
      <c r="E65" s="163">
        <f>VLOOKUP(B65,[1]Sheet1!$E$15:$AD$388,26,0)</f>
        <v>0</v>
      </c>
      <c r="F65" s="153">
        <f>VLOOKUP(B65,[1]Sheet1!$E$15:$AG$388,28,0)</f>
        <v>0</v>
      </c>
      <c r="G65" s="137">
        <f t="shared" si="2"/>
        <v>0</v>
      </c>
      <c r="H65" s="137">
        <f t="shared" si="3"/>
        <v>0</v>
      </c>
      <c r="I65" s="137">
        <f t="shared" si="16"/>
        <v>0</v>
      </c>
      <c r="J65" s="136">
        <f t="shared" si="5"/>
        <v>0</v>
      </c>
      <c r="K65" s="137">
        <f t="shared" si="6"/>
        <v>0</v>
      </c>
      <c r="L65" s="186">
        <f t="shared" si="7"/>
        <v>0</v>
      </c>
      <c r="M65" s="187">
        <f t="shared" si="8"/>
        <v>0</v>
      </c>
      <c r="N65" s="188">
        <f t="shared" si="9"/>
        <v>0</v>
      </c>
      <c r="O65" s="188">
        <f t="shared" si="10"/>
        <v>0</v>
      </c>
    </row>
    <row r="66" spans="2:15" ht="18.75" hidden="1" thickBot="1" x14ac:dyDescent="0.3">
      <c r="B66" s="152">
        <v>2208871</v>
      </c>
      <c r="C66" s="124" t="s">
        <v>26</v>
      </c>
      <c r="D66" s="153" t="s">
        <v>231</v>
      </c>
      <c r="E66" s="163">
        <f>VLOOKUP(B66,[1]Sheet1!$E$15:$AD$388,26,0)</f>
        <v>0</v>
      </c>
      <c r="F66" s="153">
        <f>VLOOKUP(B66,[1]Sheet1!$E$15:$AG$388,28,0)</f>
        <v>0</v>
      </c>
      <c r="G66" s="137">
        <f t="shared" si="2"/>
        <v>0</v>
      </c>
      <c r="H66" s="137">
        <f t="shared" si="3"/>
        <v>0</v>
      </c>
      <c r="I66" s="137">
        <f t="shared" si="16"/>
        <v>0</v>
      </c>
      <c r="J66" s="136">
        <f t="shared" si="5"/>
        <v>0</v>
      </c>
      <c r="K66" s="137">
        <f t="shared" si="6"/>
        <v>0</v>
      </c>
      <c r="L66" s="186">
        <f t="shared" si="7"/>
        <v>0</v>
      </c>
      <c r="M66" s="187">
        <f t="shared" si="8"/>
        <v>0</v>
      </c>
      <c r="N66" s="188">
        <f t="shared" si="9"/>
        <v>0</v>
      </c>
      <c r="O66" s="188">
        <f t="shared" si="10"/>
        <v>0</v>
      </c>
    </row>
    <row r="67" spans="2:15" ht="15.75" thickBot="1" x14ac:dyDescent="0.3">
      <c r="B67" s="152"/>
      <c r="D67" s="141" t="s">
        <v>27</v>
      </c>
      <c r="E67" s="141">
        <f t="shared" ref="E67:O67" si="18">SUM(E68:E80)</f>
        <v>6</v>
      </c>
      <c r="F67" s="141">
        <f t="shared" si="18"/>
        <v>81</v>
      </c>
      <c r="G67" s="141">
        <f t="shared" si="18"/>
        <v>95754</v>
      </c>
      <c r="H67" s="141">
        <f t="shared" si="18"/>
        <v>1000512</v>
      </c>
      <c r="I67" s="141">
        <f t="shared" si="18"/>
        <v>1096266</v>
      </c>
      <c r="J67" s="141">
        <f t="shared" si="18"/>
        <v>81</v>
      </c>
      <c r="K67" s="141">
        <f t="shared" si="18"/>
        <v>16767</v>
      </c>
      <c r="L67" s="141">
        <f t="shared" si="18"/>
        <v>91125</v>
      </c>
      <c r="M67" s="141">
        <f t="shared" si="18"/>
        <v>1620</v>
      </c>
      <c r="N67" s="141">
        <f t="shared" si="18"/>
        <v>1205778</v>
      </c>
      <c r="O67" s="141">
        <f t="shared" si="18"/>
        <v>1205778</v>
      </c>
    </row>
    <row r="68" spans="2:15" ht="18.75" thickBot="1" x14ac:dyDescent="0.3">
      <c r="B68" s="152">
        <v>2209851</v>
      </c>
      <c r="C68" s="124" t="s">
        <v>27</v>
      </c>
      <c r="D68" s="136" t="s">
        <v>232</v>
      </c>
      <c r="E68" s="163">
        <f>VLOOKUP(B68,[1]Sheet1!$E$15:$AD$388,26,0)</f>
        <v>4</v>
      </c>
      <c r="F68" s="153">
        <f>VLOOKUP(B68,[1]Sheet1!$E$15:$AG$388,28,0)</f>
        <v>50</v>
      </c>
      <c r="G68" s="137">
        <f t="shared" si="2"/>
        <v>63836</v>
      </c>
      <c r="H68" s="137">
        <f t="shared" si="3"/>
        <v>617600</v>
      </c>
      <c r="I68" s="137">
        <f t="shared" si="16"/>
        <v>681436</v>
      </c>
      <c r="J68" s="136">
        <f t="shared" si="5"/>
        <v>50</v>
      </c>
      <c r="K68" s="137">
        <f t="shared" si="6"/>
        <v>10350</v>
      </c>
      <c r="L68" s="186">
        <f t="shared" si="7"/>
        <v>56250</v>
      </c>
      <c r="M68" s="187">
        <f t="shared" si="8"/>
        <v>1000</v>
      </c>
      <c r="N68" s="188">
        <f t="shared" si="9"/>
        <v>749036</v>
      </c>
      <c r="O68" s="188">
        <f t="shared" si="10"/>
        <v>749036</v>
      </c>
    </row>
    <row r="69" spans="2:15" ht="18.75" hidden="1" thickBot="1" x14ac:dyDescent="0.3">
      <c r="B69" s="152">
        <v>2209852</v>
      </c>
      <c r="C69" s="124" t="s">
        <v>27</v>
      </c>
      <c r="D69" s="153" t="s">
        <v>233</v>
      </c>
      <c r="E69" s="163">
        <f>VLOOKUP(B69,[1]Sheet1!$E$15:$AD$388,26,0)</f>
        <v>0</v>
      </c>
      <c r="F69" s="153">
        <f>VLOOKUP(B69,[1]Sheet1!$E$15:$AG$388,28,0)</f>
        <v>0</v>
      </c>
      <c r="G69" s="137">
        <f t="shared" si="2"/>
        <v>0</v>
      </c>
      <c r="H69" s="137">
        <f t="shared" si="3"/>
        <v>0</v>
      </c>
      <c r="I69" s="137">
        <f t="shared" si="16"/>
        <v>0</v>
      </c>
      <c r="J69" s="136">
        <f t="shared" si="5"/>
        <v>0</v>
      </c>
      <c r="K69" s="137">
        <f t="shared" si="6"/>
        <v>0</v>
      </c>
      <c r="L69" s="186">
        <f t="shared" si="7"/>
        <v>0</v>
      </c>
      <c r="M69" s="187">
        <f t="shared" si="8"/>
        <v>0</v>
      </c>
      <c r="N69" s="188">
        <f t="shared" si="9"/>
        <v>0</v>
      </c>
      <c r="O69" s="188">
        <f t="shared" si="10"/>
        <v>0</v>
      </c>
    </row>
    <row r="70" spans="2:15" ht="18.75" hidden="1" thickBot="1" x14ac:dyDescent="0.3">
      <c r="B70" s="152">
        <v>2209853</v>
      </c>
      <c r="C70" s="124" t="s">
        <v>27</v>
      </c>
      <c r="D70" s="153" t="s">
        <v>234</v>
      </c>
      <c r="E70" s="163">
        <f>VLOOKUP(B70,[1]Sheet1!$E$15:$AD$388,26,0)</f>
        <v>0</v>
      </c>
      <c r="F70" s="153">
        <f>VLOOKUP(B70,[1]Sheet1!$E$15:$AG$388,28,0)</f>
        <v>0</v>
      </c>
      <c r="G70" s="137">
        <f t="shared" si="2"/>
        <v>0</v>
      </c>
      <c r="H70" s="137">
        <f t="shared" si="3"/>
        <v>0</v>
      </c>
      <c r="I70" s="137">
        <f t="shared" si="16"/>
        <v>0</v>
      </c>
      <c r="J70" s="136">
        <f t="shared" si="5"/>
        <v>0</v>
      </c>
      <c r="K70" s="137">
        <f t="shared" si="6"/>
        <v>0</v>
      </c>
      <c r="L70" s="186">
        <f t="shared" si="7"/>
        <v>0</v>
      </c>
      <c r="M70" s="187">
        <f t="shared" si="8"/>
        <v>0</v>
      </c>
      <c r="N70" s="188">
        <f t="shared" si="9"/>
        <v>0</v>
      </c>
      <c r="O70" s="188">
        <f t="shared" si="10"/>
        <v>0</v>
      </c>
    </row>
    <row r="71" spans="2:15" ht="18.75" hidden="1" thickBot="1" x14ac:dyDescent="0.3">
      <c r="B71" s="152">
        <v>2209854</v>
      </c>
      <c r="C71" s="124" t="s">
        <v>27</v>
      </c>
      <c r="D71" s="153" t="s">
        <v>235</v>
      </c>
      <c r="E71" s="163">
        <f>VLOOKUP(B71,[1]Sheet1!$E$15:$AD$388,26,0)</f>
        <v>0</v>
      </c>
      <c r="F71" s="153">
        <f>VLOOKUP(B71,[1]Sheet1!$E$15:$AG$388,28,0)</f>
        <v>0</v>
      </c>
      <c r="G71" s="137">
        <f t="shared" si="2"/>
        <v>0</v>
      </c>
      <c r="H71" s="137">
        <f t="shared" si="3"/>
        <v>0</v>
      </c>
      <c r="I71" s="137">
        <f t="shared" si="16"/>
        <v>0</v>
      </c>
      <c r="J71" s="136">
        <f t="shared" si="5"/>
        <v>0</v>
      </c>
      <c r="K71" s="137">
        <f t="shared" si="6"/>
        <v>0</v>
      </c>
      <c r="L71" s="186">
        <f t="shared" si="7"/>
        <v>0</v>
      </c>
      <c r="M71" s="187">
        <f t="shared" si="8"/>
        <v>0</v>
      </c>
      <c r="N71" s="188">
        <f t="shared" si="9"/>
        <v>0</v>
      </c>
      <c r="O71" s="188">
        <f t="shared" si="10"/>
        <v>0</v>
      </c>
    </row>
    <row r="72" spans="2:15" ht="18.75" thickBot="1" x14ac:dyDescent="0.3">
      <c r="B72" s="152">
        <v>2209855</v>
      </c>
      <c r="C72" s="124" t="s">
        <v>27</v>
      </c>
      <c r="D72" s="136" t="s">
        <v>236</v>
      </c>
      <c r="E72" s="163">
        <f>VLOOKUP(B72,[1]Sheet1!$E$15:$AD$388,26,0)</f>
        <v>1</v>
      </c>
      <c r="F72" s="153">
        <f>VLOOKUP(B72,[1]Sheet1!$E$15:$AG$388,28,0)</f>
        <v>11</v>
      </c>
      <c r="G72" s="137">
        <f t="shared" si="2"/>
        <v>15959</v>
      </c>
      <c r="H72" s="137">
        <f t="shared" si="3"/>
        <v>135872</v>
      </c>
      <c r="I72" s="137">
        <f t="shared" si="16"/>
        <v>151831</v>
      </c>
      <c r="J72" s="136">
        <f t="shared" si="5"/>
        <v>11</v>
      </c>
      <c r="K72" s="137">
        <f t="shared" si="6"/>
        <v>2277</v>
      </c>
      <c r="L72" s="186">
        <f t="shared" si="7"/>
        <v>12375</v>
      </c>
      <c r="M72" s="187">
        <f t="shared" si="8"/>
        <v>220</v>
      </c>
      <c r="N72" s="188">
        <f t="shared" si="9"/>
        <v>166703</v>
      </c>
      <c r="O72" s="188">
        <f t="shared" si="10"/>
        <v>166703</v>
      </c>
    </row>
    <row r="73" spans="2:15" ht="18.75" hidden="1" thickBot="1" x14ac:dyDescent="0.3">
      <c r="B73" s="152">
        <v>2209856</v>
      </c>
      <c r="C73" s="124" t="s">
        <v>27</v>
      </c>
      <c r="D73" s="153" t="s">
        <v>237</v>
      </c>
      <c r="E73" s="163">
        <f>VLOOKUP(B73,[1]Sheet1!$E$15:$AD$388,26,0)</f>
        <v>0</v>
      </c>
      <c r="F73" s="153">
        <f>VLOOKUP(B73,[1]Sheet1!$E$15:$AG$388,28,0)</f>
        <v>0</v>
      </c>
      <c r="G73" s="137">
        <f t="shared" si="2"/>
        <v>0</v>
      </c>
      <c r="H73" s="137">
        <f t="shared" si="3"/>
        <v>0</v>
      </c>
      <c r="I73" s="137">
        <f t="shared" si="16"/>
        <v>0</v>
      </c>
      <c r="J73" s="136">
        <f t="shared" si="5"/>
        <v>0</v>
      </c>
      <c r="K73" s="137">
        <f t="shared" si="6"/>
        <v>0</v>
      </c>
      <c r="L73" s="186">
        <f t="shared" si="7"/>
        <v>0</v>
      </c>
      <c r="M73" s="187">
        <f t="shared" si="8"/>
        <v>0</v>
      </c>
      <c r="N73" s="188">
        <f t="shared" si="9"/>
        <v>0</v>
      </c>
      <c r="O73" s="188">
        <f t="shared" si="10"/>
        <v>0</v>
      </c>
    </row>
    <row r="74" spans="2:15" ht="18.75" thickBot="1" x14ac:dyDescent="0.3">
      <c r="B74" s="152">
        <v>2209857</v>
      </c>
      <c r="C74" s="124" t="s">
        <v>27</v>
      </c>
      <c r="D74" s="136" t="s">
        <v>238</v>
      </c>
      <c r="E74" s="163">
        <f>VLOOKUP(B74,[1]Sheet1!$E$15:$AD$388,26,0)</f>
        <v>1</v>
      </c>
      <c r="F74" s="153">
        <f>VLOOKUP(B74,[1]Sheet1!$E$15:$AG$388,28,0)</f>
        <v>20</v>
      </c>
      <c r="G74" s="137">
        <f t="shared" si="2"/>
        <v>15959</v>
      </c>
      <c r="H74" s="137">
        <f t="shared" si="3"/>
        <v>247040</v>
      </c>
      <c r="I74" s="137">
        <f t="shared" si="16"/>
        <v>262999</v>
      </c>
      <c r="J74" s="136">
        <f t="shared" si="5"/>
        <v>20</v>
      </c>
      <c r="K74" s="137">
        <f t="shared" si="6"/>
        <v>4140</v>
      </c>
      <c r="L74" s="186">
        <f t="shared" si="7"/>
        <v>22500</v>
      </c>
      <c r="M74" s="187">
        <f t="shared" si="8"/>
        <v>400</v>
      </c>
      <c r="N74" s="188">
        <f t="shared" si="9"/>
        <v>290039</v>
      </c>
      <c r="O74" s="188">
        <f t="shared" si="10"/>
        <v>290039</v>
      </c>
    </row>
    <row r="75" spans="2:15" ht="18.75" hidden="1" thickBot="1" x14ac:dyDescent="0.3">
      <c r="B75" s="152">
        <v>2209858</v>
      </c>
      <c r="C75" s="124" t="s">
        <v>27</v>
      </c>
      <c r="D75" s="153" t="s">
        <v>239</v>
      </c>
      <c r="E75" s="163">
        <f>VLOOKUP(B75,[1]Sheet1!$E$15:$AD$388,26,0)</f>
        <v>0</v>
      </c>
      <c r="F75" s="153">
        <f>VLOOKUP(B75,[1]Sheet1!$E$15:$AG$388,28,0)</f>
        <v>0</v>
      </c>
      <c r="G75" s="137">
        <f t="shared" si="2"/>
        <v>0</v>
      </c>
      <c r="H75" s="137">
        <f t="shared" si="3"/>
        <v>0</v>
      </c>
      <c r="I75" s="137">
        <f t="shared" si="16"/>
        <v>0</v>
      </c>
      <c r="J75" s="136">
        <f t="shared" si="5"/>
        <v>0</v>
      </c>
      <c r="K75" s="137">
        <f t="shared" si="6"/>
        <v>0</v>
      </c>
      <c r="L75" s="186">
        <f t="shared" si="7"/>
        <v>0</v>
      </c>
      <c r="M75" s="187">
        <f t="shared" si="8"/>
        <v>0</v>
      </c>
      <c r="N75" s="188">
        <f t="shared" si="9"/>
        <v>0</v>
      </c>
      <c r="O75" s="188">
        <f t="shared" si="10"/>
        <v>0</v>
      </c>
    </row>
    <row r="76" spans="2:15" ht="18.75" hidden="1" thickBot="1" x14ac:dyDescent="0.3">
      <c r="B76" s="152">
        <v>2209859</v>
      </c>
      <c r="C76" s="124" t="s">
        <v>27</v>
      </c>
      <c r="D76" s="153" t="s">
        <v>240</v>
      </c>
      <c r="E76" s="163">
        <f>VLOOKUP(B76,[1]Sheet1!$E$15:$AD$388,26,0)</f>
        <v>0</v>
      </c>
      <c r="F76" s="153">
        <f>VLOOKUP(B76,[1]Sheet1!$E$15:$AG$388,28,0)</f>
        <v>0</v>
      </c>
      <c r="G76" s="137">
        <f t="shared" si="2"/>
        <v>0</v>
      </c>
      <c r="H76" s="137">
        <f t="shared" si="3"/>
        <v>0</v>
      </c>
      <c r="I76" s="137">
        <f t="shared" si="16"/>
        <v>0</v>
      </c>
      <c r="J76" s="136">
        <f t="shared" si="5"/>
        <v>0</v>
      </c>
      <c r="K76" s="137">
        <f t="shared" si="6"/>
        <v>0</v>
      </c>
      <c r="L76" s="186">
        <f t="shared" si="7"/>
        <v>0</v>
      </c>
      <c r="M76" s="187">
        <f t="shared" si="8"/>
        <v>0</v>
      </c>
      <c r="N76" s="188">
        <f t="shared" si="9"/>
        <v>0</v>
      </c>
      <c r="O76" s="188">
        <f t="shared" si="10"/>
        <v>0</v>
      </c>
    </row>
    <row r="77" spans="2:15" ht="18.75" hidden="1" thickBot="1" x14ac:dyDescent="0.3">
      <c r="B77" s="152">
        <v>2209860</v>
      </c>
      <c r="C77" s="124" t="s">
        <v>27</v>
      </c>
      <c r="D77" s="153" t="s">
        <v>241</v>
      </c>
      <c r="E77" s="163">
        <f>VLOOKUP(B77,[1]Sheet1!$E$15:$AD$388,26,0)</f>
        <v>0</v>
      </c>
      <c r="F77" s="153">
        <f>VLOOKUP(B77,[1]Sheet1!$E$15:$AG$388,28,0)</f>
        <v>0</v>
      </c>
      <c r="G77" s="137">
        <f t="shared" ref="G77:G142" si="19">E77*15959</f>
        <v>0</v>
      </c>
      <c r="H77" s="137">
        <f t="shared" ref="H77:H142" si="20">F77*12352</f>
        <v>0</v>
      </c>
      <c r="I77" s="137">
        <f t="shared" si="16"/>
        <v>0</v>
      </c>
      <c r="J77" s="136">
        <f t="shared" ref="J77:J142" si="21">F77</f>
        <v>0</v>
      </c>
      <c r="K77" s="137">
        <f t="shared" ref="K77:K142" si="22">J77*207</f>
        <v>0</v>
      </c>
      <c r="L77" s="186">
        <f t="shared" ref="L77:L142" si="23">F77*1125</f>
        <v>0</v>
      </c>
      <c r="M77" s="187">
        <f t="shared" ref="M77:M140" si="24">F77*20</f>
        <v>0</v>
      </c>
      <c r="N77" s="188">
        <f t="shared" ref="N77:N142" si="25">I77+K77+L77+M77</f>
        <v>0</v>
      </c>
      <c r="O77" s="188">
        <f t="shared" ref="O77:O140" si="26">ROUND(N77,0)</f>
        <v>0</v>
      </c>
    </row>
    <row r="78" spans="2:15" ht="18.75" hidden="1" thickBot="1" x14ac:dyDescent="0.3">
      <c r="B78" s="152">
        <v>2209861</v>
      </c>
      <c r="C78" s="124" t="s">
        <v>27</v>
      </c>
      <c r="D78" s="153" t="s">
        <v>242</v>
      </c>
      <c r="E78" s="163">
        <f>VLOOKUP(B78,[1]Sheet1!$E$15:$AD$388,26,0)</f>
        <v>0</v>
      </c>
      <c r="F78" s="153">
        <f>VLOOKUP(B78,[1]Sheet1!$E$15:$AG$388,28,0)</f>
        <v>0</v>
      </c>
      <c r="G78" s="137">
        <f t="shared" si="19"/>
        <v>0</v>
      </c>
      <c r="H78" s="137">
        <f t="shared" si="20"/>
        <v>0</v>
      </c>
      <c r="I78" s="137">
        <f t="shared" si="16"/>
        <v>0</v>
      </c>
      <c r="J78" s="136">
        <f t="shared" si="21"/>
        <v>0</v>
      </c>
      <c r="K78" s="137">
        <f t="shared" si="22"/>
        <v>0</v>
      </c>
      <c r="L78" s="186">
        <f t="shared" si="23"/>
        <v>0</v>
      </c>
      <c r="M78" s="187">
        <f t="shared" si="24"/>
        <v>0</v>
      </c>
      <c r="N78" s="188">
        <f t="shared" si="25"/>
        <v>0</v>
      </c>
      <c r="O78" s="188">
        <f t="shared" si="26"/>
        <v>0</v>
      </c>
    </row>
    <row r="79" spans="2:15" ht="18.75" hidden="1" thickBot="1" x14ac:dyDescent="0.3">
      <c r="B79" s="152">
        <v>2209862</v>
      </c>
      <c r="C79" s="124" t="s">
        <v>27</v>
      </c>
      <c r="D79" s="153" t="s">
        <v>243</v>
      </c>
      <c r="E79" s="163">
        <f>VLOOKUP(B79,[1]Sheet1!$E$15:$AD$388,26,0)</f>
        <v>0</v>
      </c>
      <c r="F79" s="153">
        <f>VLOOKUP(B79,[1]Sheet1!$E$15:$AG$388,28,0)</f>
        <v>0</v>
      </c>
      <c r="G79" s="137">
        <f t="shared" si="19"/>
        <v>0</v>
      </c>
      <c r="H79" s="137">
        <f t="shared" si="20"/>
        <v>0</v>
      </c>
      <c r="I79" s="137">
        <f t="shared" si="16"/>
        <v>0</v>
      </c>
      <c r="J79" s="136">
        <f t="shared" si="21"/>
        <v>0</v>
      </c>
      <c r="K79" s="137">
        <f t="shared" si="22"/>
        <v>0</v>
      </c>
      <c r="L79" s="186">
        <f t="shared" si="23"/>
        <v>0</v>
      </c>
      <c r="M79" s="187">
        <f t="shared" si="24"/>
        <v>0</v>
      </c>
      <c r="N79" s="188">
        <f t="shared" si="25"/>
        <v>0</v>
      </c>
      <c r="O79" s="188">
        <f t="shared" si="26"/>
        <v>0</v>
      </c>
    </row>
    <row r="80" spans="2:15" ht="18.75" hidden="1" thickBot="1" x14ac:dyDescent="0.3">
      <c r="B80" s="152">
        <v>2209863</v>
      </c>
      <c r="C80" s="124" t="s">
        <v>27</v>
      </c>
      <c r="D80" s="153" t="s">
        <v>244</v>
      </c>
      <c r="E80" s="163">
        <f>VLOOKUP(B80,[1]Sheet1!$E$15:$AD$388,26,0)</f>
        <v>0</v>
      </c>
      <c r="F80" s="153">
        <f>VLOOKUP(B80,[1]Sheet1!$E$15:$AG$388,28,0)</f>
        <v>0</v>
      </c>
      <c r="G80" s="137">
        <f t="shared" si="19"/>
        <v>0</v>
      </c>
      <c r="H80" s="137">
        <f t="shared" si="20"/>
        <v>0</v>
      </c>
      <c r="I80" s="137">
        <f t="shared" si="16"/>
        <v>0</v>
      </c>
      <c r="J80" s="136">
        <f t="shared" si="21"/>
        <v>0</v>
      </c>
      <c r="K80" s="137">
        <f t="shared" si="22"/>
        <v>0</v>
      </c>
      <c r="L80" s="186">
        <f t="shared" si="23"/>
        <v>0</v>
      </c>
      <c r="M80" s="187">
        <f t="shared" si="24"/>
        <v>0</v>
      </c>
      <c r="N80" s="188">
        <f t="shared" si="25"/>
        <v>0</v>
      </c>
      <c r="O80" s="188">
        <f t="shared" si="26"/>
        <v>0</v>
      </c>
    </row>
    <row r="81" spans="2:15" ht="15.75" hidden="1" thickBot="1" x14ac:dyDescent="0.3">
      <c r="B81" s="152"/>
      <c r="D81" s="124" t="s">
        <v>28</v>
      </c>
      <c r="E81" s="141">
        <f t="shared" ref="E81:O81" si="27">SUM(E82:E88)</f>
        <v>0</v>
      </c>
      <c r="F81" s="141">
        <f t="shared" si="27"/>
        <v>0</v>
      </c>
      <c r="G81" s="141">
        <f t="shared" si="27"/>
        <v>0</v>
      </c>
      <c r="H81" s="141">
        <f t="shared" si="27"/>
        <v>0</v>
      </c>
      <c r="I81" s="141">
        <f t="shared" si="27"/>
        <v>0</v>
      </c>
      <c r="J81" s="141">
        <f t="shared" si="27"/>
        <v>0</v>
      </c>
      <c r="K81" s="141">
        <f t="shared" si="27"/>
        <v>0</v>
      </c>
      <c r="L81" s="141">
        <f t="shared" si="27"/>
        <v>0</v>
      </c>
      <c r="M81" s="141">
        <f t="shared" si="27"/>
        <v>0</v>
      </c>
      <c r="N81" s="141">
        <f t="shared" si="27"/>
        <v>0</v>
      </c>
      <c r="O81" s="141">
        <f t="shared" si="27"/>
        <v>0</v>
      </c>
    </row>
    <row r="82" spans="2:15" ht="18.75" hidden="1" thickBot="1" x14ac:dyDescent="0.3">
      <c r="B82" s="152">
        <v>2210905</v>
      </c>
      <c r="C82" s="124" t="s">
        <v>28</v>
      </c>
      <c r="D82" s="153" t="s">
        <v>245</v>
      </c>
      <c r="E82" s="163">
        <f>VLOOKUP(B82,[1]Sheet1!$E$15:$AD$388,26,0)</f>
        <v>0</v>
      </c>
      <c r="F82" s="153">
        <f>VLOOKUP(B82,[1]Sheet1!$E$15:$AG$388,28,0)</f>
        <v>0</v>
      </c>
      <c r="G82" s="137">
        <f t="shared" si="19"/>
        <v>0</v>
      </c>
      <c r="H82" s="137">
        <f t="shared" si="20"/>
        <v>0</v>
      </c>
      <c r="I82" s="137">
        <f t="shared" si="16"/>
        <v>0</v>
      </c>
      <c r="J82" s="136">
        <f t="shared" si="21"/>
        <v>0</v>
      </c>
      <c r="K82" s="137">
        <f t="shared" si="22"/>
        <v>0</v>
      </c>
      <c r="L82" s="186">
        <f t="shared" si="23"/>
        <v>0</v>
      </c>
      <c r="M82" s="187">
        <f t="shared" si="24"/>
        <v>0</v>
      </c>
      <c r="N82" s="188">
        <f t="shared" si="25"/>
        <v>0</v>
      </c>
      <c r="O82" s="188">
        <f t="shared" si="26"/>
        <v>0</v>
      </c>
    </row>
    <row r="83" spans="2:15" ht="18.75" hidden="1" thickBot="1" x14ac:dyDescent="0.3">
      <c r="B83" s="152">
        <v>2210907</v>
      </c>
      <c r="C83" s="124" t="s">
        <v>28</v>
      </c>
      <c r="D83" s="153" t="s">
        <v>246</v>
      </c>
      <c r="E83" s="163">
        <f>VLOOKUP(B83,[1]Sheet1!$E$15:$AD$388,26,0)</f>
        <v>0</v>
      </c>
      <c r="F83" s="153">
        <f>VLOOKUP(B83,[1]Sheet1!$E$15:$AG$388,28,0)</f>
        <v>0</v>
      </c>
      <c r="G83" s="137">
        <f t="shared" si="19"/>
        <v>0</v>
      </c>
      <c r="H83" s="137">
        <f t="shared" si="20"/>
        <v>0</v>
      </c>
      <c r="I83" s="137">
        <f t="shared" si="16"/>
        <v>0</v>
      </c>
      <c r="J83" s="136">
        <f t="shared" si="21"/>
        <v>0</v>
      </c>
      <c r="K83" s="137">
        <f t="shared" si="22"/>
        <v>0</v>
      </c>
      <c r="L83" s="186">
        <f t="shared" si="23"/>
        <v>0</v>
      </c>
      <c r="M83" s="187">
        <f t="shared" si="24"/>
        <v>0</v>
      </c>
      <c r="N83" s="188">
        <f t="shared" si="25"/>
        <v>0</v>
      </c>
      <c r="O83" s="188">
        <f t="shared" si="26"/>
        <v>0</v>
      </c>
    </row>
    <row r="84" spans="2:15" ht="18.75" hidden="1" thickBot="1" x14ac:dyDescent="0.3">
      <c r="B84" s="152">
        <v>2210673</v>
      </c>
      <c r="C84" s="124" t="s">
        <v>28</v>
      </c>
      <c r="D84" s="153" t="s">
        <v>247</v>
      </c>
      <c r="E84" s="163">
        <f>VLOOKUP(B84,[1]Sheet1!$E$15:$AD$388,26,0)</f>
        <v>0</v>
      </c>
      <c r="F84" s="153">
        <f>VLOOKUP(B84,[1]Sheet1!$E$15:$AG$388,28,0)</f>
        <v>0</v>
      </c>
      <c r="G84" s="137">
        <f t="shared" si="19"/>
        <v>0</v>
      </c>
      <c r="H84" s="137">
        <f t="shared" si="20"/>
        <v>0</v>
      </c>
      <c r="I84" s="137">
        <f t="shared" si="16"/>
        <v>0</v>
      </c>
      <c r="J84" s="136">
        <f t="shared" si="21"/>
        <v>0</v>
      </c>
      <c r="K84" s="137">
        <f t="shared" si="22"/>
        <v>0</v>
      </c>
      <c r="L84" s="186">
        <f t="shared" si="23"/>
        <v>0</v>
      </c>
      <c r="M84" s="187">
        <f t="shared" si="24"/>
        <v>0</v>
      </c>
      <c r="N84" s="188">
        <f t="shared" si="25"/>
        <v>0</v>
      </c>
      <c r="O84" s="188">
        <f t="shared" si="26"/>
        <v>0</v>
      </c>
    </row>
    <row r="85" spans="2:15" ht="18.75" hidden="1" thickBot="1" x14ac:dyDescent="0.3">
      <c r="B85" s="152">
        <v>2210901</v>
      </c>
      <c r="C85" s="124" t="s">
        <v>28</v>
      </c>
      <c r="D85" s="153" t="s">
        <v>248</v>
      </c>
      <c r="E85" s="163">
        <f>VLOOKUP(B85,[1]Sheet1!$E$15:$AD$388,26,0)</f>
        <v>0</v>
      </c>
      <c r="F85" s="153">
        <f>VLOOKUP(B85,[1]Sheet1!$E$15:$AG$388,28,0)</f>
        <v>0</v>
      </c>
      <c r="G85" s="137">
        <f t="shared" si="19"/>
        <v>0</v>
      </c>
      <c r="H85" s="137">
        <f t="shared" si="20"/>
        <v>0</v>
      </c>
      <c r="I85" s="137">
        <f t="shared" si="16"/>
        <v>0</v>
      </c>
      <c r="J85" s="136">
        <f t="shared" si="21"/>
        <v>0</v>
      </c>
      <c r="K85" s="137">
        <f t="shared" si="22"/>
        <v>0</v>
      </c>
      <c r="L85" s="186">
        <f t="shared" si="23"/>
        <v>0</v>
      </c>
      <c r="M85" s="187">
        <f t="shared" si="24"/>
        <v>0</v>
      </c>
      <c r="N85" s="188">
        <f t="shared" si="25"/>
        <v>0</v>
      </c>
      <c r="O85" s="188">
        <f t="shared" si="26"/>
        <v>0</v>
      </c>
    </row>
    <row r="86" spans="2:15" ht="18.75" hidden="1" thickBot="1" x14ac:dyDescent="0.3">
      <c r="B86" s="152">
        <v>2210902</v>
      </c>
      <c r="C86" s="124" t="s">
        <v>28</v>
      </c>
      <c r="D86" s="153" t="s">
        <v>249</v>
      </c>
      <c r="E86" s="163">
        <f>VLOOKUP(B86,[1]Sheet1!$E$15:$AD$388,26,0)</f>
        <v>0</v>
      </c>
      <c r="F86" s="153">
        <f>VLOOKUP(B86,[1]Sheet1!$E$15:$AG$388,28,0)</f>
        <v>0</v>
      </c>
      <c r="G86" s="137">
        <f t="shared" si="19"/>
        <v>0</v>
      </c>
      <c r="H86" s="137">
        <f t="shared" si="20"/>
        <v>0</v>
      </c>
      <c r="I86" s="137">
        <f t="shared" si="16"/>
        <v>0</v>
      </c>
      <c r="J86" s="136">
        <f t="shared" si="21"/>
        <v>0</v>
      </c>
      <c r="K86" s="137">
        <f t="shared" si="22"/>
        <v>0</v>
      </c>
      <c r="L86" s="186">
        <f t="shared" si="23"/>
        <v>0</v>
      </c>
      <c r="M86" s="187">
        <f t="shared" si="24"/>
        <v>0</v>
      </c>
      <c r="N86" s="188">
        <f t="shared" si="25"/>
        <v>0</v>
      </c>
      <c r="O86" s="188">
        <f t="shared" si="26"/>
        <v>0</v>
      </c>
    </row>
    <row r="87" spans="2:15" ht="18.75" hidden="1" thickBot="1" x14ac:dyDescent="0.3">
      <c r="B87" s="152">
        <v>2210903</v>
      </c>
      <c r="C87" s="124" t="s">
        <v>28</v>
      </c>
      <c r="D87" s="153" t="s">
        <v>250</v>
      </c>
      <c r="E87" s="163">
        <f>VLOOKUP(B87,[1]Sheet1!$E$15:$AD$388,26,0)</f>
        <v>0</v>
      </c>
      <c r="F87" s="153">
        <f>VLOOKUP(B87,[1]Sheet1!$E$15:$AG$388,28,0)</f>
        <v>0</v>
      </c>
      <c r="G87" s="137">
        <f t="shared" si="19"/>
        <v>0</v>
      </c>
      <c r="H87" s="137">
        <f t="shared" si="20"/>
        <v>0</v>
      </c>
      <c r="I87" s="137">
        <f t="shared" si="16"/>
        <v>0</v>
      </c>
      <c r="J87" s="136">
        <f t="shared" si="21"/>
        <v>0</v>
      </c>
      <c r="K87" s="137">
        <f t="shared" si="22"/>
        <v>0</v>
      </c>
      <c r="L87" s="186">
        <f t="shared" si="23"/>
        <v>0</v>
      </c>
      <c r="M87" s="187">
        <f t="shared" si="24"/>
        <v>0</v>
      </c>
      <c r="N87" s="188">
        <f t="shared" si="25"/>
        <v>0</v>
      </c>
      <c r="O87" s="188">
        <f t="shared" si="26"/>
        <v>0</v>
      </c>
    </row>
    <row r="88" spans="2:15" ht="18.75" hidden="1" thickBot="1" x14ac:dyDescent="0.3">
      <c r="B88" s="152">
        <v>2210904</v>
      </c>
      <c r="C88" s="124" t="s">
        <v>28</v>
      </c>
      <c r="D88" s="153" t="s">
        <v>251</v>
      </c>
      <c r="E88" s="163">
        <f>VLOOKUP(B88,[1]Sheet1!$E$15:$AD$388,26,0)</f>
        <v>0</v>
      </c>
      <c r="F88" s="153">
        <f>VLOOKUP(B88,[1]Sheet1!$E$15:$AG$388,28,0)</f>
        <v>0</v>
      </c>
      <c r="G88" s="137">
        <f t="shared" si="19"/>
        <v>0</v>
      </c>
      <c r="H88" s="137">
        <f t="shared" si="20"/>
        <v>0</v>
      </c>
      <c r="I88" s="137">
        <f t="shared" si="16"/>
        <v>0</v>
      </c>
      <c r="J88" s="136">
        <f t="shared" si="21"/>
        <v>0</v>
      </c>
      <c r="K88" s="137">
        <f t="shared" si="22"/>
        <v>0</v>
      </c>
      <c r="L88" s="186">
        <f t="shared" si="23"/>
        <v>0</v>
      </c>
      <c r="M88" s="187">
        <f t="shared" si="24"/>
        <v>0</v>
      </c>
      <c r="N88" s="188">
        <f t="shared" si="25"/>
        <v>0</v>
      </c>
      <c r="O88" s="188">
        <f t="shared" si="26"/>
        <v>0</v>
      </c>
    </row>
    <row r="89" spans="2:15" ht="15.75" thickBot="1" x14ac:dyDescent="0.3">
      <c r="B89" s="152"/>
      <c r="D89" s="141" t="s">
        <v>29</v>
      </c>
      <c r="E89" s="141">
        <f t="shared" ref="E89:O89" si="28">SUM(E90:E97)</f>
        <v>2</v>
      </c>
      <c r="F89" s="141">
        <f t="shared" si="28"/>
        <v>20</v>
      </c>
      <c r="G89" s="141">
        <f t="shared" si="28"/>
        <v>31918</v>
      </c>
      <c r="H89" s="141">
        <f t="shared" si="28"/>
        <v>247040</v>
      </c>
      <c r="I89" s="141">
        <f t="shared" si="28"/>
        <v>278958</v>
      </c>
      <c r="J89" s="141">
        <f t="shared" si="28"/>
        <v>20</v>
      </c>
      <c r="K89" s="141">
        <f t="shared" si="28"/>
        <v>4140</v>
      </c>
      <c r="L89" s="141">
        <f t="shared" si="28"/>
        <v>22500</v>
      </c>
      <c r="M89" s="141">
        <f t="shared" si="28"/>
        <v>400</v>
      </c>
      <c r="N89" s="141">
        <f t="shared" si="28"/>
        <v>305998</v>
      </c>
      <c r="O89" s="141">
        <f t="shared" si="28"/>
        <v>305998</v>
      </c>
    </row>
    <row r="90" spans="2:15" ht="18.75" hidden="1" thickBot="1" x14ac:dyDescent="0.3">
      <c r="B90" s="152">
        <v>2211688</v>
      </c>
      <c r="C90" s="124" t="s">
        <v>29</v>
      </c>
      <c r="D90" s="153" t="s">
        <v>252</v>
      </c>
      <c r="E90" s="163">
        <f>VLOOKUP(B90,[1]Sheet1!$E$15:$AD$388,26,0)</f>
        <v>0</v>
      </c>
      <c r="F90" s="153">
        <f>VLOOKUP(B90,[1]Sheet1!$E$15:$AG$388,28,0)</f>
        <v>0</v>
      </c>
      <c r="G90" s="137">
        <f t="shared" si="19"/>
        <v>0</v>
      </c>
      <c r="H90" s="137">
        <f t="shared" si="20"/>
        <v>0</v>
      </c>
      <c r="I90" s="137">
        <f t="shared" si="16"/>
        <v>0</v>
      </c>
      <c r="J90" s="136">
        <f t="shared" si="21"/>
        <v>0</v>
      </c>
      <c r="K90" s="137">
        <f t="shared" si="22"/>
        <v>0</v>
      </c>
      <c r="L90" s="186">
        <f t="shared" si="23"/>
        <v>0</v>
      </c>
      <c r="M90" s="187">
        <f t="shared" si="24"/>
        <v>0</v>
      </c>
      <c r="N90" s="188">
        <f t="shared" si="25"/>
        <v>0</v>
      </c>
      <c r="O90" s="188">
        <f t="shared" si="26"/>
        <v>0</v>
      </c>
    </row>
    <row r="91" spans="2:15" ht="18.75" hidden="1" thickBot="1" x14ac:dyDescent="0.3">
      <c r="B91" s="152">
        <v>2211800</v>
      </c>
      <c r="C91" s="124" t="s">
        <v>29</v>
      </c>
      <c r="D91" s="153" t="s">
        <v>253</v>
      </c>
      <c r="E91" s="163">
        <f>VLOOKUP(B91,[1]Sheet1!$E$15:$AD$388,26,0)</f>
        <v>0</v>
      </c>
      <c r="F91" s="153">
        <f>VLOOKUP(B91,[1]Sheet1!$E$15:$AG$388,28,0)</f>
        <v>0</v>
      </c>
      <c r="G91" s="137">
        <f t="shared" si="19"/>
        <v>0</v>
      </c>
      <c r="H91" s="137">
        <f t="shared" si="20"/>
        <v>0</v>
      </c>
      <c r="I91" s="137">
        <f t="shared" si="16"/>
        <v>0</v>
      </c>
      <c r="J91" s="136">
        <f t="shared" si="21"/>
        <v>0</v>
      </c>
      <c r="K91" s="137">
        <f t="shared" si="22"/>
        <v>0</v>
      </c>
      <c r="L91" s="186">
        <f t="shared" si="23"/>
        <v>0</v>
      </c>
      <c r="M91" s="187">
        <f t="shared" si="24"/>
        <v>0</v>
      </c>
      <c r="N91" s="188">
        <f t="shared" si="25"/>
        <v>0</v>
      </c>
      <c r="O91" s="188">
        <f t="shared" si="26"/>
        <v>0</v>
      </c>
    </row>
    <row r="92" spans="2:15" ht="18.75" hidden="1" thickBot="1" x14ac:dyDescent="0.3">
      <c r="B92" s="152">
        <v>2211900</v>
      </c>
      <c r="C92" s="124" t="s">
        <v>29</v>
      </c>
      <c r="D92" s="153" t="s">
        <v>254</v>
      </c>
      <c r="E92" s="163">
        <f>VLOOKUP(B92,[1]Sheet1!$E$15:$AD$388,26,0)</f>
        <v>0</v>
      </c>
      <c r="F92" s="153">
        <f>VLOOKUP(B92,[1]Sheet1!$E$15:$AG$388,28,0)</f>
        <v>0</v>
      </c>
      <c r="G92" s="137">
        <f t="shared" si="19"/>
        <v>0</v>
      </c>
      <c r="H92" s="137">
        <f t="shared" si="20"/>
        <v>0</v>
      </c>
      <c r="I92" s="137">
        <f t="shared" si="16"/>
        <v>0</v>
      </c>
      <c r="J92" s="136">
        <f t="shared" si="21"/>
        <v>0</v>
      </c>
      <c r="K92" s="137">
        <f t="shared" si="22"/>
        <v>0</v>
      </c>
      <c r="L92" s="186">
        <f t="shared" si="23"/>
        <v>0</v>
      </c>
      <c r="M92" s="187">
        <f t="shared" si="24"/>
        <v>0</v>
      </c>
      <c r="N92" s="188">
        <f t="shared" si="25"/>
        <v>0</v>
      </c>
      <c r="O92" s="188">
        <f t="shared" si="26"/>
        <v>0</v>
      </c>
    </row>
    <row r="93" spans="2:15" ht="18.75" hidden="1" thickBot="1" x14ac:dyDescent="0.3">
      <c r="B93" s="152">
        <v>2211989</v>
      </c>
      <c r="C93" s="124" t="s">
        <v>29</v>
      </c>
      <c r="D93" s="153" t="s">
        <v>255</v>
      </c>
      <c r="E93" s="163">
        <f>VLOOKUP(B93,[1]Sheet1!$E$15:$AD$388,26,0)</f>
        <v>0</v>
      </c>
      <c r="F93" s="153">
        <f>VLOOKUP(B93,[1]Sheet1!$E$15:$AG$388,28,0)</f>
        <v>0</v>
      </c>
      <c r="G93" s="137">
        <f t="shared" si="19"/>
        <v>0</v>
      </c>
      <c r="H93" s="137">
        <f t="shared" si="20"/>
        <v>0</v>
      </c>
      <c r="I93" s="137">
        <f t="shared" si="16"/>
        <v>0</v>
      </c>
      <c r="J93" s="136">
        <f t="shared" si="21"/>
        <v>0</v>
      </c>
      <c r="K93" s="137">
        <f t="shared" si="22"/>
        <v>0</v>
      </c>
      <c r="L93" s="186">
        <f t="shared" si="23"/>
        <v>0</v>
      </c>
      <c r="M93" s="187">
        <f t="shared" si="24"/>
        <v>0</v>
      </c>
      <c r="N93" s="188">
        <f t="shared" si="25"/>
        <v>0</v>
      </c>
      <c r="O93" s="188">
        <f t="shared" si="26"/>
        <v>0</v>
      </c>
    </row>
    <row r="94" spans="2:15" ht="18.75" hidden="1" thickBot="1" x14ac:dyDescent="0.3">
      <c r="B94" s="152">
        <v>2211990</v>
      </c>
      <c r="C94" s="124" t="s">
        <v>29</v>
      </c>
      <c r="D94" s="153" t="s">
        <v>256</v>
      </c>
      <c r="E94" s="163">
        <f>VLOOKUP(B94,[1]Sheet1!$E$15:$AD$388,26,0)</f>
        <v>0</v>
      </c>
      <c r="F94" s="153">
        <f>VLOOKUP(B94,[1]Sheet1!$E$15:$AG$388,28,0)</f>
        <v>0</v>
      </c>
      <c r="G94" s="137">
        <f t="shared" si="19"/>
        <v>0</v>
      </c>
      <c r="H94" s="137">
        <f t="shared" si="20"/>
        <v>0</v>
      </c>
      <c r="I94" s="137">
        <f t="shared" si="16"/>
        <v>0</v>
      </c>
      <c r="J94" s="136">
        <f t="shared" si="21"/>
        <v>0</v>
      </c>
      <c r="K94" s="137">
        <f t="shared" si="22"/>
        <v>0</v>
      </c>
      <c r="L94" s="186">
        <f t="shared" si="23"/>
        <v>0</v>
      </c>
      <c r="M94" s="187">
        <f t="shared" si="24"/>
        <v>0</v>
      </c>
      <c r="N94" s="188">
        <f t="shared" si="25"/>
        <v>0</v>
      </c>
      <c r="O94" s="188">
        <f t="shared" si="26"/>
        <v>0</v>
      </c>
    </row>
    <row r="95" spans="2:15" ht="18.75" thickBot="1" x14ac:dyDescent="0.3">
      <c r="B95" s="152">
        <v>2211991</v>
      </c>
      <c r="C95" s="124" t="s">
        <v>29</v>
      </c>
      <c r="D95" s="136" t="s">
        <v>257</v>
      </c>
      <c r="E95" s="163">
        <f>VLOOKUP(B95,[1]Sheet1!$E$15:$AD$388,26,0)</f>
        <v>2</v>
      </c>
      <c r="F95" s="153">
        <f>VLOOKUP(B95,[1]Sheet1!$E$15:$AG$388,28,0)</f>
        <v>20</v>
      </c>
      <c r="G95" s="137">
        <f t="shared" si="19"/>
        <v>31918</v>
      </c>
      <c r="H95" s="137">
        <f t="shared" si="20"/>
        <v>247040</v>
      </c>
      <c r="I95" s="137">
        <f t="shared" si="16"/>
        <v>278958</v>
      </c>
      <c r="J95" s="136">
        <f t="shared" si="21"/>
        <v>20</v>
      </c>
      <c r="K95" s="137">
        <f t="shared" si="22"/>
        <v>4140</v>
      </c>
      <c r="L95" s="186">
        <f t="shared" si="23"/>
        <v>22500</v>
      </c>
      <c r="M95" s="187">
        <f t="shared" si="24"/>
        <v>400</v>
      </c>
      <c r="N95" s="188">
        <f t="shared" si="25"/>
        <v>305998</v>
      </c>
      <c r="O95" s="188">
        <f t="shared" si="26"/>
        <v>305998</v>
      </c>
    </row>
    <row r="96" spans="2:15" ht="18.75" hidden="1" thickBot="1" x14ac:dyDescent="0.3">
      <c r="B96" s="152">
        <v>2211992</v>
      </c>
      <c r="C96" s="124" t="s">
        <v>29</v>
      </c>
      <c r="D96" s="153" t="s">
        <v>258</v>
      </c>
      <c r="E96" s="163">
        <f>VLOOKUP(B96,[1]Sheet1!$E$15:$AD$388,26,0)</f>
        <v>0</v>
      </c>
      <c r="F96" s="153">
        <f>VLOOKUP(B96,[1]Sheet1!$E$15:$AG$388,28,0)</f>
        <v>0</v>
      </c>
      <c r="G96" s="137">
        <f t="shared" si="19"/>
        <v>0</v>
      </c>
      <c r="H96" s="137">
        <f t="shared" si="20"/>
        <v>0</v>
      </c>
      <c r="I96" s="137">
        <f t="shared" si="16"/>
        <v>0</v>
      </c>
      <c r="J96" s="136">
        <f t="shared" si="21"/>
        <v>0</v>
      </c>
      <c r="K96" s="137">
        <f t="shared" si="22"/>
        <v>0</v>
      </c>
      <c r="L96" s="186">
        <f t="shared" si="23"/>
        <v>0</v>
      </c>
      <c r="M96" s="187">
        <f t="shared" si="24"/>
        <v>0</v>
      </c>
      <c r="N96" s="188">
        <f t="shared" si="25"/>
        <v>0</v>
      </c>
      <c r="O96" s="188">
        <f t="shared" si="26"/>
        <v>0</v>
      </c>
    </row>
    <row r="97" spans="2:15" ht="18.75" hidden="1" thickBot="1" x14ac:dyDescent="0.3">
      <c r="B97" s="152">
        <v>2211993</v>
      </c>
      <c r="C97" s="124" t="s">
        <v>29</v>
      </c>
      <c r="D97" s="153" t="s">
        <v>259</v>
      </c>
      <c r="E97" s="163">
        <f>VLOOKUP(B97,[1]Sheet1!$E$15:$AD$388,26,0)</f>
        <v>0</v>
      </c>
      <c r="F97" s="153">
        <f>VLOOKUP(B97,[1]Sheet1!$E$15:$AG$388,28,0)</f>
        <v>0</v>
      </c>
      <c r="G97" s="137">
        <f t="shared" si="19"/>
        <v>0</v>
      </c>
      <c r="H97" s="137">
        <f t="shared" si="20"/>
        <v>0</v>
      </c>
      <c r="I97" s="137">
        <f t="shared" si="16"/>
        <v>0</v>
      </c>
      <c r="J97" s="136">
        <f t="shared" si="21"/>
        <v>0</v>
      </c>
      <c r="K97" s="137">
        <f t="shared" si="22"/>
        <v>0</v>
      </c>
      <c r="L97" s="186">
        <f t="shared" si="23"/>
        <v>0</v>
      </c>
      <c r="M97" s="187">
        <f t="shared" si="24"/>
        <v>0</v>
      </c>
      <c r="N97" s="188">
        <f t="shared" si="25"/>
        <v>0</v>
      </c>
      <c r="O97" s="188">
        <f t="shared" si="26"/>
        <v>0</v>
      </c>
    </row>
    <row r="98" spans="2:15" ht="15.75" thickBot="1" x14ac:dyDescent="0.3">
      <c r="B98" s="152"/>
      <c r="D98" s="141" t="s">
        <v>30</v>
      </c>
      <c r="E98" s="141">
        <f>SUM(E99:E117)</f>
        <v>4</v>
      </c>
      <c r="F98" s="141">
        <f t="shared" ref="F98:O98" si="29">SUM(F99:F117)</f>
        <v>48</v>
      </c>
      <c r="G98" s="141">
        <f t="shared" si="29"/>
        <v>63836</v>
      </c>
      <c r="H98" s="141">
        <f t="shared" si="29"/>
        <v>592896</v>
      </c>
      <c r="I98" s="141">
        <f t="shared" si="29"/>
        <v>656732</v>
      </c>
      <c r="J98" s="141">
        <f t="shared" si="29"/>
        <v>48</v>
      </c>
      <c r="K98" s="141">
        <f t="shared" si="29"/>
        <v>9936</v>
      </c>
      <c r="L98" s="141">
        <f t="shared" si="29"/>
        <v>54000</v>
      </c>
      <c r="M98" s="141">
        <f t="shared" si="29"/>
        <v>960</v>
      </c>
      <c r="N98" s="141">
        <f t="shared" si="29"/>
        <v>721628</v>
      </c>
      <c r="O98" s="141">
        <f t="shared" si="29"/>
        <v>721628</v>
      </c>
    </row>
    <row r="99" spans="2:15" ht="18.75" hidden="1" thickBot="1" x14ac:dyDescent="0.3">
      <c r="B99" s="152">
        <v>2212777</v>
      </c>
      <c r="C99" s="124" t="s">
        <v>30</v>
      </c>
      <c r="D99" s="153" t="s">
        <v>260</v>
      </c>
      <c r="E99" s="163">
        <f>VLOOKUP(B99,[1]Sheet1!$E$15:$AD$388,26,0)</f>
        <v>0</v>
      </c>
      <c r="F99" s="153">
        <f>VLOOKUP(B99,[1]Sheet1!$E$15:$AG$388,28,0)</f>
        <v>0</v>
      </c>
      <c r="G99" s="137">
        <f t="shared" si="19"/>
        <v>0</v>
      </c>
      <c r="H99" s="137">
        <f t="shared" si="20"/>
        <v>0</v>
      </c>
      <c r="I99" s="137">
        <f t="shared" si="16"/>
        <v>0</v>
      </c>
      <c r="J99" s="136">
        <f t="shared" si="21"/>
        <v>0</v>
      </c>
      <c r="K99" s="137">
        <f t="shared" si="22"/>
        <v>0</v>
      </c>
      <c r="L99" s="186">
        <f t="shared" si="23"/>
        <v>0</v>
      </c>
      <c r="M99" s="187">
        <f t="shared" si="24"/>
        <v>0</v>
      </c>
      <c r="N99" s="188">
        <f t="shared" si="25"/>
        <v>0</v>
      </c>
      <c r="O99" s="188">
        <f t="shared" si="26"/>
        <v>0</v>
      </c>
    </row>
    <row r="100" spans="2:15" ht="18.75" hidden="1" thickBot="1" x14ac:dyDescent="0.3">
      <c r="B100" s="152">
        <v>2212813</v>
      </c>
      <c r="C100" s="124" t="s">
        <v>30</v>
      </c>
      <c r="D100" s="153" t="s">
        <v>261</v>
      </c>
      <c r="E100" s="163">
        <f>VLOOKUP(B100,[1]Sheet1!$E$15:$AD$388,26,0)</f>
        <v>0</v>
      </c>
      <c r="F100" s="153">
        <f>VLOOKUP(B100,[1]Sheet1!$E$15:$AG$388,28,0)</f>
        <v>0</v>
      </c>
      <c r="G100" s="137">
        <f t="shared" si="19"/>
        <v>0</v>
      </c>
      <c r="H100" s="137">
        <f t="shared" si="20"/>
        <v>0</v>
      </c>
      <c r="I100" s="137">
        <f t="shared" si="16"/>
        <v>0</v>
      </c>
      <c r="J100" s="136">
        <f t="shared" si="21"/>
        <v>0</v>
      </c>
      <c r="K100" s="137">
        <f t="shared" si="22"/>
        <v>0</v>
      </c>
      <c r="L100" s="186">
        <f t="shared" si="23"/>
        <v>0</v>
      </c>
      <c r="M100" s="187">
        <f t="shared" si="24"/>
        <v>0</v>
      </c>
      <c r="N100" s="188">
        <f t="shared" si="25"/>
        <v>0</v>
      </c>
      <c r="O100" s="188">
        <f t="shared" si="26"/>
        <v>0</v>
      </c>
    </row>
    <row r="101" spans="2:15" ht="18.75" hidden="1" thickBot="1" x14ac:dyDescent="0.3">
      <c r="B101" s="152">
        <v>2212814</v>
      </c>
      <c r="C101" s="124" t="s">
        <v>30</v>
      </c>
      <c r="D101" s="153" t="s">
        <v>262</v>
      </c>
      <c r="E101" s="163">
        <f>VLOOKUP(B101,[1]Sheet1!$E$15:$AD$388,26,0)</f>
        <v>0</v>
      </c>
      <c r="F101" s="153">
        <f>VLOOKUP(B101,[1]Sheet1!$E$15:$AG$388,28,0)</f>
        <v>0</v>
      </c>
      <c r="G101" s="137">
        <f t="shared" si="19"/>
        <v>0</v>
      </c>
      <c r="H101" s="137">
        <f t="shared" si="20"/>
        <v>0</v>
      </c>
      <c r="I101" s="137">
        <f t="shared" si="16"/>
        <v>0</v>
      </c>
      <c r="J101" s="136">
        <f t="shared" si="21"/>
        <v>0</v>
      </c>
      <c r="K101" s="137">
        <f t="shared" si="22"/>
        <v>0</v>
      </c>
      <c r="L101" s="186">
        <f t="shared" si="23"/>
        <v>0</v>
      </c>
      <c r="M101" s="187">
        <f t="shared" si="24"/>
        <v>0</v>
      </c>
      <c r="N101" s="188">
        <f t="shared" si="25"/>
        <v>0</v>
      </c>
      <c r="O101" s="188">
        <f t="shared" si="26"/>
        <v>0</v>
      </c>
    </row>
    <row r="102" spans="2:15" ht="18.75" thickBot="1" x14ac:dyDescent="0.3">
      <c r="B102" s="152">
        <v>2212815</v>
      </c>
      <c r="C102" s="124" t="s">
        <v>30</v>
      </c>
      <c r="D102" s="136" t="s">
        <v>263</v>
      </c>
      <c r="E102" s="163">
        <f>VLOOKUP(B102,[1]Sheet1!$E$15:$AD$388,26,0)</f>
        <v>1</v>
      </c>
      <c r="F102" s="153">
        <f>VLOOKUP(B102,[1]Sheet1!$E$15:$AG$388,28,0)</f>
        <v>7</v>
      </c>
      <c r="G102" s="137">
        <f t="shared" si="19"/>
        <v>15959</v>
      </c>
      <c r="H102" s="137">
        <f t="shared" si="20"/>
        <v>86464</v>
      </c>
      <c r="I102" s="137">
        <f t="shared" si="16"/>
        <v>102423</v>
      </c>
      <c r="J102" s="136">
        <f t="shared" si="21"/>
        <v>7</v>
      </c>
      <c r="K102" s="137">
        <f t="shared" si="22"/>
        <v>1449</v>
      </c>
      <c r="L102" s="186">
        <f t="shared" si="23"/>
        <v>7875</v>
      </c>
      <c r="M102" s="187">
        <f t="shared" si="24"/>
        <v>140</v>
      </c>
      <c r="N102" s="188">
        <f t="shared" si="25"/>
        <v>111887</v>
      </c>
      <c r="O102" s="188">
        <f t="shared" si="26"/>
        <v>111887</v>
      </c>
    </row>
    <row r="103" spans="2:15" ht="18.75" hidden="1" thickBot="1" x14ac:dyDescent="0.3">
      <c r="B103" s="152">
        <v>2212816</v>
      </c>
      <c r="C103" s="124" t="s">
        <v>30</v>
      </c>
      <c r="D103" s="153" t="s">
        <v>264</v>
      </c>
      <c r="E103" s="163">
        <f>VLOOKUP(B103,[1]Sheet1!$E$15:$AD$388,26,0)</f>
        <v>0</v>
      </c>
      <c r="F103" s="153">
        <f>VLOOKUP(B103,[1]Sheet1!$E$15:$AG$388,28,0)</f>
        <v>0</v>
      </c>
      <c r="G103" s="137">
        <f t="shared" si="19"/>
        <v>0</v>
      </c>
      <c r="H103" s="137">
        <f t="shared" si="20"/>
        <v>0</v>
      </c>
      <c r="I103" s="137">
        <f t="shared" si="16"/>
        <v>0</v>
      </c>
      <c r="J103" s="136">
        <f t="shared" si="21"/>
        <v>0</v>
      </c>
      <c r="K103" s="137">
        <f t="shared" si="22"/>
        <v>0</v>
      </c>
      <c r="L103" s="186">
        <f t="shared" si="23"/>
        <v>0</v>
      </c>
      <c r="M103" s="187">
        <f t="shared" si="24"/>
        <v>0</v>
      </c>
      <c r="N103" s="188">
        <f t="shared" si="25"/>
        <v>0</v>
      </c>
      <c r="O103" s="188">
        <f t="shared" si="26"/>
        <v>0</v>
      </c>
    </row>
    <row r="104" spans="2:15" ht="18.75" hidden="1" thickBot="1" x14ac:dyDescent="0.3">
      <c r="B104" s="152">
        <v>2212818</v>
      </c>
      <c r="C104" s="124" t="s">
        <v>30</v>
      </c>
      <c r="D104" s="153" t="s">
        <v>265</v>
      </c>
      <c r="E104" s="163">
        <f>VLOOKUP(B104,[1]Sheet1!$E$15:$AD$388,26,0)</f>
        <v>0</v>
      </c>
      <c r="F104" s="153">
        <f>VLOOKUP(B104,[1]Sheet1!$E$15:$AG$388,28,0)</f>
        <v>0</v>
      </c>
      <c r="G104" s="137">
        <f t="shared" si="19"/>
        <v>0</v>
      </c>
      <c r="H104" s="137">
        <f t="shared" si="20"/>
        <v>0</v>
      </c>
      <c r="I104" s="137">
        <f t="shared" si="16"/>
        <v>0</v>
      </c>
      <c r="J104" s="136">
        <f t="shared" si="21"/>
        <v>0</v>
      </c>
      <c r="K104" s="137">
        <f t="shared" si="22"/>
        <v>0</v>
      </c>
      <c r="L104" s="186">
        <f t="shared" si="23"/>
        <v>0</v>
      </c>
      <c r="M104" s="187">
        <f t="shared" si="24"/>
        <v>0</v>
      </c>
      <c r="N104" s="188">
        <f t="shared" si="25"/>
        <v>0</v>
      </c>
      <c r="O104" s="188">
        <f t="shared" si="26"/>
        <v>0</v>
      </c>
    </row>
    <row r="105" spans="2:15" ht="18.75" hidden="1" thickBot="1" x14ac:dyDescent="0.3">
      <c r="B105" s="152">
        <v>2212819</v>
      </c>
      <c r="C105" s="124" t="s">
        <v>30</v>
      </c>
      <c r="D105" s="153" t="s">
        <v>266</v>
      </c>
      <c r="E105" s="163">
        <f>VLOOKUP(B105,[1]Sheet1!$E$15:$AD$388,26,0)</f>
        <v>0</v>
      </c>
      <c r="F105" s="153">
        <f>VLOOKUP(B105,[1]Sheet1!$E$15:$AG$388,28,0)</f>
        <v>0</v>
      </c>
      <c r="G105" s="137">
        <f t="shared" si="19"/>
        <v>0</v>
      </c>
      <c r="H105" s="137">
        <f t="shared" si="20"/>
        <v>0</v>
      </c>
      <c r="I105" s="137">
        <f t="shared" si="16"/>
        <v>0</v>
      </c>
      <c r="J105" s="136">
        <f t="shared" si="21"/>
        <v>0</v>
      </c>
      <c r="K105" s="137">
        <f t="shared" si="22"/>
        <v>0</v>
      </c>
      <c r="L105" s="186">
        <f t="shared" si="23"/>
        <v>0</v>
      </c>
      <c r="M105" s="187">
        <f t="shared" si="24"/>
        <v>0</v>
      </c>
      <c r="N105" s="188">
        <f t="shared" si="25"/>
        <v>0</v>
      </c>
      <c r="O105" s="188">
        <f t="shared" si="26"/>
        <v>0</v>
      </c>
    </row>
    <row r="106" spans="2:15" ht="18.75" hidden="1" thickBot="1" x14ac:dyDescent="0.3">
      <c r="B106" s="152">
        <v>2212820</v>
      </c>
      <c r="C106" s="124" t="s">
        <v>30</v>
      </c>
      <c r="D106" s="153" t="s">
        <v>267</v>
      </c>
      <c r="E106" s="163">
        <f>VLOOKUP(B106,[1]Sheet1!$E$15:$AD$388,26,0)</f>
        <v>0</v>
      </c>
      <c r="F106" s="153">
        <f>VLOOKUP(B106,[1]Sheet1!$E$15:$AG$388,28,0)</f>
        <v>0</v>
      </c>
      <c r="G106" s="137">
        <f t="shared" si="19"/>
        <v>0</v>
      </c>
      <c r="H106" s="137">
        <f t="shared" si="20"/>
        <v>0</v>
      </c>
      <c r="I106" s="137">
        <f t="shared" si="16"/>
        <v>0</v>
      </c>
      <c r="J106" s="136">
        <f t="shared" si="21"/>
        <v>0</v>
      </c>
      <c r="K106" s="137">
        <f t="shared" si="22"/>
        <v>0</v>
      </c>
      <c r="L106" s="186">
        <f t="shared" si="23"/>
        <v>0</v>
      </c>
      <c r="M106" s="187">
        <f t="shared" si="24"/>
        <v>0</v>
      </c>
      <c r="N106" s="188">
        <f t="shared" si="25"/>
        <v>0</v>
      </c>
      <c r="O106" s="188">
        <f t="shared" si="26"/>
        <v>0</v>
      </c>
    </row>
    <row r="107" spans="2:15" ht="18.75" hidden="1" thickBot="1" x14ac:dyDescent="0.3">
      <c r="B107" s="152">
        <v>2212821</v>
      </c>
      <c r="C107" s="124" t="s">
        <v>30</v>
      </c>
      <c r="D107" s="153" t="s">
        <v>268</v>
      </c>
      <c r="E107" s="163">
        <f>VLOOKUP(B107,[1]Sheet1!$E$15:$AD$388,26,0)</f>
        <v>0</v>
      </c>
      <c r="F107" s="153">
        <f>VLOOKUP(B107,[1]Sheet1!$E$15:$AG$388,28,0)</f>
        <v>0</v>
      </c>
      <c r="G107" s="137">
        <f t="shared" si="19"/>
        <v>0</v>
      </c>
      <c r="H107" s="137">
        <f t="shared" si="20"/>
        <v>0</v>
      </c>
      <c r="I107" s="137">
        <f t="shared" si="16"/>
        <v>0</v>
      </c>
      <c r="J107" s="136">
        <f t="shared" si="21"/>
        <v>0</v>
      </c>
      <c r="K107" s="137">
        <f t="shared" si="22"/>
        <v>0</v>
      </c>
      <c r="L107" s="186">
        <f t="shared" si="23"/>
        <v>0</v>
      </c>
      <c r="M107" s="187">
        <f t="shared" si="24"/>
        <v>0</v>
      </c>
      <c r="N107" s="188">
        <f t="shared" si="25"/>
        <v>0</v>
      </c>
      <c r="O107" s="188">
        <f t="shared" si="26"/>
        <v>0</v>
      </c>
    </row>
    <row r="108" spans="2:15" ht="18.75" hidden="1" thickBot="1" x14ac:dyDescent="0.3">
      <c r="B108" s="152">
        <v>2212822</v>
      </c>
      <c r="C108" s="124" t="s">
        <v>30</v>
      </c>
      <c r="D108" s="153" t="s">
        <v>269</v>
      </c>
      <c r="E108" s="163">
        <f>VLOOKUP(B108,[1]Sheet1!$E$15:$AD$388,26,0)</f>
        <v>0</v>
      </c>
      <c r="F108" s="153">
        <f>VLOOKUP(B108,[1]Sheet1!$E$15:$AG$388,28,0)</f>
        <v>0</v>
      </c>
      <c r="G108" s="137">
        <f t="shared" si="19"/>
        <v>0</v>
      </c>
      <c r="H108" s="137">
        <f t="shared" si="20"/>
        <v>0</v>
      </c>
      <c r="I108" s="137">
        <f t="shared" si="16"/>
        <v>0</v>
      </c>
      <c r="J108" s="136">
        <f t="shared" si="21"/>
        <v>0</v>
      </c>
      <c r="K108" s="137">
        <f t="shared" si="22"/>
        <v>0</v>
      </c>
      <c r="L108" s="186">
        <f t="shared" si="23"/>
        <v>0</v>
      </c>
      <c r="M108" s="187">
        <f t="shared" si="24"/>
        <v>0</v>
      </c>
      <c r="N108" s="188">
        <f t="shared" si="25"/>
        <v>0</v>
      </c>
      <c r="O108" s="188">
        <f t="shared" si="26"/>
        <v>0</v>
      </c>
    </row>
    <row r="109" spans="2:15" ht="18.75" hidden="1" thickBot="1" x14ac:dyDescent="0.3">
      <c r="B109" s="152">
        <v>2212823</v>
      </c>
      <c r="C109" s="124" t="s">
        <v>30</v>
      </c>
      <c r="D109" s="153" t="s">
        <v>270</v>
      </c>
      <c r="E109" s="163">
        <f>VLOOKUP(B109,[1]Sheet1!$E$15:$AD$388,26,0)</f>
        <v>0</v>
      </c>
      <c r="F109" s="153">
        <f>VLOOKUP(B109,[1]Sheet1!$E$15:$AG$388,28,0)</f>
        <v>0</v>
      </c>
      <c r="G109" s="137">
        <f t="shared" si="19"/>
        <v>0</v>
      </c>
      <c r="H109" s="137">
        <f t="shared" si="20"/>
        <v>0</v>
      </c>
      <c r="I109" s="137">
        <f t="shared" si="16"/>
        <v>0</v>
      </c>
      <c r="J109" s="136">
        <f t="shared" si="21"/>
        <v>0</v>
      </c>
      <c r="K109" s="137">
        <f t="shared" si="22"/>
        <v>0</v>
      </c>
      <c r="L109" s="186">
        <f t="shared" si="23"/>
        <v>0</v>
      </c>
      <c r="M109" s="187">
        <f t="shared" si="24"/>
        <v>0</v>
      </c>
      <c r="N109" s="188">
        <f t="shared" si="25"/>
        <v>0</v>
      </c>
      <c r="O109" s="188">
        <f t="shared" si="26"/>
        <v>0</v>
      </c>
    </row>
    <row r="110" spans="2:15" ht="18.75" thickBot="1" x14ac:dyDescent="0.3">
      <c r="B110" s="152">
        <v>2212824</v>
      </c>
      <c r="C110" s="124" t="s">
        <v>30</v>
      </c>
      <c r="D110" s="136" t="s">
        <v>271</v>
      </c>
      <c r="E110" s="163">
        <f>VLOOKUP(B110,[1]Sheet1!$E$15:$AD$388,26,0)</f>
        <v>1</v>
      </c>
      <c r="F110" s="153">
        <f>VLOOKUP(B110,[1]Sheet1!$E$15:$AG$388,28,0)</f>
        <v>17</v>
      </c>
      <c r="G110" s="137">
        <f t="shared" si="19"/>
        <v>15959</v>
      </c>
      <c r="H110" s="137">
        <f t="shared" si="20"/>
        <v>209984</v>
      </c>
      <c r="I110" s="137">
        <f t="shared" si="16"/>
        <v>225943</v>
      </c>
      <c r="J110" s="136">
        <f t="shared" si="21"/>
        <v>17</v>
      </c>
      <c r="K110" s="137">
        <f t="shared" si="22"/>
        <v>3519</v>
      </c>
      <c r="L110" s="186">
        <f t="shared" si="23"/>
        <v>19125</v>
      </c>
      <c r="M110" s="187">
        <f t="shared" si="24"/>
        <v>340</v>
      </c>
      <c r="N110" s="188">
        <f t="shared" si="25"/>
        <v>248927</v>
      </c>
      <c r="O110" s="188">
        <f t="shared" si="26"/>
        <v>248927</v>
      </c>
    </row>
    <row r="111" spans="2:15" ht="18.75" hidden="1" thickBot="1" x14ac:dyDescent="0.3">
      <c r="B111" s="152">
        <v>2212825</v>
      </c>
      <c r="C111" s="124" t="s">
        <v>30</v>
      </c>
      <c r="D111" s="153" t="s">
        <v>272</v>
      </c>
      <c r="E111" s="163">
        <f>VLOOKUP(B111,[1]Sheet1!$E$15:$AD$388,26,0)</f>
        <v>0</v>
      </c>
      <c r="F111" s="153">
        <f>VLOOKUP(B111,[1]Sheet1!$E$15:$AG$388,28,0)</f>
        <v>0</v>
      </c>
      <c r="G111" s="137">
        <f t="shared" si="19"/>
        <v>0</v>
      </c>
      <c r="H111" s="137">
        <f t="shared" si="20"/>
        <v>0</v>
      </c>
      <c r="I111" s="137">
        <f t="shared" si="16"/>
        <v>0</v>
      </c>
      <c r="J111" s="136">
        <f t="shared" si="21"/>
        <v>0</v>
      </c>
      <c r="K111" s="137">
        <f t="shared" si="22"/>
        <v>0</v>
      </c>
      <c r="L111" s="186">
        <f t="shared" si="23"/>
        <v>0</v>
      </c>
      <c r="M111" s="187">
        <f t="shared" si="24"/>
        <v>0</v>
      </c>
      <c r="N111" s="188">
        <f t="shared" si="25"/>
        <v>0</v>
      </c>
      <c r="O111" s="188">
        <f t="shared" si="26"/>
        <v>0</v>
      </c>
    </row>
    <row r="112" spans="2:15" ht="18.75" hidden="1" thickBot="1" x14ac:dyDescent="0.3">
      <c r="B112" s="152">
        <v>2212826</v>
      </c>
      <c r="C112" s="124" t="s">
        <v>30</v>
      </c>
      <c r="D112" s="153" t="s">
        <v>273</v>
      </c>
      <c r="E112" s="163">
        <f>VLOOKUP(B112,[1]Sheet1!$E$15:$AD$388,26,0)</f>
        <v>0</v>
      </c>
      <c r="F112" s="153">
        <f>VLOOKUP(B112,[1]Sheet1!$E$15:$AG$388,28,0)</f>
        <v>0</v>
      </c>
      <c r="G112" s="137">
        <f t="shared" si="19"/>
        <v>0</v>
      </c>
      <c r="H112" s="137">
        <f t="shared" si="20"/>
        <v>0</v>
      </c>
      <c r="I112" s="137">
        <f t="shared" si="16"/>
        <v>0</v>
      </c>
      <c r="J112" s="136">
        <f t="shared" si="21"/>
        <v>0</v>
      </c>
      <c r="K112" s="137">
        <f t="shared" si="22"/>
        <v>0</v>
      </c>
      <c r="L112" s="186">
        <f t="shared" si="23"/>
        <v>0</v>
      </c>
      <c r="M112" s="187">
        <f t="shared" si="24"/>
        <v>0</v>
      </c>
      <c r="N112" s="188">
        <f t="shared" si="25"/>
        <v>0</v>
      </c>
      <c r="O112" s="188">
        <f t="shared" si="26"/>
        <v>0</v>
      </c>
    </row>
    <row r="113" spans="2:15" ht="18.75" thickBot="1" x14ac:dyDescent="0.3">
      <c r="B113" s="152">
        <v>2212827</v>
      </c>
      <c r="C113" s="124" t="s">
        <v>30</v>
      </c>
      <c r="D113" s="136" t="s">
        <v>274</v>
      </c>
      <c r="E113" s="163">
        <f>VLOOKUP(B113,[1]Sheet1!$E$15:$AD$388,26,0)</f>
        <v>2</v>
      </c>
      <c r="F113" s="153">
        <f>VLOOKUP(B113,[1]Sheet1!$E$15:$AG$388,28,0)</f>
        <v>24</v>
      </c>
      <c r="G113" s="137">
        <f t="shared" si="19"/>
        <v>31918</v>
      </c>
      <c r="H113" s="137">
        <f t="shared" si="20"/>
        <v>296448</v>
      </c>
      <c r="I113" s="137">
        <f t="shared" si="16"/>
        <v>328366</v>
      </c>
      <c r="J113" s="136">
        <f t="shared" si="21"/>
        <v>24</v>
      </c>
      <c r="K113" s="137">
        <f t="shared" si="22"/>
        <v>4968</v>
      </c>
      <c r="L113" s="186">
        <f t="shared" si="23"/>
        <v>27000</v>
      </c>
      <c r="M113" s="187">
        <f t="shared" si="24"/>
        <v>480</v>
      </c>
      <c r="N113" s="188">
        <f t="shared" si="25"/>
        <v>360814</v>
      </c>
      <c r="O113" s="188">
        <f t="shared" si="26"/>
        <v>360814</v>
      </c>
    </row>
    <row r="114" spans="2:15" ht="18.75" hidden="1" thickBot="1" x14ac:dyDescent="0.3">
      <c r="B114" s="152">
        <v>2212879</v>
      </c>
      <c r="C114" s="124" t="s">
        <v>30</v>
      </c>
      <c r="D114" s="153" t="s">
        <v>275</v>
      </c>
      <c r="E114" s="163">
        <f>VLOOKUP(B114,[1]Sheet1!$E$15:$AD$388,26,0)</f>
        <v>0</v>
      </c>
      <c r="F114" s="153">
        <f>VLOOKUP(B114,[1]Sheet1!$E$15:$AG$388,28,0)</f>
        <v>0</v>
      </c>
      <c r="G114" s="137">
        <f t="shared" si="19"/>
        <v>0</v>
      </c>
      <c r="H114" s="137">
        <f t="shared" si="20"/>
        <v>0</v>
      </c>
      <c r="I114" s="137">
        <f t="shared" si="16"/>
        <v>0</v>
      </c>
      <c r="J114" s="136">
        <f t="shared" si="21"/>
        <v>0</v>
      </c>
      <c r="K114" s="137">
        <f t="shared" si="22"/>
        <v>0</v>
      </c>
      <c r="L114" s="186">
        <f t="shared" si="23"/>
        <v>0</v>
      </c>
      <c r="M114" s="187">
        <f t="shared" si="24"/>
        <v>0</v>
      </c>
      <c r="N114" s="188">
        <f t="shared" si="25"/>
        <v>0</v>
      </c>
      <c r="O114" s="188">
        <f t="shared" si="26"/>
        <v>0</v>
      </c>
    </row>
    <row r="115" spans="2:15" ht="18.75" hidden="1" thickBot="1" x14ac:dyDescent="0.3">
      <c r="B115" s="152">
        <v>2212998</v>
      </c>
      <c r="C115" s="124" t="s">
        <v>30</v>
      </c>
      <c r="D115" s="153" t="s">
        <v>276</v>
      </c>
      <c r="E115" s="163">
        <f>VLOOKUP(B115,[1]Sheet1!$E$15:$AD$388,26,0)</f>
        <v>0</v>
      </c>
      <c r="F115" s="153">
        <f>VLOOKUP(B115,[1]Sheet1!$E$15:$AG$388,28,0)</f>
        <v>0</v>
      </c>
      <c r="G115" s="137">
        <f t="shared" si="19"/>
        <v>0</v>
      </c>
      <c r="H115" s="137">
        <f t="shared" si="20"/>
        <v>0</v>
      </c>
      <c r="I115" s="137">
        <f t="shared" si="16"/>
        <v>0</v>
      </c>
      <c r="J115" s="136">
        <f t="shared" si="21"/>
        <v>0</v>
      </c>
      <c r="K115" s="137">
        <f t="shared" si="22"/>
        <v>0</v>
      </c>
      <c r="L115" s="186">
        <f t="shared" si="23"/>
        <v>0</v>
      </c>
      <c r="M115" s="187">
        <f t="shared" si="24"/>
        <v>0</v>
      </c>
      <c r="N115" s="188">
        <f t="shared" si="25"/>
        <v>0</v>
      </c>
      <c r="O115" s="188">
        <f t="shared" si="26"/>
        <v>0</v>
      </c>
    </row>
    <row r="116" spans="2:15" ht="18" hidden="1" x14ac:dyDescent="0.25">
      <c r="B116" s="110">
        <v>2200047</v>
      </c>
      <c r="C116" s="124" t="s">
        <v>30</v>
      </c>
      <c r="D116" s="122" t="s">
        <v>587</v>
      </c>
      <c r="E116" s="163">
        <v>0</v>
      </c>
      <c r="F116" s="153">
        <f>VLOOKUP(B116,[1]Sheet1!$E$15:$AG$388,28,0)</f>
        <v>0</v>
      </c>
      <c r="G116" s="137">
        <f t="shared" si="19"/>
        <v>0</v>
      </c>
      <c r="H116" s="137">
        <f t="shared" si="20"/>
        <v>0</v>
      </c>
      <c r="I116" s="137"/>
      <c r="J116" s="136"/>
      <c r="K116" s="137"/>
      <c r="L116" s="186"/>
      <c r="M116" s="187">
        <f t="shared" si="24"/>
        <v>0</v>
      </c>
      <c r="N116" s="188">
        <f t="shared" si="25"/>
        <v>0</v>
      </c>
      <c r="O116" s="188">
        <f t="shared" si="26"/>
        <v>0</v>
      </c>
    </row>
    <row r="117" spans="2:15" ht="18" hidden="1" x14ac:dyDescent="0.25">
      <c r="B117" s="110">
        <v>2200051</v>
      </c>
      <c r="C117" s="124" t="s">
        <v>30</v>
      </c>
      <c r="D117" s="122" t="s">
        <v>592</v>
      </c>
      <c r="E117" s="163">
        <v>0</v>
      </c>
      <c r="F117" s="153">
        <f>VLOOKUP(B117,[1]Sheet1!$E$15:$AG$388,28,0)</f>
        <v>0</v>
      </c>
      <c r="G117" s="137">
        <f t="shared" si="19"/>
        <v>0</v>
      </c>
      <c r="H117" s="137">
        <f t="shared" si="20"/>
        <v>0</v>
      </c>
      <c r="I117" s="137"/>
      <c r="J117" s="136"/>
      <c r="K117" s="137"/>
      <c r="L117" s="186"/>
      <c r="M117" s="187">
        <f t="shared" si="24"/>
        <v>0</v>
      </c>
      <c r="N117" s="188">
        <f t="shared" si="25"/>
        <v>0</v>
      </c>
      <c r="O117" s="188">
        <f t="shared" si="26"/>
        <v>0</v>
      </c>
    </row>
    <row r="118" spans="2:15" ht="15.75" thickBot="1" x14ac:dyDescent="0.3">
      <c r="B118" s="152"/>
      <c r="D118" s="141" t="s">
        <v>31</v>
      </c>
      <c r="E118" s="141">
        <f t="shared" ref="E118:O118" si="30">SUM(E119:E137)</f>
        <v>4</v>
      </c>
      <c r="F118" s="141">
        <f t="shared" si="30"/>
        <v>46</v>
      </c>
      <c r="G118" s="141">
        <f t="shared" si="30"/>
        <v>63836</v>
      </c>
      <c r="H118" s="141">
        <f t="shared" si="30"/>
        <v>568192</v>
      </c>
      <c r="I118" s="141">
        <f t="shared" si="30"/>
        <v>632028</v>
      </c>
      <c r="J118" s="141">
        <f t="shared" si="30"/>
        <v>46</v>
      </c>
      <c r="K118" s="141">
        <f t="shared" si="30"/>
        <v>9522</v>
      </c>
      <c r="L118" s="141">
        <f t="shared" si="30"/>
        <v>51750</v>
      </c>
      <c r="M118" s="141">
        <f t="shared" si="30"/>
        <v>920</v>
      </c>
      <c r="N118" s="141">
        <f t="shared" si="30"/>
        <v>694220</v>
      </c>
      <c r="O118" s="141">
        <f t="shared" si="30"/>
        <v>694220</v>
      </c>
    </row>
    <row r="119" spans="2:15" ht="18.75" hidden="1" thickBot="1" x14ac:dyDescent="0.3">
      <c r="B119" s="152">
        <v>2213701</v>
      </c>
      <c r="C119" s="124" t="s">
        <v>31</v>
      </c>
      <c r="D119" s="153" t="s">
        <v>277</v>
      </c>
      <c r="E119" s="163">
        <f>VLOOKUP(B119,[1]Sheet1!$E$15:$AD$388,26,0)</f>
        <v>0</v>
      </c>
      <c r="F119" s="153">
        <f>VLOOKUP(B119,[1]Sheet1!$E$15:$AG$388,28,0)</f>
        <v>0</v>
      </c>
      <c r="G119" s="137">
        <f t="shared" si="19"/>
        <v>0</v>
      </c>
      <c r="H119" s="137">
        <f t="shared" si="20"/>
        <v>0</v>
      </c>
      <c r="I119" s="137">
        <f t="shared" si="16"/>
        <v>0</v>
      </c>
      <c r="J119" s="136">
        <f t="shared" si="21"/>
        <v>0</v>
      </c>
      <c r="K119" s="137">
        <f t="shared" si="22"/>
        <v>0</v>
      </c>
      <c r="L119" s="186">
        <f t="shared" si="23"/>
        <v>0</v>
      </c>
      <c r="M119" s="187">
        <f t="shared" si="24"/>
        <v>0</v>
      </c>
      <c r="N119" s="188">
        <f t="shared" si="25"/>
        <v>0</v>
      </c>
      <c r="O119" s="188">
        <f t="shared" si="26"/>
        <v>0</v>
      </c>
    </row>
    <row r="120" spans="2:15" ht="18.75" hidden="1" thickBot="1" x14ac:dyDescent="0.3">
      <c r="B120" s="152">
        <v>2213787</v>
      </c>
      <c r="C120" s="124" t="s">
        <v>31</v>
      </c>
      <c r="D120" s="153" t="s">
        <v>278</v>
      </c>
      <c r="E120" s="163">
        <f>VLOOKUP(B120,[1]Sheet1!$E$15:$AD$388,26,0)</f>
        <v>0</v>
      </c>
      <c r="F120" s="153">
        <f>VLOOKUP(B120,[1]Sheet1!$E$15:$AG$388,28,0)</f>
        <v>0</v>
      </c>
      <c r="G120" s="137">
        <f t="shared" si="19"/>
        <v>0</v>
      </c>
      <c r="H120" s="137">
        <f t="shared" si="20"/>
        <v>0</v>
      </c>
      <c r="I120" s="137">
        <f t="shared" ref="I120:I183" si="31">G120+H120</f>
        <v>0</v>
      </c>
      <c r="J120" s="136">
        <f t="shared" si="21"/>
        <v>0</v>
      </c>
      <c r="K120" s="137">
        <f t="shared" si="22"/>
        <v>0</v>
      </c>
      <c r="L120" s="186">
        <f t="shared" si="23"/>
        <v>0</v>
      </c>
      <c r="M120" s="187">
        <f t="shared" si="24"/>
        <v>0</v>
      </c>
      <c r="N120" s="188">
        <f t="shared" si="25"/>
        <v>0</v>
      </c>
      <c r="O120" s="188">
        <f t="shared" si="26"/>
        <v>0</v>
      </c>
    </row>
    <row r="121" spans="2:15" ht="18.75" hidden="1" thickBot="1" x14ac:dyDescent="0.3">
      <c r="B121" s="152">
        <v>2213791</v>
      </c>
      <c r="C121" s="124" t="s">
        <v>31</v>
      </c>
      <c r="D121" s="153" t="s">
        <v>279</v>
      </c>
      <c r="E121" s="163">
        <f>VLOOKUP(B121,[1]Sheet1!$E$15:$AD$388,26,0)</f>
        <v>0</v>
      </c>
      <c r="F121" s="153">
        <f>VLOOKUP(B121,[1]Sheet1!$E$15:$AG$388,28,0)</f>
        <v>0</v>
      </c>
      <c r="G121" s="137">
        <f t="shared" si="19"/>
        <v>0</v>
      </c>
      <c r="H121" s="137">
        <f t="shared" si="20"/>
        <v>0</v>
      </c>
      <c r="I121" s="137">
        <f t="shared" si="31"/>
        <v>0</v>
      </c>
      <c r="J121" s="136">
        <f t="shared" si="21"/>
        <v>0</v>
      </c>
      <c r="K121" s="137">
        <f t="shared" si="22"/>
        <v>0</v>
      </c>
      <c r="L121" s="186">
        <f t="shared" si="23"/>
        <v>0</v>
      </c>
      <c r="M121" s="187">
        <f t="shared" si="24"/>
        <v>0</v>
      </c>
      <c r="N121" s="188">
        <f t="shared" si="25"/>
        <v>0</v>
      </c>
      <c r="O121" s="188">
        <f t="shared" si="26"/>
        <v>0</v>
      </c>
    </row>
    <row r="122" spans="2:15" ht="18.75" hidden="1" thickBot="1" x14ac:dyDescent="0.3">
      <c r="B122" s="152">
        <v>2213968</v>
      </c>
      <c r="C122" s="124" t="s">
        <v>31</v>
      </c>
      <c r="D122" s="153" t="s">
        <v>280</v>
      </c>
      <c r="E122" s="163">
        <f>VLOOKUP(B122,[1]Sheet1!$E$15:$AD$388,26,0)</f>
        <v>0</v>
      </c>
      <c r="F122" s="153">
        <f>VLOOKUP(B122,[1]Sheet1!$E$15:$AG$388,28,0)</f>
        <v>0</v>
      </c>
      <c r="G122" s="137">
        <f t="shared" si="19"/>
        <v>0</v>
      </c>
      <c r="H122" s="137">
        <f t="shared" si="20"/>
        <v>0</v>
      </c>
      <c r="I122" s="137">
        <f t="shared" si="31"/>
        <v>0</v>
      </c>
      <c r="J122" s="136">
        <f t="shared" si="21"/>
        <v>0</v>
      </c>
      <c r="K122" s="137">
        <f t="shared" si="22"/>
        <v>0</v>
      </c>
      <c r="L122" s="186">
        <f t="shared" si="23"/>
        <v>0</v>
      </c>
      <c r="M122" s="187">
        <f t="shared" si="24"/>
        <v>0</v>
      </c>
      <c r="N122" s="188">
        <f t="shared" si="25"/>
        <v>0</v>
      </c>
      <c r="O122" s="188">
        <f t="shared" si="26"/>
        <v>0</v>
      </c>
    </row>
    <row r="123" spans="2:15" ht="18.75" hidden="1" thickBot="1" x14ac:dyDescent="0.3">
      <c r="B123" s="152">
        <v>2213969</v>
      </c>
      <c r="C123" s="124" t="s">
        <v>31</v>
      </c>
      <c r="D123" s="153" t="s">
        <v>281</v>
      </c>
      <c r="E123" s="163">
        <f>VLOOKUP(B123,[1]Sheet1!$E$15:$AD$388,26,0)</f>
        <v>0</v>
      </c>
      <c r="F123" s="153">
        <f>VLOOKUP(B123,[1]Sheet1!$E$15:$AG$388,28,0)</f>
        <v>0</v>
      </c>
      <c r="G123" s="137">
        <f t="shared" si="19"/>
        <v>0</v>
      </c>
      <c r="H123" s="137">
        <f t="shared" si="20"/>
        <v>0</v>
      </c>
      <c r="I123" s="137">
        <f t="shared" si="31"/>
        <v>0</v>
      </c>
      <c r="J123" s="136">
        <f t="shared" si="21"/>
        <v>0</v>
      </c>
      <c r="K123" s="137">
        <f t="shared" si="22"/>
        <v>0</v>
      </c>
      <c r="L123" s="186">
        <f t="shared" si="23"/>
        <v>0</v>
      </c>
      <c r="M123" s="187">
        <f t="shared" si="24"/>
        <v>0</v>
      </c>
      <c r="N123" s="188">
        <f t="shared" si="25"/>
        <v>0</v>
      </c>
      <c r="O123" s="188">
        <f t="shared" si="26"/>
        <v>0</v>
      </c>
    </row>
    <row r="124" spans="2:15" ht="18.75" thickBot="1" x14ac:dyDescent="0.3">
      <c r="B124" s="152">
        <v>2213970</v>
      </c>
      <c r="C124" s="124" t="s">
        <v>31</v>
      </c>
      <c r="D124" s="136" t="s">
        <v>282</v>
      </c>
      <c r="E124" s="163">
        <f>VLOOKUP(B124,[1]Sheet1!$E$15:$AD$388,26,0)</f>
        <v>2</v>
      </c>
      <c r="F124" s="153">
        <f>VLOOKUP(B124,[1]Sheet1!$E$15:$AG$388,28,0)</f>
        <v>24</v>
      </c>
      <c r="G124" s="137">
        <f t="shared" si="19"/>
        <v>31918</v>
      </c>
      <c r="H124" s="137">
        <f t="shared" si="20"/>
        <v>296448</v>
      </c>
      <c r="I124" s="137">
        <f t="shared" si="31"/>
        <v>328366</v>
      </c>
      <c r="J124" s="136">
        <f t="shared" si="21"/>
        <v>24</v>
      </c>
      <c r="K124" s="137">
        <f t="shared" si="22"/>
        <v>4968</v>
      </c>
      <c r="L124" s="186">
        <f t="shared" si="23"/>
        <v>27000</v>
      </c>
      <c r="M124" s="187">
        <f t="shared" si="24"/>
        <v>480</v>
      </c>
      <c r="N124" s="188">
        <f t="shared" si="25"/>
        <v>360814</v>
      </c>
      <c r="O124" s="188">
        <f t="shared" si="26"/>
        <v>360814</v>
      </c>
    </row>
    <row r="125" spans="2:15" ht="18.75" hidden="1" thickBot="1" x14ac:dyDescent="0.3">
      <c r="B125" s="152">
        <v>2213971</v>
      </c>
      <c r="C125" s="124" t="s">
        <v>31</v>
      </c>
      <c r="D125" s="153" t="s">
        <v>283</v>
      </c>
      <c r="E125" s="163">
        <f>VLOOKUP(B125,[1]Sheet1!$E$15:$AD$388,26,0)</f>
        <v>0</v>
      </c>
      <c r="F125" s="153">
        <f>VLOOKUP(B125,[1]Sheet1!$E$15:$AG$388,28,0)</f>
        <v>0</v>
      </c>
      <c r="G125" s="137">
        <f t="shared" si="19"/>
        <v>0</v>
      </c>
      <c r="H125" s="137">
        <f t="shared" si="20"/>
        <v>0</v>
      </c>
      <c r="I125" s="137">
        <f t="shared" si="31"/>
        <v>0</v>
      </c>
      <c r="J125" s="136">
        <f t="shared" si="21"/>
        <v>0</v>
      </c>
      <c r="K125" s="137">
        <f t="shared" si="22"/>
        <v>0</v>
      </c>
      <c r="L125" s="186">
        <f t="shared" si="23"/>
        <v>0</v>
      </c>
      <c r="M125" s="187">
        <f t="shared" si="24"/>
        <v>0</v>
      </c>
      <c r="N125" s="188">
        <f t="shared" si="25"/>
        <v>0</v>
      </c>
      <c r="O125" s="188">
        <f t="shared" si="26"/>
        <v>0</v>
      </c>
    </row>
    <row r="126" spans="2:15" ht="18.75" hidden="1" thickBot="1" x14ac:dyDescent="0.3">
      <c r="B126" s="152">
        <v>2213972</v>
      </c>
      <c r="C126" s="124" t="s">
        <v>31</v>
      </c>
      <c r="D126" s="153" t="s">
        <v>284</v>
      </c>
      <c r="E126" s="163">
        <f>VLOOKUP(B126,[1]Sheet1!$E$15:$AD$388,26,0)</f>
        <v>0</v>
      </c>
      <c r="F126" s="153">
        <f>VLOOKUP(B126,[1]Sheet1!$E$15:$AG$388,28,0)</f>
        <v>0</v>
      </c>
      <c r="G126" s="137">
        <f t="shared" si="19"/>
        <v>0</v>
      </c>
      <c r="H126" s="137">
        <f t="shared" si="20"/>
        <v>0</v>
      </c>
      <c r="I126" s="137">
        <f t="shared" si="31"/>
        <v>0</v>
      </c>
      <c r="J126" s="136">
        <f t="shared" si="21"/>
        <v>0</v>
      </c>
      <c r="K126" s="137">
        <f t="shared" si="22"/>
        <v>0</v>
      </c>
      <c r="L126" s="186">
        <f t="shared" si="23"/>
        <v>0</v>
      </c>
      <c r="M126" s="187">
        <f t="shared" si="24"/>
        <v>0</v>
      </c>
      <c r="N126" s="188">
        <f t="shared" si="25"/>
        <v>0</v>
      </c>
      <c r="O126" s="188">
        <f t="shared" si="26"/>
        <v>0</v>
      </c>
    </row>
    <row r="127" spans="2:15" ht="18.75" hidden="1" thickBot="1" x14ac:dyDescent="0.3">
      <c r="B127" s="152">
        <v>2213973</v>
      </c>
      <c r="C127" s="124" t="s">
        <v>31</v>
      </c>
      <c r="D127" s="153" t="s">
        <v>285</v>
      </c>
      <c r="E127" s="163">
        <f>VLOOKUP(B127,[1]Sheet1!$E$15:$AD$388,26,0)</f>
        <v>0</v>
      </c>
      <c r="F127" s="153">
        <f>VLOOKUP(B127,[1]Sheet1!$E$15:$AG$388,28,0)</f>
        <v>0</v>
      </c>
      <c r="G127" s="137">
        <f t="shared" si="19"/>
        <v>0</v>
      </c>
      <c r="H127" s="137">
        <f t="shared" si="20"/>
        <v>0</v>
      </c>
      <c r="I127" s="137">
        <f t="shared" si="31"/>
        <v>0</v>
      </c>
      <c r="J127" s="136">
        <f t="shared" si="21"/>
        <v>0</v>
      </c>
      <c r="K127" s="137">
        <f t="shared" si="22"/>
        <v>0</v>
      </c>
      <c r="L127" s="186">
        <f t="shared" si="23"/>
        <v>0</v>
      </c>
      <c r="M127" s="187">
        <f t="shared" si="24"/>
        <v>0</v>
      </c>
      <c r="N127" s="188">
        <f t="shared" si="25"/>
        <v>0</v>
      </c>
      <c r="O127" s="188">
        <f t="shared" si="26"/>
        <v>0</v>
      </c>
    </row>
    <row r="128" spans="2:15" ht="18.75" hidden="1" thickBot="1" x14ac:dyDescent="0.3">
      <c r="B128" s="152">
        <v>2213974</v>
      </c>
      <c r="C128" s="124" t="s">
        <v>31</v>
      </c>
      <c r="D128" s="153" t="s">
        <v>286</v>
      </c>
      <c r="E128" s="163">
        <f>VLOOKUP(B128,[1]Sheet1!$E$15:$AD$388,26,0)</f>
        <v>0</v>
      </c>
      <c r="F128" s="153">
        <f>VLOOKUP(B128,[1]Sheet1!$E$15:$AG$388,28,0)</f>
        <v>0</v>
      </c>
      <c r="G128" s="137">
        <f t="shared" si="19"/>
        <v>0</v>
      </c>
      <c r="H128" s="137">
        <f t="shared" si="20"/>
        <v>0</v>
      </c>
      <c r="I128" s="137">
        <f t="shared" si="31"/>
        <v>0</v>
      </c>
      <c r="J128" s="136">
        <f t="shared" si="21"/>
        <v>0</v>
      </c>
      <c r="K128" s="137">
        <f t="shared" si="22"/>
        <v>0</v>
      </c>
      <c r="L128" s="186">
        <f t="shared" si="23"/>
        <v>0</v>
      </c>
      <c r="M128" s="187">
        <f t="shared" si="24"/>
        <v>0</v>
      </c>
      <c r="N128" s="188">
        <f t="shared" si="25"/>
        <v>0</v>
      </c>
      <c r="O128" s="188">
        <f t="shared" si="26"/>
        <v>0</v>
      </c>
    </row>
    <row r="129" spans="2:15" ht="18.75" hidden="1" thickBot="1" x14ac:dyDescent="0.3">
      <c r="B129" s="152">
        <v>2213975</v>
      </c>
      <c r="C129" s="124" t="s">
        <v>31</v>
      </c>
      <c r="D129" s="153" t="s">
        <v>287</v>
      </c>
      <c r="E129" s="163">
        <f>VLOOKUP(B129,[1]Sheet1!$E$15:$AD$388,26,0)</f>
        <v>0</v>
      </c>
      <c r="F129" s="153">
        <f>VLOOKUP(B129,[1]Sheet1!$E$15:$AG$388,28,0)</f>
        <v>0</v>
      </c>
      <c r="G129" s="137">
        <f t="shared" si="19"/>
        <v>0</v>
      </c>
      <c r="H129" s="137">
        <f t="shared" si="20"/>
        <v>0</v>
      </c>
      <c r="I129" s="137">
        <f t="shared" si="31"/>
        <v>0</v>
      </c>
      <c r="J129" s="136">
        <f t="shared" si="21"/>
        <v>0</v>
      </c>
      <c r="K129" s="137">
        <f t="shared" si="22"/>
        <v>0</v>
      </c>
      <c r="L129" s="186">
        <f t="shared" si="23"/>
        <v>0</v>
      </c>
      <c r="M129" s="187">
        <f t="shared" si="24"/>
        <v>0</v>
      </c>
      <c r="N129" s="188">
        <f t="shared" si="25"/>
        <v>0</v>
      </c>
      <c r="O129" s="188">
        <f t="shared" si="26"/>
        <v>0</v>
      </c>
    </row>
    <row r="130" spans="2:15" ht="18.75" hidden="1" thickBot="1" x14ac:dyDescent="0.3">
      <c r="B130" s="152">
        <v>2213976</v>
      </c>
      <c r="C130" s="124" t="s">
        <v>31</v>
      </c>
      <c r="D130" s="153" t="s">
        <v>288</v>
      </c>
      <c r="E130" s="163">
        <f>VLOOKUP(B130,[1]Sheet1!$E$15:$AD$388,26,0)</f>
        <v>0</v>
      </c>
      <c r="F130" s="153">
        <f>VLOOKUP(B130,[1]Sheet1!$E$15:$AG$388,28,0)</f>
        <v>0</v>
      </c>
      <c r="G130" s="137">
        <f t="shared" si="19"/>
        <v>0</v>
      </c>
      <c r="H130" s="137">
        <f t="shared" si="20"/>
        <v>0</v>
      </c>
      <c r="I130" s="137">
        <f t="shared" si="31"/>
        <v>0</v>
      </c>
      <c r="J130" s="136">
        <f t="shared" si="21"/>
        <v>0</v>
      </c>
      <c r="K130" s="137">
        <f t="shared" si="22"/>
        <v>0</v>
      </c>
      <c r="L130" s="186">
        <f t="shared" si="23"/>
        <v>0</v>
      </c>
      <c r="M130" s="187">
        <f t="shared" si="24"/>
        <v>0</v>
      </c>
      <c r="N130" s="188">
        <f t="shared" si="25"/>
        <v>0</v>
      </c>
      <c r="O130" s="188">
        <f t="shared" si="26"/>
        <v>0</v>
      </c>
    </row>
    <row r="131" spans="2:15" ht="18.75" hidden="1" thickBot="1" x14ac:dyDescent="0.3">
      <c r="B131" s="152">
        <v>2213977</v>
      </c>
      <c r="C131" s="124" t="s">
        <v>31</v>
      </c>
      <c r="D131" s="153" t="s">
        <v>289</v>
      </c>
      <c r="E131" s="163">
        <f>VLOOKUP(B131,[1]Sheet1!$E$15:$AD$388,26,0)</f>
        <v>0</v>
      </c>
      <c r="F131" s="153">
        <f>VLOOKUP(B131,[1]Sheet1!$E$15:$AG$388,28,0)</f>
        <v>0</v>
      </c>
      <c r="G131" s="137">
        <f t="shared" si="19"/>
        <v>0</v>
      </c>
      <c r="H131" s="137">
        <f t="shared" si="20"/>
        <v>0</v>
      </c>
      <c r="I131" s="137">
        <f t="shared" si="31"/>
        <v>0</v>
      </c>
      <c r="J131" s="136">
        <f t="shared" si="21"/>
        <v>0</v>
      </c>
      <c r="K131" s="137">
        <f t="shared" si="22"/>
        <v>0</v>
      </c>
      <c r="L131" s="186">
        <f t="shared" si="23"/>
        <v>0</v>
      </c>
      <c r="M131" s="187">
        <f t="shared" si="24"/>
        <v>0</v>
      </c>
      <c r="N131" s="188">
        <f t="shared" si="25"/>
        <v>0</v>
      </c>
      <c r="O131" s="188">
        <f t="shared" si="26"/>
        <v>0</v>
      </c>
    </row>
    <row r="132" spans="2:15" ht="18.75" hidden="1" thickBot="1" x14ac:dyDescent="0.3">
      <c r="B132" s="152">
        <v>2213978</v>
      </c>
      <c r="C132" s="124" t="s">
        <v>31</v>
      </c>
      <c r="D132" s="153" t="s">
        <v>290</v>
      </c>
      <c r="E132" s="163">
        <f>VLOOKUP(B132,[1]Sheet1!$E$15:$AD$388,26,0)</f>
        <v>0</v>
      </c>
      <c r="F132" s="153">
        <f>VLOOKUP(B132,[1]Sheet1!$E$15:$AG$388,28,0)</f>
        <v>0</v>
      </c>
      <c r="G132" s="137">
        <f t="shared" si="19"/>
        <v>0</v>
      </c>
      <c r="H132" s="137">
        <f t="shared" si="20"/>
        <v>0</v>
      </c>
      <c r="I132" s="137">
        <f t="shared" si="31"/>
        <v>0</v>
      </c>
      <c r="J132" s="136">
        <f t="shared" si="21"/>
        <v>0</v>
      </c>
      <c r="K132" s="137">
        <f t="shared" si="22"/>
        <v>0</v>
      </c>
      <c r="L132" s="186">
        <f t="shared" si="23"/>
        <v>0</v>
      </c>
      <c r="M132" s="187">
        <f t="shared" si="24"/>
        <v>0</v>
      </c>
      <c r="N132" s="188">
        <f t="shared" si="25"/>
        <v>0</v>
      </c>
      <c r="O132" s="188">
        <f t="shared" si="26"/>
        <v>0</v>
      </c>
    </row>
    <row r="133" spans="2:15" ht="18.75" hidden="1" thickBot="1" x14ac:dyDescent="0.3">
      <c r="B133" s="152">
        <v>2213979</v>
      </c>
      <c r="C133" s="124" t="s">
        <v>31</v>
      </c>
      <c r="D133" s="153" t="s">
        <v>291</v>
      </c>
      <c r="E133" s="163">
        <f>VLOOKUP(B133,[1]Sheet1!$E$15:$AD$388,26,0)</f>
        <v>0</v>
      </c>
      <c r="F133" s="153">
        <f>VLOOKUP(B133,[1]Sheet1!$E$15:$AG$388,28,0)</f>
        <v>0</v>
      </c>
      <c r="G133" s="137">
        <f t="shared" si="19"/>
        <v>0</v>
      </c>
      <c r="H133" s="137">
        <f t="shared" si="20"/>
        <v>0</v>
      </c>
      <c r="I133" s="137">
        <f t="shared" si="31"/>
        <v>0</v>
      </c>
      <c r="J133" s="136">
        <f t="shared" si="21"/>
        <v>0</v>
      </c>
      <c r="K133" s="137">
        <f t="shared" si="22"/>
        <v>0</v>
      </c>
      <c r="L133" s="186">
        <f t="shared" si="23"/>
        <v>0</v>
      </c>
      <c r="M133" s="187">
        <f t="shared" si="24"/>
        <v>0</v>
      </c>
      <c r="N133" s="188">
        <f t="shared" si="25"/>
        <v>0</v>
      </c>
      <c r="O133" s="188">
        <f t="shared" si="26"/>
        <v>0</v>
      </c>
    </row>
    <row r="134" spans="2:15" ht="18.75" hidden="1" thickBot="1" x14ac:dyDescent="0.3">
      <c r="B134" s="152">
        <v>2213980</v>
      </c>
      <c r="C134" s="124" t="s">
        <v>31</v>
      </c>
      <c r="D134" s="153" t="s">
        <v>292</v>
      </c>
      <c r="E134" s="163">
        <f>VLOOKUP(B134,[1]Sheet1!$E$15:$AD$388,26,0)</f>
        <v>0</v>
      </c>
      <c r="F134" s="153">
        <f>VLOOKUP(B134,[1]Sheet1!$E$15:$AG$388,28,0)</f>
        <v>0</v>
      </c>
      <c r="G134" s="137">
        <f t="shared" si="19"/>
        <v>0</v>
      </c>
      <c r="H134" s="137">
        <f t="shared" si="20"/>
        <v>0</v>
      </c>
      <c r="I134" s="137">
        <f t="shared" si="31"/>
        <v>0</v>
      </c>
      <c r="J134" s="136">
        <f t="shared" si="21"/>
        <v>0</v>
      </c>
      <c r="K134" s="137">
        <f t="shared" si="22"/>
        <v>0</v>
      </c>
      <c r="L134" s="186">
        <f t="shared" si="23"/>
        <v>0</v>
      </c>
      <c r="M134" s="187">
        <f t="shared" si="24"/>
        <v>0</v>
      </c>
      <c r="N134" s="188">
        <f t="shared" si="25"/>
        <v>0</v>
      </c>
      <c r="O134" s="188">
        <f t="shared" si="26"/>
        <v>0</v>
      </c>
    </row>
    <row r="135" spans="2:15" ht="18.75" hidden="1" thickBot="1" x14ac:dyDescent="0.3">
      <c r="B135" s="152">
        <v>2213981</v>
      </c>
      <c r="C135" s="124" t="s">
        <v>31</v>
      </c>
      <c r="D135" s="153" t="s">
        <v>293</v>
      </c>
      <c r="E135" s="163">
        <f>VLOOKUP(B135,[1]Sheet1!$E$15:$AD$388,26,0)</f>
        <v>0</v>
      </c>
      <c r="F135" s="153">
        <f>VLOOKUP(B135,[1]Sheet1!$E$15:$AG$388,28,0)</f>
        <v>0</v>
      </c>
      <c r="G135" s="137">
        <f t="shared" si="19"/>
        <v>0</v>
      </c>
      <c r="H135" s="137">
        <f t="shared" si="20"/>
        <v>0</v>
      </c>
      <c r="I135" s="137">
        <f t="shared" si="31"/>
        <v>0</v>
      </c>
      <c r="J135" s="136">
        <f t="shared" si="21"/>
        <v>0</v>
      </c>
      <c r="K135" s="137">
        <f t="shared" si="22"/>
        <v>0</v>
      </c>
      <c r="L135" s="186">
        <f t="shared" si="23"/>
        <v>0</v>
      </c>
      <c r="M135" s="187">
        <f t="shared" si="24"/>
        <v>0</v>
      </c>
      <c r="N135" s="188">
        <f t="shared" si="25"/>
        <v>0</v>
      </c>
      <c r="O135" s="188">
        <f t="shared" si="26"/>
        <v>0</v>
      </c>
    </row>
    <row r="136" spans="2:15" ht="18.75" thickBot="1" x14ac:dyDescent="0.3">
      <c r="B136" s="152">
        <v>2213982</v>
      </c>
      <c r="C136" s="124" t="s">
        <v>31</v>
      </c>
      <c r="D136" s="136" t="s">
        <v>294</v>
      </c>
      <c r="E136" s="163">
        <f>VLOOKUP(B136,[1]Sheet1!$E$15:$AD$388,26,0)</f>
        <v>2</v>
      </c>
      <c r="F136" s="153">
        <f>VLOOKUP(B136,[1]Sheet1!$E$15:$AG$388,28,0)</f>
        <v>22</v>
      </c>
      <c r="G136" s="137">
        <f t="shared" si="19"/>
        <v>31918</v>
      </c>
      <c r="H136" s="137">
        <f t="shared" si="20"/>
        <v>271744</v>
      </c>
      <c r="I136" s="137">
        <f t="shared" si="31"/>
        <v>303662</v>
      </c>
      <c r="J136" s="136">
        <f t="shared" si="21"/>
        <v>22</v>
      </c>
      <c r="K136" s="137">
        <f t="shared" si="22"/>
        <v>4554</v>
      </c>
      <c r="L136" s="186">
        <f t="shared" si="23"/>
        <v>24750</v>
      </c>
      <c r="M136" s="187">
        <f t="shared" si="24"/>
        <v>440</v>
      </c>
      <c r="N136" s="188">
        <f t="shared" si="25"/>
        <v>333406</v>
      </c>
      <c r="O136" s="188">
        <f t="shared" si="26"/>
        <v>333406</v>
      </c>
    </row>
    <row r="137" spans="2:15" ht="18.75" hidden="1" thickBot="1" x14ac:dyDescent="0.3">
      <c r="B137" s="152">
        <v>2213983</v>
      </c>
      <c r="C137" s="124" t="s">
        <v>31</v>
      </c>
      <c r="D137" s="153" t="s">
        <v>295</v>
      </c>
      <c r="E137" s="163">
        <f>VLOOKUP(B137,[1]Sheet1!$E$15:$AD$388,26,0)</f>
        <v>0</v>
      </c>
      <c r="F137" s="153">
        <f>VLOOKUP(B137,[1]Sheet1!$E$15:$AG$388,28,0)</f>
        <v>0</v>
      </c>
      <c r="G137" s="137">
        <f t="shared" si="19"/>
        <v>0</v>
      </c>
      <c r="H137" s="137">
        <f t="shared" si="20"/>
        <v>0</v>
      </c>
      <c r="I137" s="137">
        <f t="shared" si="31"/>
        <v>0</v>
      </c>
      <c r="J137" s="136">
        <f t="shared" si="21"/>
        <v>0</v>
      </c>
      <c r="K137" s="137">
        <f t="shared" si="22"/>
        <v>0</v>
      </c>
      <c r="L137" s="186">
        <f t="shared" si="23"/>
        <v>0</v>
      </c>
      <c r="M137" s="187">
        <f t="shared" si="24"/>
        <v>0</v>
      </c>
      <c r="N137" s="188">
        <f t="shared" si="25"/>
        <v>0</v>
      </c>
      <c r="O137" s="188">
        <f t="shared" si="26"/>
        <v>0</v>
      </c>
    </row>
    <row r="138" spans="2:15" ht="15.75" thickBot="1" x14ac:dyDescent="0.3">
      <c r="B138" s="152"/>
      <c r="D138" s="141" t="s">
        <v>32</v>
      </c>
      <c r="E138" s="141">
        <f t="shared" ref="E138:O138" si="32">SUM(E139:E150)</f>
        <v>2</v>
      </c>
      <c r="F138" s="141">
        <f t="shared" si="32"/>
        <v>20</v>
      </c>
      <c r="G138" s="141">
        <f t="shared" si="32"/>
        <v>31918</v>
      </c>
      <c r="H138" s="141">
        <f t="shared" si="32"/>
        <v>247040</v>
      </c>
      <c r="I138" s="141">
        <f t="shared" si="32"/>
        <v>278958</v>
      </c>
      <c r="J138" s="141">
        <f t="shared" si="32"/>
        <v>20</v>
      </c>
      <c r="K138" s="141">
        <f t="shared" si="32"/>
        <v>4140</v>
      </c>
      <c r="L138" s="141">
        <f t="shared" si="32"/>
        <v>22500</v>
      </c>
      <c r="M138" s="141">
        <f t="shared" si="32"/>
        <v>400</v>
      </c>
      <c r="N138" s="141">
        <f t="shared" si="32"/>
        <v>305998</v>
      </c>
      <c r="O138" s="141">
        <f t="shared" si="32"/>
        <v>305998</v>
      </c>
    </row>
    <row r="139" spans="2:15" ht="18.75" thickBot="1" x14ac:dyDescent="0.3">
      <c r="B139" s="152">
        <v>2214351</v>
      </c>
      <c r="C139" s="124" t="s">
        <v>32</v>
      </c>
      <c r="D139" s="136" t="s">
        <v>296</v>
      </c>
      <c r="E139" s="163">
        <f>VLOOKUP(B139,[1]Sheet1!$E$15:$AD$388,26,0)</f>
        <v>1</v>
      </c>
      <c r="F139" s="153">
        <f>VLOOKUP(B139,[1]Sheet1!$E$15:$AG$388,28,0)</f>
        <v>13</v>
      </c>
      <c r="G139" s="137">
        <f t="shared" si="19"/>
        <v>15959</v>
      </c>
      <c r="H139" s="137">
        <f t="shared" si="20"/>
        <v>160576</v>
      </c>
      <c r="I139" s="137">
        <f t="shared" si="31"/>
        <v>176535</v>
      </c>
      <c r="J139" s="136">
        <f t="shared" si="21"/>
        <v>13</v>
      </c>
      <c r="K139" s="137">
        <f t="shared" si="22"/>
        <v>2691</v>
      </c>
      <c r="L139" s="186">
        <f t="shared" si="23"/>
        <v>14625</v>
      </c>
      <c r="M139" s="187">
        <f t="shared" si="24"/>
        <v>260</v>
      </c>
      <c r="N139" s="188">
        <f t="shared" si="25"/>
        <v>194111</v>
      </c>
      <c r="O139" s="188">
        <f t="shared" si="26"/>
        <v>194111</v>
      </c>
    </row>
    <row r="140" spans="2:15" ht="18.75" hidden="1" thickBot="1" x14ac:dyDescent="0.3">
      <c r="B140" s="152">
        <v>2214924</v>
      </c>
      <c r="C140" s="124" t="s">
        <v>32</v>
      </c>
      <c r="D140" s="153" t="s">
        <v>297</v>
      </c>
      <c r="E140" s="163">
        <f>VLOOKUP(B140,[1]Sheet1!$E$15:$AD$388,26,0)</f>
        <v>0</v>
      </c>
      <c r="F140" s="153">
        <f>VLOOKUP(B140,[1]Sheet1!$E$15:$AG$388,28,0)</f>
        <v>0</v>
      </c>
      <c r="G140" s="137">
        <f t="shared" si="19"/>
        <v>0</v>
      </c>
      <c r="H140" s="137">
        <f t="shared" si="20"/>
        <v>0</v>
      </c>
      <c r="I140" s="137">
        <f t="shared" si="31"/>
        <v>0</v>
      </c>
      <c r="J140" s="136">
        <f t="shared" si="21"/>
        <v>0</v>
      </c>
      <c r="K140" s="137">
        <f t="shared" si="22"/>
        <v>0</v>
      </c>
      <c r="L140" s="186">
        <f t="shared" si="23"/>
        <v>0</v>
      </c>
      <c r="M140" s="187">
        <f t="shared" si="24"/>
        <v>0</v>
      </c>
      <c r="N140" s="188">
        <f t="shared" si="25"/>
        <v>0</v>
      </c>
      <c r="O140" s="188">
        <f t="shared" si="26"/>
        <v>0</v>
      </c>
    </row>
    <row r="141" spans="2:15" ht="18.75" hidden="1" thickBot="1" x14ac:dyDescent="0.3">
      <c r="B141" s="152">
        <v>2214925</v>
      </c>
      <c r="C141" s="124" t="s">
        <v>32</v>
      </c>
      <c r="D141" s="153" t="s">
        <v>298</v>
      </c>
      <c r="E141" s="163">
        <f>VLOOKUP(B141,[1]Sheet1!$E$15:$AD$388,26,0)</f>
        <v>0</v>
      </c>
      <c r="F141" s="153">
        <f>VLOOKUP(B141,[1]Sheet1!$E$15:$AG$388,28,0)</f>
        <v>0</v>
      </c>
      <c r="G141" s="137">
        <f t="shared" si="19"/>
        <v>0</v>
      </c>
      <c r="H141" s="137">
        <f t="shared" si="20"/>
        <v>0</v>
      </c>
      <c r="I141" s="137">
        <f t="shared" si="31"/>
        <v>0</v>
      </c>
      <c r="J141" s="136">
        <f t="shared" si="21"/>
        <v>0</v>
      </c>
      <c r="K141" s="137">
        <f t="shared" si="22"/>
        <v>0</v>
      </c>
      <c r="L141" s="186">
        <f t="shared" si="23"/>
        <v>0</v>
      </c>
      <c r="M141" s="187">
        <f t="shared" ref="M141:M204" si="33">F141*20</f>
        <v>0</v>
      </c>
      <c r="N141" s="188">
        <f t="shared" si="25"/>
        <v>0</v>
      </c>
      <c r="O141" s="188">
        <f t="shared" ref="O141:O204" si="34">ROUND(N141,0)</f>
        <v>0</v>
      </c>
    </row>
    <row r="142" spans="2:15" ht="18.75" hidden="1" thickBot="1" x14ac:dyDescent="0.3">
      <c r="B142" s="152">
        <v>2214926</v>
      </c>
      <c r="C142" s="124" t="s">
        <v>32</v>
      </c>
      <c r="D142" s="153" t="s">
        <v>299</v>
      </c>
      <c r="E142" s="163">
        <f>VLOOKUP(B142,[1]Sheet1!$E$15:$AD$388,26,0)</f>
        <v>0</v>
      </c>
      <c r="F142" s="153">
        <f>VLOOKUP(B142,[1]Sheet1!$E$15:$AG$388,28,0)</f>
        <v>0</v>
      </c>
      <c r="G142" s="137">
        <f t="shared" si="19"/>
        <v>0</v>
      </c>
      <c r="H142" s="137">
        <f t="shared" si="20"/>
        <v>0</v>
      </c>
      <c r="I142" s="137">
        <f t="shared" si="31"/>
        <v>0</v>
      </c>
      <c r="J142" s="136">
        <f t="shared" si="21"/>
        <v>0</v>
      </c>
      <c r="K142" s="137">
        <f t="shared" si="22"/>
        <v>0</v>
      </c>
      <c r="L142" s="186">
        <f t="shared" si="23"/>
        <v>0</v>
      </c>
      <c r="M142" s="187">
        <f t="shared" si="33"/>
        <v>0</v>
      </c>
      <c r="N142" s="188">
        <f t="shared" si="25"/>
        <v>0</v>
      </c>
      <c r="O142" s="188">
        <f t="shared" si="34"/>
        <v>0</v>
      </c>
    </row>
    <row r="143" spans="2:15" ht="18.75" hidden="1" thickBot="1" x14ac:dyDescent="0.3">
      <c r="B143" s="152">
        <v>2214928</v>
      </c>
      <c r="C143" s="124" t="s">
        <v>32</v>
      </c>
      <c r="D143" s="153" t="s">
        <v>300</v>
      </c>
      <c r="E143" s="163">
        <f>VLOOKUP(B143,[1]Sheet1!$E$15:$AD$388,26,0)</f>
        <v>0</v>
      </c>
      <c r="F143" s="153">
        <f>VLOOKUP(B143,[1]Sheet1!$E$15:$AG$388,28,0)</f>
        <v>0</v>
      </c>
      <c r="G143" s="137">
        <f t="shared" ref="G143:G206" si="35">E143*15959</f>
        <v>0</v>
      </c>
      <c r="H143" s="137">
        <f t="shared" ref="H143:H206" si="36">F143*12352</f>
        <v>0</v>
      </c>
      <c r="I143" s="137">
        <f t="shared" si="31"/>
        <v>0</v>
      </c>
      <c r="J143" s="136">
        <f t="shared" ref="J143:J206" si="37">F143</f>
        <v>0</v>
      </c>
      <c r="K143" s="137">
        <f t="shared" ref="K143:K206" si="38">J143*207</f>
        <v>0</v>
      </c>
      <c r="L143" s="186">
        <f t="shared" ref="L143:L206" si="39">F143*1125</f>
        <v>0</v>
      </c>
      <c r="M143" s="187">
        <f t="shared" si="33"/>
        <v>0</v>
      </c>
      <c r="N143" s="188">
        <f t="shared" ref="N143:N206" si="40">I143+K143+L143+M143</f>
        <v>0</v>
      </c>
      <c r="O143" s="188">
        <f t="shared" si="34"/>
        <v>0</v>
      </c>
    </row>
    <row r="144" spans="2:15" ht="18.75" hidden="1" thickBot="1" x14ac:dyDescent="0.3">
      <c r="B144" s="152">
        <v>2214929</v>
      </c>
      <c r="C144" s="124" t="s">
        <v>32</v>
      </c>
      <c r="D144" s="153" t="s">
        <v>301</v>
      </c>
      <c r="E144" s="163">
        <f>VLOOKUP(B144,[1]Sheet1!$E$15:$AD$388,26,0)</f>
        <v>0</v>
      </c>
      <c r="F144" s="153">
        <f>VLOOKUP(B144,[1]Sheet1!$E$15:$AG$388,28,0)</f>
        <v>0</v>
      </c>
      <c r="G144" s="137">
        <f t="shared" si="35"/>
        <v>0</v>
      </c>
      <c r="H144" s="137">
        <f t="shared" si="36"/>
        <v>0</v>
      </c>
      <c r="I144" s="137">
        <f t="shared" si="31"/>
        <v>0</v>
      </c>
      <c r="J144" s="136">
        <f t="shared" si="37"/>
        <v>0</v>
      </c>
      <c r="K144" s="137">
        <f t="shared" si="38"/>
        <v>0</v>
      </c>
      <c r="L144" s="186">
        <f t="shared" si="39"/>
        <v>0</v>
      </c>
      <c r="M144" s="187">
        <f t="shared" si="33"/>
        <v>0</v>
      </c>
      <c r="N144" s="188">
        <f t="shared" si="40"/>
        <v>0</v>
      </c>
      <c r="O144" s="188">
        <f t="shared" si="34"/>
        <v>0</v>
      </c>
    </row>
    <row r="145" spans="2:15" ht="18.75" hidden="1" thickBot="1" x14ac:dyDescent="0.3">
      <c r="B145" s="152">
        <v>2214930</v>
      </c>
      <c r="C145" s="124" t="s">
        <v>32</v>
      </c>
      <c r="D145" s="153" t="s">
        <v>302</v>
      </c>
      <c r="E145" s="163">
        <f>VLOOKUP(B145,[1]Sheet1!$E$15:$AD$388,26,0)</f>
        <v>0</v>
      </c>
      <c r="F145" s="153">
        <f>VLOOKUP(B145,[1]Sheet1!$E$15:$AG$388,28,0)</f>
        <v>0</v>
      </c>
      <c r="G145" s="137">
        <f t="shared" si="35"/>
        <v>0</v>
      </c>
      <c r="H145" s="137">
        <f t="shared" si="36"/>
        <v>0</v>
      </c>
      <c r="I145" s="137">
        <f t="shared" si="31"/>
        <v>0</v>
      </c>
      <c r="J145" s="136">
        <f t="shared" si="37"/>
        <v>0</v>
      </c>
      <c r="K145" s="137">
        <f t="shared" si="38"/>
        <v>0</v>
      </c>
      <c r="L145" s="186">
        <f t="shared" si="39"/>
        <v>0</v>
      </c>
      <c r="M145" s="187">
        <f t="shared" si="33"/>
        <v>0</v>
      </c>
      <c r="N145" s="188">
        <f t="shared" si="40"/>
        <v>0</v>
      </c>
      <c r="O145" s="188">
        <f t="shared" si="34"/>
        <v>0</v>
      </c>
    </row>
    <row r="146" spans="2:15" ht="18.75" hidden="1" thickBot="1" x14ac:dyDescent="0.3">
      <c r="B146" s="152">
        <v>2214931</v>
      </c>
      <c r="C146" s="124" t="s">
        <v>32</v>
      </c>
      <c r="D146" s="153" t="s">
        <v>303</v>
      </c>
      <c r="E146" s="163">
        <f>VLOOKUP(B146,[1]Sheet1!$E$15:$AD$388,26,0)</f>
        <v>0</v>
      </c>
      <c r="F146" s="153">
        <f>VLOOKUP(B146,[1]Sheet1!$E$15:$AG$388,28,0)</f>
        <v>0</v>
      </c>
      <c r="G146" s="137">
        <f t="shared" si="35"/>
        <v>0</v>
      </c>
      <c r="H146" s="137">
        <f t="shared" si="36"/>
        <v>0</v>
      </c>
      <c r="I146" s="137">
        <f t="shared" si="31"/>
        <v>0</v>
      </c>
      <c r="J146" s="136">
        <f t="shared" si="37"/>
        <v>0</v>
      </c>
      <c r="K146" s="137">
        <f t="shared" si="38"/>
        <v>0</v>
      </c>
      <c r="L146" s="186">
        <f t="shared" si="39"/>
        <v>0</v>
      </c>
      <c r="M146" s="187">
        <f t="shared" si="33"/>
        <v>0</v>
      </c>
      <c r="N146" s="188">
        <f t="shared" si="40"/>
        <v>0</v>
      </c>
      <c r="O146" s="188">
        <f t="shared" si="34"/>
        <v>0</v>
      </c>
    </row>
    <row r="147" spans="2:15" ht="18.75" hidden="1" thickBot="1" x14ac:dyDescent="0.3">
      <c r="B147" s="152">
        <v>2214932</v>
      </c>
      <c r="C147" s="124" t="s">
        <v>32</v>
      </c>
      <c r="D147" s="153" t="s">
        <v>304</v>
      </c>
      <c r="E147" s="163">
        <f>VLOOKUP(B147,[1]Sheet1!$E$15:$AD$388,26,0)</f>
        <v>0</v>
      </c>
      <c r="F147" s="153">
        <f>VLOOKUP(B147,[1]Sheet1!$E$15:$AG$388,28,0)</f>
        <v>0</v>
      </c>
      <c r="G147" s="137">
        <f t="shared" si="35"/>
        <v>0</v>
      </c>
      <c r="H147" s="137">
        <f t="shared" si="36"/>
        <v>0</v>
      </c>
      <c r="I147" s="137">
        <f t="shared" si="31"/>
        <v>0</v>
      </c>
      <c r="J147" s="136">
        <f t="shared" si="37"/>
        <v>0</v>
      </c>
      <c r="K147" s="137">
        <f t="shared" si="38"/>
        <v>0</v>
      </c>
      <c r="L147" s="186">
        <f t="shared" si="39"/>
        <v>0</v>
      </c>
      <c r="M147" s="187">
        <f t="shared" si="33"/>
        <v>0</v>
      </c>
      <c r="N147" s="188">
        <f t="shared" si="40"/>
        <v>0</v>
      </c>
      <c r="O147" s="188">
        <f t="shared" si="34"/>
        <v>0</v>
      </c>
    </row>
    <row r="148" spans="2:15" ht="18.75" thickBot="1" x14ac:dyDescent="0.3">
      <c r="B148" s="152">
        <v>2214933</v>
      </c>
      <c r="C148" s="124" t="s">
        <v>32</v>
      </c>
      <c r="D148" s="136" t="s">
        <v>305</v>
      </c>
      <c r="E148" s="163">
        <f>VLOOKUP(B148,[1]Sheet1!$E$15:$AD$388,26,0)</f>
        <v>1</v>
      </c>
      <c r="F148" s="153">
        <f>VLOOKUP(B148,[1]Sheet1!$E$15:$AG$388,28,0)</f>
        <v>7</v>
      </c>
      <c r="G148" s="137">
        <f t="shared" si="35"/>
        <v>15959</v>
      </c>
      <c r="H148" s="137">
        <f t="shared" si="36"/>
        <v>86464</v>
      </c>
      <c r="I148" s="137">
        <f t="shared" si="31"/>
        <v>102423</v>
      </c>
      <c r="J148" s="136">
        <f t="shared" si="37"/>
        <v>7</v>
      </c>
      <c r="K148" s="137">
        <f t="shared" si="38"/>
        <v>1449</v>
      </c>
      <c r="L148" s="186">
        <f t="shared" si="39"/>
        <v>7875</v>
      </c>
      <c r="M148" s="187">
        <f t="shared" si="33"/>
        <v>140</v>
      </c>
      <c r="N148" s="188">
        <f t="shared" si="40"/>
        <v>111887</v>
      </c>
      <c r="O148" s="188">
        <f t="shared" si="34"/>
        <v>111887</v>
      </c>
    </row>
    <row r="149" spans="2:15" ht="18.75" hidden="1" thickBot="1" x14ac:dyDescent="0.3">
      <c r="B149" s="152">
        <v>2214934</v>
      </c>
      <c r="C149" s="124" t="s">
        <v>32</v>
      </c>
      <c r="D149" s="153" t="s">
        <v>306</v>
      </c>
      <c r="E149" s="163">
        <f>VLOOKUP(B149,[1]Sheet1!$E$15:$AD$388,26,0)</f>
        <v>0</v>
      </c>
      <c r="F149" s="153">
        <f>VLOOKUP(B149,[1]Sheet1!$E$15:$AG$388,28,0)</f>
        <v>0</v>
      </c>
      <c r="G149" s="137">
        <f t="shared" si="35"/>
        <v>0</v>
      </c>
      <c r="H149" s="137">
        <f t="shared" si="36"/>
        <v>0</v>
      </c>
      <c r="I149" s="137">
        <f t="shared" si="31"/>
        <v>0</v>
      </c>
      <c r="J149" s="136">
        <f t="shared" si="37"/>
        <v>0</v>
      </c>
      <c r="K149" s="137">
        <f t="shared" si="38"/>
        <v>0</v>
      </c>
      <c r="L149" s="186">
        <f t="shared" si="39"/>
        <v>0</v>
      </c>
      <c r="M149" s="187">
        <f t="shared" si="33"/>
        <v>0</v>
      </c>
      <c r="N149" s="188">
        <f t="shared" si="40"/>
        <v>0</v>
      </c>
      <c r="O149" s="188">
        <f t="shared" si="34"/>
        <v>0</v>
      </c>
    </row>
    <row r="150" spans="2:15" ht="18.75" hidden="1" thickBot="1" x14ac:dyDescent="0.3">
      <c r="B150" s="152">
        <v>2214935</v>
      </c>
      <c r="C150" s="124" t="s">
        <v>32</v>
      </c>
      <c r="D150" s="153" t="s">
        <v>307</v>
      </c>
      <c r="E150" s="163">
        <f>VLOOKUP(B150,[1]Sheet1!$E$15:$AD$388,26,0)</f>
        <v>0</v>
      </c>
      <c r="F150" s="153">
        <f>VLOOKUP(B150,[1]Sheet1!$E$15:$AG$388,28,0)</f>
        <v>0</v>
      </c>
      <c r="G150" s="137">
        <f t="shared" si="35"/>
        <v>0</v>
      </c>
      <c r="H150" s="137">
        <f t="shared" si="36"/>
        <v>0</v>
      </c>
      <c r="I150" s="137">
        <f t="shared" si="31"/>
        <v>0</v>
      </c>
      <c r="J150" s="136">
        <f t="shared" si="37"/>
        <v>0</v>
      </c>
      <c r="K150" s="137">
        <f t="shared" si="38"/>
        <v>0</v>
      </c>
      <c r="L150" s="186">
        <f t="shared" si="39"/>
        <v>0</v>
      </c>
      <c r="M150" s="187">
        <f t="shared" si="33"/>
        <v>0</v>
      </c>
      <c r="N150" s="188">
        <f t="shared" si="40"/>
        <v>0</v>
      </c>
      <c r="O150" s="188">
        <f t="shared" si="34"/>
        <v>0</v>
      </c>
    </row>
    <row r="151" spans="2:15" ht="15.75" hidden="1" thickBot="1" x14ac:dyDescent="0.3">
      <c r="B151" s="152"/>
      <c r="D151" s="124" t="s">
        <v>33</v>
      </c>
      <c r="E151" s="141">
        <f t="shared" ref="E151:O151" si="41">SUM(E152:E157)</f>
        <v>0</v>
      </c>
      <c r="F151" s="141">
        <f t="shared" si="41"/>
        <v>0</v>
      </c>
      <c r="G151" s="141">
        <f t="shared" si="41"/>
        <v>0</v>
      </c>
      <c r="H151" s="141">
        <f t="shared" si="41"/>
        <v>0</v>
      </c>
      <c r="I151" s="141">
        <f t="shared" si="41"/>
        <v>0</v>
      </c>
      <c r="J151" s="141">
        <f t="shared" si="41"/>
        <v>0</v>
      </c>
      <c r="K151" s="141">
        <f t="shared" si="41"/>
        <v>0</v>
      </c>
      <c r="L151" s="141">
        <f t="shared" si="41"/>
        <v>0</v>
      </c>
      <c r="M151" s="141">
        <f t="shared" si="41"/>
        <v>0</v>
      </c>
      <c r="N151" s="141">
        <f t="shared" si="41"/>
        <v>0</v>
      </c>
      <c r="O151" s="141">
        <f t="shared" si="41"/>
        <v>0</v>
      </c>
    </row>
    <row r="152" spans="2:15" ht="18.75" hidden="1" thickBot="1" x14ac:dyDescent="0.3">
      <c r="B152" s="152">
        <v>2215801</v>
      </c>
      <c r="C152" s="124" t="s">
        <v>33</v>
      </c>
      <c r="D152" s="153" t="s">
        <v>308</v>
      </c>
      <c r="E152" s="163">
        <f>VLOOKUP(B152,[1]Sheet1!$E$15:$AD$388,26,0)</f>
        <v>0</v>
      </c>
      <c r="F152" s="153">
        <f>VLOOKUP(B152,[1]Sheet1!$E$15:$AG$388,28,0)</f>
        <v>0</v>
      </c>
      <c r="G152" s="137">
        <f t="shared" si="35"/>
        <v>0</v>
      </c>
      <c r="H152" s="137">
        <f t="shared" si="36"/>
        <v>0</v>
      </c>
      <c r="I152" s="137">
        <f t="shared" si="31"/>
        <v>0</v>
      </c>
      <c r="J152" s="136">
        <f t="shared" si="37"/>
        <v>0</v>
      </c>
      <c r="K152" s="137">
        <f t="shared" si="38"/>
        <v>0</v>
      </c>
      <c r="L152" s="186">
        <f t="shared" si="39"/>
        <v>0</v>
      </c>
      <c r="M152" s="187">
        <f t="shared" si="33"/>
        <v>0</v>
      </c>
      <c r="N152" s="188">
        <f t="shared" si="40"/>
        <v>0</v>
      </c>
      <c r="O152" s="188">
        <f t="shared" si="34"/>
        <v>0</v>
      </c>
    </row>
    <row r="153" spans="2:15" ht="18.75" hidden="1" thickBot="1" x14ac:dyDescent="0.3">
      <c r="B153" s="152">
        <v>2215802</v>
      </c>
      <c r="C153" s="124" t="s">
        <v>33</v>
      </c>
      <c r="D153" s="153" t="s">
        <v>309</v>
      </c>
      <c r="E153" s="163">
        <f>VLOOKUP(B153,[1]Sheet1!$E$15:$AD$388,26,0)</f>
        <v>0</v>
      </c>
      <c r="F153" s="153">
        <f>VLOOKUP(B153,[1]Sheet1!$E$15:$AG$388,28,0)</f>
        <v>0</v>
      </c>
      <c r="G153" s="137">
        <f t="shared" si="35"/>
        <v>0</v>
      </c>
      <c r="H153" s="137">
        <f t="shared" si="36"/>
        <v>0</v>
      </c>
      <c r="I153" s="137">
        <f t="shared" si="31"/>
        <v>0</v>
      </c>
      <c r="J153" s="136">
        <f t="shared" si="37"/>
        <v>0</v>
      </c>
      <c r="K153" s="137">
        <f t="shared" si="38"/>
        <v>0</v>
      </c>
      <c r="L153" s="186">
        <f t="shared" si="39"/>
        <v>0</v>
      </c>
      <c r="M153" s="187">
        <f t="shared" si="33"/>
        <v>0</v>
      </c>
      <c r="N153" s="188">
        <f t="shared" si="40"/>
        <v>0</v>
      </c>
      <c r="O153" s="188">
        <f t="shared" si="34"/>
        <v>0</v>
      </c>
    </row>
    <row r="154" spans="2:15" ht="18.75" hidden="1" thickBot="1" x14ac:dyDescent="0.3">
      <c r="B154" s="152">
        <v>2215806</v>
      </c>
      <c r="C154" s="124" t="s">
        <v>33</v>
      </c>
      <c r="D154" s="153" t="s">
        <v>310</v>
      </c>
      <c r="E154" s="163">
        <f>VLOOKUP(B154,[1]Sheet1!$E$15:$AD$388,26,0)</f>
        <v>0</v>
      </c>
      <c r="F154" s="153">
        <f>VLOOKUP(B154,[1]Sheet1!$E$15:$AG$388,28,0)</f>
        <v>0</v>
      </c>
      <c r="G154" s="137">
        <f t="shared" si="35"/>
        <v>0</v>
      </c>
      <c r="H154" s="137">
        <f t="shared" si="36"/>
        <v>0</v>
      </c>
      <c r="I154" s="137">
        <f t="shared" si="31"/>
        <v>0</v>
      </c>
      <c r="J154" s="136">
        <f t="shared" si="37"/>
        <v>0</v>
      </c>
      <c r="K154" s="137">
        <f t="shared" si="38"/>
        <v>0</v>
      </c>
      <c r="L154" s="186">
        <f t="shared" si="39"/>
        <v>0</v>
      </c>
      <c r="M154" s="187">
        <f t="shared" si="33"/>
        <v>0</v>
      </c>
      <c r="N154" s="188">
        <f t="shared" si="40"/>
        <v>0</v>
      </c>
      <c r="O154" s="188">
        <f t="shared" si="34"/>
        <v>0</v>
      </c>
    </row>
    <row r="155" spans="2:15" ht="18.75" hidden="1" thickBot="1" x14ac:dyDescent="0.3">
      <c r="B155" s="152">
        <v>2215807</v>
      </c>
      <c r="C155" s="124" t="s">
        <v>33</v>
      </c>
      <c r="D155" s="153" t="s">
        <v>311</v>
      </c>
      <c r="E155" s="163">
        <f>VLOOKUP(B155,[1]Sheet1!$E$15:$AD$388,26,0)</f>
        <v>0</v>
      </c>
      <c r="F155" s="153">
        <f>VLOOKUP(B155,[1]Sheet1!$E$15:$AG$388,28,0)</f>
        <v>0</v>
      </c>
      <c r="G155" s="137">
        <f t="shared" si="35"/>
        <v>0</v>
      </c>
      <c r="H155" s="137">
        <f t="shared" si="36"/>
        <v>0</v>
      </c>
      <c r="I155" s="137">
        <f t="shared" si="31"/>
        <v>0</v>
      </c>
      <c r="J155" s="136">
        <f t="shared" si="37"/>
        <v>0</v>
      </c>
      <c r="K155" s="137">
        <f t="shared" si="38"/>
        <v>0</v>
      </c>
      <c r="L155" s="186">
        <f t="shared" si="39"/>
        <v>0</v>
      </c>
      <c r="M155" s="187">
        <f t="shared" si="33"/>
        <v>0</v>
      </c>
      <c r="N155" s="188">
        <f t="shared" si="40"/>
        <v>0</v>
      </c>
      <c r="O155" s="188">
        <f t="shared" si="34"/>
        <v>0</v>
      </c>
    </row>
    <row r="156" spans="2:15" ht="18.75" hidden="1" thickBot="1" x14ac:dyDescent="0.3">
      <c r="B156" s="152">
        <v>2215803</v>
      </c>
      <c r="C156" s="124" t="s">
        <v>33</v>
      </c>
      <c r="D156" s="153" t="s">
        <v>312</v>
      </c>
      <c r="E156" s="163">
        <f>VLOOKUP(B156,[1]Sheet1!$E$15:$AD$388,26,0)</f>
        <v>0</v>
      </c>
      <c r="F156" s="153">
        <f>VLOOKUP(B156,[1]Sheet1!$E$15:$AG$388,28,0)</f>
        <v>0</v>
      </c>
      <c r="G156" s="137">
        <f t="shared" si="35"/>
        <v>0</v>
      </c>
      <c r="H156" s="137">
        <f t="shared" si="36"/>
        <v>0</v>
      </c>
      <c r="I156" s="137">
        <f t="shared" si="31"/>
        <v>0</v>
      </c>
      <c r="J156" s="136">
        <f t="shared" si="37"/>
        <v>0</v>
      </c>
      <c r="K156" s="137">
        <f t="shared" si="38"/>
        <v>0</v>
      </c>
      <c r="L156" s="186">
        <f t="shared" si="39"/>
        <v>0</v>
      </c>
      <c r="M156" s="187">
        <f t="shared" si="33"/>
        <v>0</v>
      </c>
      <c r="N156" s="188">
        <f t="shared" si="40"/>
        <v>0</v>
      </c>
      <c r="O156" s="188">
        <f t="shared" si="34"/>
        <v>0</v>
      </c>
    </row>
    <row r="157" spans="2:15" ht="18.75" hidden="1" thickBot="1" x14ac:dyDescent="0.3">
      <c r="B157" s="152">
        <v>2215804</v>
      </c>
      <c r="C157" s="124" t="s">
        <v>33</v>
      </c>
      <c r="D157" s="153" t="s">
        <v>313</v>
      </c>
      <c r="E157" s="163">
        <f>VLOOKUP(B157,[1]Sheet1!$E$15:$AD$388,26,0)</f>
        <v>0</v>
      </c>
      <c r="F157" s="153">
        <f>VLOOKUP(B157,[1]Sheet1!$E$15:$AG$388,28,0)</f>
        <v>0</v>
      </c>
      <c r="G157" s="137">
        <f t="shared" si="35"/>
        <v>0</v>
      </c>
      <c r="H157" s="137">
        <f t="shared" si="36"/>
        <v>0</v>
      </c>
      <c r="I157" s="137">
        <f t="shared" si="31"/>
        <v>0</v>
      </c>
      <c r="J157" s="136">
        <f t="shared" si="37"/>
        <v>0</v>
      </c>
      <c r="K157" s="137">
        <f t="shared" si="38"/>
        <v>0</v>
      </c>
      <c r="L157" s="186">
        <f t="shared" si="39"/>
        <v>0</v>
      </c>
      <c r="M157" s="187">
        <f t="shared" si="33"/>
        <v>0</v>
      </c>
      <c r="N157" s="188">
        <f t="shared" si="40"/>
        <v>0</v>
      </c>
      <c r="O157" s="188">
        <f t="shared" si="34"/>
        <v>0</v>
      </c>
    </row>
    <row r="158" spans="2:15" ht="15.75" hidden="1" thickBot="1" x14ac:dyDescent="0.3">
      <c r="B158" s="152"/>
      <c r="D158" s="124" t="s">
        <v>34</v>
      </c>
      <c r="E158" s="141">
        <f t="shared" ref="E158:O158" si="42">SUM(E159:E163)</f>
        <v>0</v>
      </c>
      <c r="F158" s="141">
        <f t="shared" si="42"/>
        <v>0</v>
      </c>
      <c r="G158" s="141">
        <f t="shared" si="42"/>
        <v>0</v>
      </c>
      <c r="H158" s="141">
        <f t="shared" si="42"/>
        <v>0</v>
      </c>
      <c r="I158" s="141">
        <f t="shared" si="42"/>
        <v>0</v>
      </c>
      <c r="J158" s="141">
        <f t="shared" si="42"/>
        <v>0</v>
      </c>
      <c r="K158" s="141">
        <f t="shared" si="42"/>
        <v>0</v>
      </c>
      <c r="L158" s="141">
        <f t="shared" si="42"/>
        <v>0</v>
      </c>
      <c r="M158" s="141">
        <f t="shared" si="42"/>
        <v>0</v>
      </c>
      <c r="N158" s="141">
        <f t="shared" si="42"/>
        <v>0</v>
      </c>
      <c r="O158" s="141">
        <f t="shared" si="42"/>
        <v>0</v>
      </c>
    </row>
    <row r="159" spans="2:15" ht="18.75" hidden="1" thickBot="1" x14ac:dyDescent="0.3">
      <c r="B159" s="152">
        <v>2200002</v>
      </c>
      <c r="C159" s="124" t="s">
        <v>34</v>
      </c>
      <c r="D159" s="153" t="s">
        <v>314</v>
      </c>
      <c r="E159" s="163">
        <f>VLOOKUP(B159,[1]Sheet1!$E$15:$AD$388,26,0)</f>
        <v>0</v>
      </c>
      <c r="F159" s="153">
        <f>VLOOKUP(B159,[1]Sheet1!$E$15:$AG$388,28,0)</f>
        <v>0</v>
      </c>
      <c r="G159" s="137">
        <f t="shared" si="35"/>
        <v>0</v>
      </c>
      <c r="H159" s="137">
        <f t="shared" si="36"/>
        <v>0</v>
      </c>
      <c r="I159" s="137">
        <f t="shared" si="31"/>
        <v>0</v>
      </c>
      <c r="J159" s="136">
        <f t="shared" si="37"/>
        <v>0</v>
      </c>
      <c r="K159" s="137">
        <f t="shared" si="38"/>
        <v>0</v>
      </c>
      <c r="L159" s="186">
        <f t="shared" si="39"/>
        <v>0</v>
      </c>
      <c r="M159" s="187">
        <f t="shared" si="33"/>
        <v>0</v>
      </c>
      <c r="N159" s="188">
        <f t="shared" si="40"/>
        <v>0</v>
      </c>
      <c r="O159" s="188">
        <f t="shared" si="34"/>
        <v>0</v>
      </c>
    </row>
    <row r="160" spans="2:15" ht="18.75" hidden="1" thickBot="1" x14ac:dyDescent="0.3">
      <c r="B160" s="152">
        <v>2216872</v>
      </c>
      <c r="C160" s="124" t="s">
        <v>34</v>
      </c>
      <c r="D160" s="153" t="s">
        <v>315</v>
      </c>
      <c r="E160" s="163">
        <f>VLOOKUP(B160,[1]Sheet1!$E$15:$AD$388,26,0)</f>
        <v>0</v>
      </c>
      <c r="F160" s="153">
        <f>VLOOKUP(B160,[1]Sheet1!$E$15:$AG$388,28,0)</f>
        <v>0</v>
      </c>
      <c r="G160" s="137">
        <f t="shared" si="35"/>
        <v>0</v>
      </c>
      <c r="H160" s="137">
        <f t="shared" si="36"/>
        <v>0</v>
      </c>
      <c r="I160" s="137">
        <f t="shared" si="31"/>
        <v>0</v>
      </c>
      <c r="J160" s="136">
        <f t="shared" si="37"/>
        <v>0</v>
      </c>
      <c r="K160" s="137">
        <f t="shared" si="38"/>
        <v>0</v>
      </c>
      <c r="L160" s="186">
        <f t="shared" si="39"/>
        <v>0</v>
      </c>
      <c r="M160" s="187">
        <f t="shared" si="33"/>
        <v>0</v>
      </c>
      <c r="N160" s="188">
        <f t="shared" si="40"/>
        <v>0</v>
      </c>
      <c r="O160" s="188">
        <f t="shared" si="34"/>
        <v>0</v>
      </c>
    </row>
    <row r="161" spans="2:15" ht="18.75" hidden="1" thickBot="1" x14ac:dyDescent="0.3">
      <c r="B161" s="152">
        <v>2216873</v>
      </c>
      <c r="C161" s="124" t="s">
        <v>34</v>
      </c>
      <c r="D161" s="153" t="s">
        <v>316</v>
      </c>
      <c r="E161" s="163">
        <f>VLOOKUP(B161,[1]Sheet1!$E$15:$AD$388,26,0)</f>
        <v>0</v>
      </c>
      <c r="F161" s="153">
        <f>VLOOKUP(B161,[1]Sheet1!$E$15:$AG$388,28,0)</f>
        <v>0</v>
      </c>
      <c r="G161" s="137">
        <f t="shared" si="35"/>
        <v>0</v>
      </c>
      <c r="H161" s="137">
        <f t="shared" si="36"/>
        <v>0</v>
      </c>
      <c r="I161" s="137">
        <f t="shared" si="31"/>
        <v>0</v>
      </c>
      <c r="J161" s="136">
        <f t="shared" si="37"/>
        <v>0</v>
      </c>
      <c r="K161" s="137">
        <f t="shared" si="38"/>
        <v>0</v>
      </c>
      <c r="L161" s="186">
        <f t="shared" si="39"/>
        <v>0</v>
      </c>
      <c r="M161" s="187">
        <f t="shared" si="33"/>
        <v>0</v>
      </c>
      <c r="N161" s="188">
        <f t="shared" si="40"/>
        <v>0</v>
      </c>
      <c r="O161" s="188">
        <f t="shared" si="34"/>
        <v>0</v>
      </c>
    </row>
    <row r="162" spans="2:15" ht="18.75" hidden="1" thickBot="1" x14ac:dyDescent="0.3">
      <c r="B162" s="152">
        <v>2216875</v>
      </c>
      <c r="C162" s="124" t="s">
        <v>34</v>
      </c>
      <c r="D162" s="153" t="s">
        <v>317</v>
      </c>
      <c r="E162" s="163">
        <f>VLOOKUP(B162,[1]Sheet1!$E$15:$AD$388,26,0)</f>
        <v>0</v>
      </c>
      <c r="F162" s="153">
        <f>VLOOKUP(B162,[1]Sheet1!$E$15:$AG$388,28,0)</f>
        <v>0</v>
      </c>
      <c r="G162" s="137">
        <f t="shared" si="35"/>
        <v>0</v>
      </c>
      <c r="H162" s="137">
        <f t="shared" si="36"/>
        <v>0</v>
      </c>
      <c r="I162" s="137">
        <f t="shared" si="31"/>
        <v>0</v>
      </c>
      <c r="J162" s="136">
        <f t="shared" si="37"/>
        <v>0</v>
      </c>
      <c r="K162" s="137">
        <f t="shared" si="38"/>
        <v>0</v>
      </c>
      <c r="L162" s="186">
        <f t="shared" si="39"/>
        <v>0</v>
      </c>
      <c r="M162" s="187">
        <f t="shared" si="33"/>
        <v>0</v>
      </c>
      <c r="N162" s="188">
        <f t="shared" si="40"/>
        <v>0</v>
      </c>
      <c r="O162" s="188">
        <f t="shared" si="34"/>
        <v>0</v>
      </c>
    </row>
    <row r="163" spans="2:15" ht="18.75" hidden="1" thickBot="1" x14ac:dyDescent="0.3">
      <c r="B163" s="152">
        <v>2216877</v>
      </c>
      <c r="C163" s="124" t="s">
        <v>34</v>
      </c>
      <c r="D163" s="153" t="s">
        <v>318</v>
      </c>
      <c r="E163" s="163">
        <f>VLOOKUP(B163,[1]Sheet1!$E$15:$AD$388,26,0)</f>
        <v>0</v>
      </c>
      <c r="F163" s="153">
        <f>VLOOKUP(B163,[1]Sheet1!$E$15:$AG$388,28,0)</f>
        <v>0</v>
      </c>
      <c r="G163" s="137">
        <f t="shared" si="35"/>
        <v>0</v>
      </c>
      <c r="H163" s="137">
        <f t="shared" si="36"/>
        <v>0</v>
      </c>
      <c r="I163" s="137">
        <f t="shared" si="31"/>
        <v>0</v>
      </c>
      <c r="J163" s="136">
        <f t="shared" si="37"/>
        <v>0</v>
      </c>
      <c r="K163" s="137">
        <f t="shared" si="38"/>
        <v>0</v>
      </c>
      <c r="L163" s="186">
        <f t="shared" si="39"/>
        <v>0</v>
      </c>
      <c r="M163" s="187">
        <f t="shared" si="33"/>
        <v>0</v>
      </c>
      <c r="N163" s="188">
        <f t="shared" si="40"/>
        <v>0</v>
      </c>
      <c r="O163" s="188">
        <f t="shared" si="34"/>
        <v>0</v>
      </c>
    </row>
    <row r="164" spans="2:15" ht="15.75" hidden="1" thickBot="1" x14ac:dyDescent="0.3">
      <c r="B164" s="152"/>
      <c r="D164" s="124" t="s">
        <v>35</v>
      </c>
      <c r="E164" s="141">
        <f t="shared" ref="E164:O164" si="43">SUM(E165:E171)</f>
        <v>0</v>
      </c>
      <c r="F164" s="141">
        <f t="shared" si="43"/>
        <v>0</v>
      </c>
      <c r="G164" s="141">
        <f t="shared" si="43"/>
        <v>0</v>
      </c>
      <c r="H164" s="141">
        <f t="shared" si="43"/>
        <v>0</v>
      </c>
      <c r="I164" s="141">
        <f t="shared" si="43"/>
        <v>0</v>
      </c>
      <c r="J164" s="141">
        <f t="shared" si="43"/>
        <v>0</v>
      </c>
      <c r="K164" s="141">
        <f t="shared" si="43"/>
        <v>0</v>
      </c>
      <c r="L164" s="141">
        <f t="shared" si="43"/>
        <v>0</v>
      </c>
      <c r="M164" s="141">
        <f t="shared" si="43"/>
        <v>0</v>
      </c>
      <c r="N164" s="141">
        <f t="shared" si="43"/>
        <v>0</v>
      </c>
      <c r="O164" s="141">
        <f t="shared" si="43"/>
        <v>0</v>
      </c>
    </row>
    <row r="165" spans="2:15" ht="18.75" hidden="1" thickBot="1" x14ac:dyDescent="0.3">
      <c r="B165" s="152">
        <v>2217908</v>
      </c>
      <c r="C165" s="124" t="s">
        <v>35</v>
      </c>
      <c r="D165" s="153" t="s">
        <v>319</v>
      </c>
      <c r="E165" s="163">
        <f>VLOOKUP(B165,[1]Sheet1!$E$15:$AD$388,26,0)</f>
        <v>0</v>
      </c>
      <c r="F165" s="153">
        <f>VLOOKUP(B165,[1]Sheet1!$E$15:$AG$388,28,0)</f>
        <v>0</v>
      </c>
      <c r="G165" s="137">
        <f t="shared" si="35"/>
        <v>0</v>
      </c>
      <c r="H165" s="137">
        <f t="shared" si="36"/>
        <v>0</v>
      </c>
      <c r="I165" s="137">
        <f t="shared" si="31"/>
        <v>0</v>
      </c>
      <c r="J165" s="136">
        <f t="shared" si="37"/>
        <v>0</v>
      </c>
      <c r="K165" s="137">
        <f t="shared" si="38"/>
        <v>0</v>
      </c>
      <c r="L165" s="186">
        <f t="shared" si="39"/>
        <v>0</v>
      </c>
      <c r="M165" s="187">
        <f t="shared" si="33"/>
        <v>0</v>
      </c>
      <c r="N165" s="188">
        <f t="shared" si="40"/>
        <v>0</v>
      </c>
      <c r="O165" s="188">
        <f t="shared" si="34"/>
        <v>0</v>
      </c>
    </row>
    <row r="166" spans="2:15" ht="18.75" hidden="1" thickBot="1" x14ac:dyDescent="0.3">
      <c r="B166" s="152">
        <v>2217910</v>
      </c>
      <c r="C166" s="124" t="s">
        <v>35</v>
      </c>
      <c r="D166" s="153" t="s">
        <v>320</v>
      </c>
      <c r="E166" s="163">
        <f>VLOOKUP(B166,[1]Sheet1!$E$15:$AD$388,26,0)</f>
        <v>0</v>
      </c>
      <c r="F166" s="153">
        <f>VLOOKUP(B166,[1]Sheet1!$E$15:$AG$388,28,0)</f>
        <v>0</v>
      </c>
      <c r="G166" s="137">
        <f t="shared" si="35"/>
        <v>0</v>
      </c>
      <c r="H166" s="137">
        <f t="shared" si="36"/>
        <v>0</v>
      </c>
      <c r="I166" s="137">
        <f t="shared" si="31"/>
        <v>0</v>
      </c>
      <c r="J166" s="136">
        <f t="shared" si="37"/>
        <v>0</v>
      </c>
      <c r="K166" s="137">
        <f t="shared" si="38"/>
        <v>0</v>
      </c>
      <c r="L166" s="186">
        <f t="shared" si="39"/>
        <v>0</v>
      </c>
      <c r="M166" s="187">
        <f t="shared" si="33"/>
        <v>0</v>
      </c>
      <c r="N166" s="188">
        <f t="shared" si="40"/>
        <v>0</v>
      </c>
      <c r="O166" s="188">
        <f t="shared" si="34"/>
        <v>0</v>
      </c>
    </row>
    <row r="167" spans="2:15" ht="18.75" hidden="1" thickBot="1" x14ac:dyDescent="0.3">
      <c r="B167" s="152">
        <v>2217911</v>
      </c>
      <c r="C167" s="124" t="s">
        <v>35</v>
      </c>
      <c r="D167" s="153" t="s">
        <v>321</v>
      </c>
      <c r="E167" s="163">
        <f>VLOOKUP(B167,[1]Sheet1!$E$15:$AD$388,26,0)</f>
        <v>0</v>
      </c>
      <c r="F167" s="153">
        <f>VLOOKUP(B167,[1]Sheet1!$E$15:$AG$388,28,0)</f>
        <v>0</v>
      </c>
      <c r="G167" s="137">
        <f t="shared" si="35"/>
        <v>0</v>
      </c>
      <c r="H167" s="137">
        <f t="shared" si="36"/>
        <v>0</v>
      </c>
      <c r="I167" s="137">
        <f t="shared" si="31"/>
        <v>0</v>
      </c>
      <c r="J167" s="136">
        <f t="shared" si="37"/>
        <v>0</v>
      </c>
      <c r="K167" s="137">
        <f t="shared" si="38"/>
        <v>0</v>
      </c>
      <c r="L167" s="186">
        <f t="shared" si="39"/>
        <v>0</v>
      </c>
      <c r="M167" s="187">
        <f t="shared" si="33"/>
        <v>0</v>
      </c>
      <c r="N167" s="188">
        <f t="shared" si="40"/>
        <v>0</v>
      </c>
      <c r="O167" s="188">
        <f t="shared" si="34"/>
        <v>0</v>
      </c>
    </row>
    <row r="168" spans="2:15" ht="18.75" hidden="1" thickBot="1" x14ac:dyDescent="0.3">
      <c r="B168" s="152">
        <v>2217912</v>
      </c>
      <c r="C168" s="124" t="s">
        <v>35</v>
      </c>
      <c r="D168" s="153" t="s">
        <v>322</v>
      </c>
      <c r="E168" s="163">
        <f>VLOOKUP(B168,[1]Sheet1!$E$15:$AD$388,26,0)</f>
        <v>0</v>
      </c>
      <c r="F168" s="153">
        <f>VLOOKUP(B168,[1]Sheet1!$E$15:$AG$388,28,0)</f>
        <v>0</v>
      </c>
      <c r="G168" s="137">
        <f t="shared" si="35"/>
        <v>0</v>
      </c>
      <c r="H168" s="137">
        <f t="shared" si="36"/>
        <v>0</v>
      </c>
      <c r="I168" s="137">
        <f t="shared" si="31"/>
        <v>0</v>
      </c>
      <c r="J168" s="136">
        <f t="shared" si="37"/>
        <v>0</v>
      </c>
      <c r="K168" s="137">
        <f t="shared" si="38"/>
        <v>0</v>
      </c>
      <c r="L168" s="186">
        <f t="shared" si="39"/>
        <v>0</v>
      </c>
      <c r="M168" s="187">
        <f t="shared" si="33"/>
        <v>0</v>
      </c>
      <c r="N168" s="188">
        <f t="shared" si="40"/>
        <v>0</v>
      </c>
      <c r="O168" s="188">
        <f t="shared" si="34"/>
        <v>0</v>
      </c>
    </row>
    <row r="169" spans="2:15" ht="18.75" hidden="1" thickBot="1" x14ac:dyDescent="0.3">
      <c r="B169" s="152">
        <v>2217913</v>
      </c>
      <c r="C169" s="124" t="s">
        <v>35</v>
      </c>
      <c r="D169" s="153" t="s">
        <v>323</v>
      </c>
      <c r="E169" s="163">
        <f>VLOOKUP(B169,[1]Sheet1!$E$15:$AD$388,26,0)</f>
        <v>0</v>
      </c>
      <c r="F169" s="153">
        <f>VLOOKUP(B169,[1]Sheet1!$E$15:$AG$388,28,0)</f>
        <v>0</v>
      </c>
      <c r="G169" s="137">
        <f t="shared" si="35"/>
        <v>0</v>
      </c>
      <c r="H169" s="137">
        <f t="shared" si="36"/>
        <v>0</v>
      </c>
      <c r="I169" s="137">
        <f t="shared" si="31"/>
        <v>0</v>
      </c>
      <c r="J169" s="136">
        <f t="shared" si="37"/>
        <v>0</v>
      </c>
      <c r="K169" s="137">
        <f t="shared" si="38"/>
        <v>0</v>
      </c>
      <c r="L169" s="186">
        <f t="shared" si="39"/>
        <v>0</v>
      </c>
      <c r="M169" s="187">
        <f t="shared" si="33"/>
        <v>0</v>
      </c>
      <c r="N169" s="188">
        <f t="shared" si="40"/>
        <v>0</v>
      </c>
      <c r="O169" s="188">
        <f t="shared" si="34"/>
        <v>0</v>
      </c>
    </row>
    <row r="170" spans="2:15" ht="18.75" hidden="1" thickBot="1" x14ac:dyDescent="0.3">
      <c r="B170" s="152">
        <v>2217914</v>
      </c>
      <c r="C170" s="124" t="s">
        <v>35</v>
      </c>
      <c r="D170" s="153" t="s">
        <v>324</v>
      </c>
      <c r="E170" s="163">
        <f>VLOOKUP(B170,[1]Sheet1!$E$15:$AD$388,26,0)</f>
        <v>0</v>
      </c>
      <c r="F170" s="153">
        <f>VLOOKUP(B170,[1]Sheet1!$E$15:$AG$388,28,0)</f>
        <v>0</v>
      </c>
      <c r="G170" s="137">
        <f t="shared" si="35"/>
        <v>0</v>
      </c>
      <c r="H170" s="137">
        <f t="shared" si="36"/>
        <v>0</v>
      </c>
      <c r="I170" s="137">
        <f t="shared" si="31"/>
        <v>0</v>
      </c>
      <c r="J170" s="136">
        <f t="shared" si="37"/>
        <v>0</v>
      </c>
      <c r="K170" s="137">
        <f t="shared" si="38"/>
        <v>0</v>
      </c>
      <c r="L170" s="186">
        <f t="shared" si="39"/>
        <v>0</v>
      </c>
      <c r="M170" s="187">
        <f t="shared" si="33"/>
        <v>0</v>
      </c>
      <c r="N170" s="188">
        <f t="shared" si="40"/>
        <v>0</v>
      </c>
      <c r="O170" s="188">
        <f t="shared" si="34"/>
        <v>0</v>
      </c>
    </row>
    <row r="171" spans="2:15" ht="18.75" hidden="1" thickBot="1" x14ac:dyDescent="0.3">
      <c r="B171" s="152">
        <v>2217915</v>
      </c>
      <c r="C171" s="124" t="s">
        <v>35</v>
      </c>
      <c r="D171" s="153" t="s">
        <v>325</v>
      </c>
      <c r="E171" s="163">
        <f>VLOOKUP(B171,[1]Sheet1!$E$15:$AD$388,26,0)</f>
        <v>0</v>
      </c>
      <c r="F171" s="153">
        <f>VLOOKUP(B171,[1]Sheet1!$E$15:$AG$388,28,0)</f>
        <v>0</v>
      </c>
      <c r="G171" s="137">
        <f t="shared" si="35"/>
        <v>0</v>
      </c>
      <c r="H171" s="137">
        <f t="shared" si="36"/>
        <v>0</v>
      </c>
      <c r="I171" s="137">
        <f t="shared" si="31"/>
        <v>0</v>
      </c>
      <c r="J171" s="136">
        <f t="shared" si="37"/>
        <v>0</v>
      </c>
      <c r="K171" s="137">
        <f t="shared" si="38"/>
        <v>0</v>
      </c>
      <c r="L171" s="186">
        <f t="shared" si="39"/>
        <v>0</v>
      </c>
      <c r="M171" s="187">
        <f t="shared" si="33"/>
        <v>0</v>
      </c>
      <c r="N171" s="188">
        <f t="shared" si="40"/>
        <v>0</v>
      </c>
      <c r="O171" s="188">
        <f t="shared" si="34"/>
        <v>0</v>
      </c>
    </row>
    <row r="172" spans="2:15" ht="15.75" hidden="1" thickBot="1" x14ac:dyDescent="0.3">
      <c r="B172" s="152"/>
      <c r="D172" s="124" t="s">
        <v>36</v>
      </c>
      <c r="E172" s="141">
        <f t="shared" ref="E172:O172" si="44">SUM(E173:E179)</f>
        <v>0</v>
      </c>
      <c r="F172" s="141">
        <f t="shared" si="44"/>
        <v>0</v>
      </c>
      <c r="G172" s="141">
        <f t="shared" si="44"/>
        <v>0</v>
      </c>
      <c r="H172" s="141">
        <f t="shared" si="44"/>
        <v>0</v>
      </c>
      <c r="I172" s="141">
        <f t="shared" si="44"/>
        <v>0</v>
      </c>
      <c r="J172" s="141">
        <f t="shared" si="44"/>
        <v>0</v>
      </c>
      <c r="K172" s="141">
        <f t="shared" si="44"/>
        <v>0</v>
      </c>
      <c r="L172" s="141">
        <f t="shared" si="44"/>
        <v>0</v>
      </c>
      <c r="M172" s="141">
        <f t="shared" si="44"/>
        <v>0</v>
      </c>
      <c r="N172" s="141">
        <f t="shared" si="44"/>
        <v>0</v>
      </c>
      <c r="O172" s="141">
        <f t="shared" si="44"/>
        <v>0</v>
      </c>
    </row>
    <row r="173" spans="2:15" ht="18.75" hidden="1" thickBot="1" x14ac:dyDescent="0.3">
      <c r="B173" s="152">
        <v>2218837</v>
      </c>
      <c r="C173" s="124" t="s">
        <v>36</v>
      </c>
      <c r="D173" s="153" t="s">
        <v>326</v>
      </c>
      <c r="E173" s="163">
        <f>VLOOKUP(B173,[1]Sheet1!$E$15:$AD$388,26,0)</f>
        <v>0</v>
      </c>
      <c r="F173" s="153">
        <f>VLOOKUP(B173,[1]Sheet1!$E$15:$AG$388,28,0)</f>
        <v>0</v>
      </c>
      <c r="G173" s="137">
        <f t="shared" si="35"/>
        <v>0</v>
      </c>
      <c r="H173" s="137">
        <f t="shared" si="36"/>
        <v>0</v>
      </c>
      <c r="I173" s="137">
        <f t="shared" si="31"/>
        <v>0</v>
      </c>
      <c r="J173" s="136">
        <f t="shared" si="37"/>
        <v>0</v>
      </c>
      <c r="K173" s="137">
        <f t="shared" si="38"/>
        <v>0</v>
      </c>
      <c r="L173" s="186">
        <f t="shared" si="39"/>
        <v>0</v>
      </c>
      <c r="M173" s="187">
        <f t="shared" si="33"/>
        <v>0</v>
      </c>
      <c r="N173" s="188">
        <f t="shared" si="40"/>
        <v>0</v>
      </c>
      <c r="O173" s="188">
        <f t="shared" si="34"/>
        <v>0</v>
      </c>
    </row>
    <row r="174" spans="2:15" ht="18.75" hidden="1" thickBot="1" x14ac:dyDescent="0.3">
      <c r="B174" s="152">
        <v>2218839</v>
      </c>
      <c r="C174" s="124" t="s">
        <v>36</v>
      </c>
      <c r="D174" s="153" t="s">
        <v>327</v>
      </c>
      <c r="E174" s="163">
        <f>VLOOKUP(B174,[1]Sheet1!$E$15:$AD$388,26,0)</f>
        <v>0</v>
      </c>
      <c r="F174" s="153">
        <f>VLOOKUP(B174,[1]Sheet1!$E$15:$AG$388,28,0)</f>
        <v>0</v>
      </c>
      <c r="G174" s="137">
        <f t="shared" si="35"/>
        <v>0</v>
      </c>
      <c r="H174" s="137">
        <f t="shared" si="36"/>
        <v>0</v>
      </c>
      <c r="I174" s="137">
        <f t="shared" si="31"/>
        <v>0</v>
      </c>
      <c r="J174" s="136">
        <f t="shared" si="37"/>
        <v>0</v>
      </c>
      <c r="K174" s="137">
        <f t="shared" si="38"/>
        <v>0</v>
      </c>
      <c r="L174" s="186">
        <f t="shared" si="39"/>
        <v>0</v>
      </c>
      <c r="M174" s="187">
        <f t="shared" si="33"/>
        <v>0</v>
      </c>
      <c r="N174" s="188">
        <f t="shared" si="40"/>
        <v>0</v>
      </c>
      <c r="O174" s="188">
        <f t="shared" si="34"/>
        <v>0</v>
      </c>
    </row>
    <row r="175" spans="2:15" ht="18.75" hidden="1" thickBot="1" x14ac:dyDescent="0.3">
      <c r="B175" s="152">
        <v>2218996</v>
      </c>
      <c r="C175" s="124" t="s">
        <v>36</v>
      </c>
      <c r="D175" s="153" t="s">
        <v>328</v>
      </c>
      <c r="E175" s="163">
        <f>VLOOKUP(B175,[1]Sheet1!$E$15:$AD$388,26,0)</f>
        <v>0</v>
      </c>
      <c r="F175" s="153">
        <f>VLOOKUP(B175,[1]Sheet1!$E$15:$AG$388,28,0)</f>
        <v>0</v>
      </c>
      <c r="G175" s="137">
        <f t="shared" si="35"/>
        <v>0</v>
      </c>
      <c r="H175" s="137">
        <f t="shared" si="36"/>
        <v>0</v>
      </c>
      <c r="I175" s="137">
        <f t="shared" si="31"/>
        <v>0</v>
      </c>
      <c r="J175" s="136">
        <f t="shared" si="37"/>
        <v>0</v>
      </c>
      <c r="K175" s="137">
        <f t="shared" si="38"/>
        <v>0</v>
      </c>
      <c r="L175" s="186">
        <f t="shared" si="39"/>
        <v>0</v>
      </c>
      <c r="M175" s="187">
        <f t="shared" si="33"/>
        <v>0</v>
      </c>
      <c r="N175" s="188">
        <f t="shared" si="40"/>
        <v>0</v>
      </c>
      <c r="O175" s="188">
        <f t="shared" si="34"/>
        <v>0</v>
      </c>
    </row>
    <row r="176" spans="2:15" ht="18.75" hidden="1" thickBot="1" x14ac:dyDescent="0.3">
      <c r="B176" s="152">
        <v>2218840</v>
      </c>
      <c r="C176" s="124" t="s">
        <v>36</v>
      </c>
      <c r="D176" s="153" t="s">
        <v>329</v>
      </c>
      <c r="E176" s="163">
        <f>VLOOKUP(B176,[1]Sheet1!$E$15:$AD$388,26,0)</f>
        <v>0</v>
      </c>
      <c r="F176" s="153">
        <f>VLOOKUP(B176,[1]Sheet1!$E$15:$AG$388,28,0)</f>
        <v>0</v>
      </c>
      <c r="G176" s="137">
        <f t="shared" si="35"/>
        <v>0</v>
      </c>
      <c r="H176" s="137">
        <f t="shared" si="36"/>
        <v>0</v>
      </c>
      <c r="I176" s="137">
        <f t="shared" si="31"/>
        <v>0</v>
      </c>
      <c r="J176" s="136">
        <f t="shared" si="37"/>
        <v>0</v>
      </c>
      <c r="K176" s="137">
        <f t="shared" si="38"/>
        <v>0</v>
      </c>
      <c r="L176" s="186">
        <f t="shared" si="39"/>
        <v>0</v>
      </c>
      <c r="M176" s="187">
        <f t="shared" si="33"/>
        <v>0</v>
      </c>
      <c r="N176" s="188">
        <f t="shared" si="40"/>
        <v>0</v>
      </c>
      <c r="O176" s="188">
        <f t="shared" si="34"/>
        <v>0</v>
      </c>
    </row>
    <row r="177" spans="2:15" ht="18.75" hidden="1" thickBot="1" x14ac:dyDescent="0.3">
      <c r="B177" s="152">
        <v>2218836</v>
      </c>
      <c r="C177" s="124" t="s">
        <v>36</v>
      </c>
      <c r="D177" s="153" t="s">
        <v>330</v>
      </c>
      <c r="E177" s="163">
        <f>VLOOKUP(B177,[1]Sheet1!$E$15:$AD$388,26,0)</f>
        <v>0</v>
      </c>
      <c r="F177" s="153">
        <f>VLOOKUP(B177,[1]Sheet1!$E$15:$AG$388,28,0)</f>
        <v>0</v>
      </c>
      <c r="G177" s="137">
        <f t="shared" si="35"/>
        <v>0</v>
      </c>
      <c r="H177" s="137">
        <f t="shared" si="36"/>
        <v>0</v>
      </c>
      <c r="I177" s="137">
        <f t="shared" si="31"/>
        <v>0</v>
      </c>
      <c r="J177" s="136">
        <f t="shared" si="37"/>
        <v>0</v>
      </c>
      <c r="K177" s="137">
        <f t="shared" si="38"/>
        <v>0</v>
      </c>
      <c r="L177" s="186">
        <f t="shared" si="39"/>
        <v>0</v>
      </c>
      <c r="M177" s="187">
        <f t="shared" si="33"/>
        <v>0</v>
      </c>
      <c r="N177" s="188">
        <f t="shared" si="40"/>
        <v>0</v>
      </c>
      <c r="O177" s="188">
        <f t="shared" si="34"/>
        <v>0</v>
      </c>
    </row>
    <row r="178" spans="2:15" ht="18.75" hidden="1" thickBot="1" x14ac:dyDescent="0.3">
      <c r="B178" s="152">
        <v>2218838</v>
      </c>
      <c r="C178" s="124" t="s">
        <v>36</v>
      </c>
      <c r="D178" s="153" t="s">
        <v>331</v>
      </c>
      <c r="E178" s="163">
        <f>VLOOKUP(B178,[1]Sheet1!$E$15:$AD$388,26,0)</f>
        <v>0</v>
      </c>
      <c r="F178" s="153">
        <f>VLOOKUP(B178,[1]Sheet1!$E$15:$AG$388,28,0)</f>
        <v>0</v>
      </c>
      <c r="G178" s="137">
        <f t="shared" si="35"/>
        <v>0</v>
      </c>
      <c r="H178" s="137">
        <f t="shared" si="36"/>
        <v>0</v>
      </c>
      <c r="I178" s="137">
        <f t="shared" si="31"/>
        <v>0</v>
      </c>
      <c r="J178" s="136">
        <f t="shared" si="37"/>
        <v>0</v>
      </c>
      <c r="K178" s="137">
        <f t="shared" si="38"/>
        <v>0</v>
      </c>
      <c r="L178" s="186">
        <f t="shared" si="39"/>
        <v>0</v>
      </c>
      <c r="M178" s="187">
        <f t="shared" si="33"/>
        <v>0</v>
      </c>
      <c r="N178" s="188">
        <f t="shared" si="40"/>
        <v>0</v>
      </c>
      <c r="O178" s="188">
        <f t="shared" si="34"/>
        <v>0</v>
      </c>
    </row>
    <row r="179" spans="2:15" ht="18.75" hidden="1" thickBot="1" x14ac:dyDescent="0.3">
      <c r="B179" s="152">
        <v>2218841</v>
      </c>
      <c r="C179" s="124" t="s">
        <v>36</v>
      </c>
      <c r="D179" s="153" t="s">
        <v>332</v>
      </c>
      <c r="E179" s="163">
        <f>VLOOKUP(B179,[1]Sheet1!$E$15:$AD$388,26,0)</f>
        <v>0</v>
      </c>
      <c r="F179" s="153">
        <f>VLOOKUP(B179,[1]Sheet1!$E$15:$AG$388,28,0)</f>
        <v>0</v>
      </c>
      <c r="G179" s="137">
        <f t="shared" si="35"/>
        <v>0</v>
      </c>
      <c r="H179" s="137">
        <f t="shared" si="36"/>
        <v>0</v>
      </c>
      <c r="I179" s="137">
        <f t="shared" si="31"/>
        <v>0</v>
      </c>
      <c r="J179" s="136">
        <f t="shared" si="37"/>
        <v>0</v>
      </c>
      <c r="K179" s="137">
        <f t="shared" si="38"/>
        <v>0</v>
      </c>
      <c r="L179" s="186">
        <f t="shared" si="39"/>
        <v>0</v>
      </c>
      <c r="M179" s="187">
        <f t="shared" si="33"/>
        <v>0</v>
      </c>
      <c r="N179" s="188">
        <f t="shared" si="40"/>
        <v>0</v>
      </c>
      <c r="O179" s="188">
        <f t="shared" si="34"/>
        <v>0</v>
      </c>
    </row>
    <row r="180" spans="2:15" ht="15.75" hidden="1" thickBot="1" x14ac:dyDescent="0.3">
      <c r="B180" s="152"/>
      <c r="D180" s="124" t="s">
        <v>37</v>
      </c>
      <c r="E180" s="141">
        <f t="shared" ref="E180:O180" si="45">SUM(E181:E191)</f>
        <v>0</v>
      </c>
      <c r="F180" s="141">
        <f t="shared" si="45"/>
        <v>0</v>
      </c>
      <c r="G180" s="141">
        <f t="shared" si="45"/>
        <v>0</v>
      </c>
      <c r="H180" s="141">
        <f t="shared" si="45"/>
        <v>0</v>
      </c>
      <c r="I180" s="141">
        <f t="shared" si="45"/>
        <v>0</v>
      </c>
      <c r="J180" s="141">
        <f t="shared" si="45"/>
        <v>0</v>
      </c>
      <c r="K180" s="141">
        <f t="shared" si="45"/>
        <v>0</v>
      </c>
      <c r="L180" s="141">
        <f t="shared" si="45"/>
        <v>0</v>
      </c>
      <c r="M180" s="141">
        <f t="shared" si="45"/>
        <v>0</v>
      </c>
      <c r="N180" s="141">
        <f t="shared" si="45"/>
        <v>0</v>
      </c>
      <c r="O180" s="141">
        <f t="shared" si="45"/>
        <v>0</v>
      </c>
    </row>
    <row r="181" spans="2:15" ht="18.75" hidden="1" thickBot="1" x14ac:dyDescent="0.3">
      <c r="B181" s="152">
        <v>2219888</v>
      </c>
      <c r="C181" s="124" t="s">
        <v>37</v>
      </c>
      <c r="D181" s="153" t="s">
        <v>333</v>
      </c>
      <c r="E181" s="163">
        <f>VLOOKUP(B181,[1]Sheet1!$E$15:$AD$388,26,0)</f>
        <v>0</v>
      </c>
      <c r="F181" s="153">
        <f>VLOOKUP(B181,[1]Sheet1!$E$15:$AG$388,28,0)</f>
        <v>0</v>
      </c>
      <c r="G181" s="137">
        <f t="shared" si="35"/>
        <v>0</v>
      </c>
      <c r="H181" s="137">
        <f t="shared" si="36"/>
        <v>0</v>
      </c>
      <c r="I181" s="137">
        <f t="shared" si="31"/>
        <v>0</v>
      </c>
      <c r="J181" s="136">
        <f t="shared" si="37"/>
        <v>0</v>
      </c>
      <c r="K181" s="137">
        <f t="shared" si="38"/>
        <v>0</v>
      </c>
      <c r="L181" s="186">
        <f t="shared" si="39"/>
        <v>0</v>
      </c>
      <c r="M181" s="187">
        <f t="shared" si="33"/>
        <v>0</v>
      </c>
      <c r="N181" s="188">
        <f t="shared" si="40"/>
        <v>0</v>
      </c>
      <c r="O181" s="188">
        <f t="shared" si="34"/>
        <v>0</v>
      </c>
    </row>
    <row r="182" spans="2:15" ht="18.75" hidden="1" thickBot="1" x14ac:dyDescent="0.3">
      <c r="B182" s="152">
        <v>2219886</v>
      </c>
      <c r="C182" s="124" t="s">
        <v>37</v>
      </c>
      <c r="D182" s="153" t="s">
        <v>334</v>
      </c>
      <c r="E182" s="163">
        <f>VLOOKUP(B182,[1]Sheet1!$E$15:$AD$388,26,0)</f>
        <v>0</v>
      </c>
      <c r="F182" s="153">
        <f>VLOOKUP(B182,[1]Sheet1!$E$15:$AG$388,28,0)</f>
        <v>0</v>
      </c>
      <c r="G182" s="137">
        <f t="shared" si="35"/>
        <v>0</v>
      </c>
      <c r="H182" s="137">
        <f t="shared" si="36"/>
        <v>0</v>
      </c>
      <c r="I182" s="137">
        <f t="shared" si="31"/>
        <v>0</v>
      </c>
      <c r="J182" s="136">
        <f t="shared" si="37"/>
        <v>0</v>
      </c>
      <c r="K182" s="137">
        <f t="shared" si="38"/>
        <v>0</v>
      </c>
      <c r="L182" s="186">
        <f t="shared" si="39"/>
        <v>0</v>
      </c>
      <c r="M182" s="187">
        <f t="shared" si="33"/>
        <v>0</v>
      </c>
      <c r="N182" s="188">
        <f t="shared" si="40"/>
        <v>0</v>
      </c>
      <c r="O182" s="188">
        <f t="shared" si="34"/>
        <v>0</v>
      </c>
    </row>
    <row r="183" spans="2:15" ht="18.75" hidden="1" thickBot="1" x14ac:dyDescent="0.3">
      <c r="B183" s="152">
        <v>2219887</v>
      </c>
      <c r="C183" s="124" t="s">
        <v>37</v>
      </c>
      <c r="D183" s="153" t="s">
        <v>335</v>
      </c>
      <c r="E183" s="163">
        <f>VLOOKUP(B183,[1]Sheet1!$E$15:$AD$388,26,0)</f>
        <v>0</v>
      </c>
      <c r="F183" s="153">
        <f>VLOOKUP(B183,[1]Sheet1!$E$15:$AG$388,28,0)</f>
        <v>0</v>
      </c>
      <c r="G183" s="137">
        <f t="shared" si="35"/>
        <v>0</v>
      </c>
      <c r="H183" s="137">
        <f t="shared" si="36"/>
        <v>0</v>
      </c>
      <c r="I183" s="137">
        <f t="shared" si="31"/>
        <v>0</v>
      </c>
      <c r="J183" s="136">
        <f t="shared" si="37"/>
        <v>0</v>
      </c>
      <c r="K183" s="137">
        <f t="shared" si="38"/>
        <v>0</v>
      </c>
      <c r="L183" s="186">
        <f t="shared" si="39"/>
        <v>0</v>
      </c>
      <c r="M183" s="187">
        <f t="shared" si="33"/>
        <v>0</v>
      </c>
      <c r="N183" s="188">
        <f t="shared" si="40"/>
        <v>0</v>
      </c>
      <c r="O183" s="188">
        <f t="shared" si="34"/>
        <v>0</v>
      </c>
    </row>
    <row r="184" spans="2:15" ht="18.75" hidden="1" thickBot="1" x14ac:dyDescent="0.3">
      <c r="B184" s="152">
        <v>2219890</v>
      </c>
      <c r="C184" s="124" t="s">
        <v>37</v>
      </c>
      <c r="D184" s="153" t="s">
        <v>336</v>
      </c>
      <c r="E184" s="163">
        <f>VLOOKUP(B184,[1]Sheet1!$E$15:$AD$388,26,0)</f>
        <v>0</v>
      </c>
      <c r="F184" s="153">
        <f>VLOOKUP(B184,[1]Sheet1!$E$15:$AG$388,28,0)</f>
        <v>0</v>
      </c>
      <c r="G184" s="137">
        <f t="shared" si="35"/>
        <v>0</v>
      </c>
      <c r="H184" s="137">
        <f t="shared" si="36"/>
        <v>0</v>
      </c>
      <c r="I184" s="137">
        <f t="shared" ref="I184:I231" si="46">G184+H184</f>
        <v>0</v>
      </c>
      <c r="J184" s="136">
        <f t="shared" si="37"/>
        <v>0</v>
      </c>
      <c r="K184" s="137">
        <f t="shared" si="38"/>
        <v>0</v>
      </c>
      <c r="L184" s="186">
        <f t="shared" si="39"/>
        <v>0</v>
      </c>
      <c r="M184" s="187">
        <f t="shared" si="33"/>
        <v>0</v>
      </c>
      <c r="N184" s="188">
        <f t="shared" si="40"/>
        <v>0</v>
      </c>
      <c r="O184" s="188">
        <f t="shared" si="34"/>
        <v>0</v>
      </c>
    </row>
    <row r="185" spans="2:15" ht="18.75" hidden="1" thickBot="1" x14ac:dyDescent="0.3">
      <c r="B185" s="152">
        <v>2219891</v>
      </c>
      <c r="C185" s="124" t="s">
        <v>37</v>
      </c>
      <c r="D185" s="153" t="s">
        <v>337</v>
      </c>
      <c r="E185" s="163">
        <f>VLOOKUP(B185,[1]Sheet1!$E$15:$AD$388,26,0)</f>
        <v>0</v>
      </c>
      <c r="F185" s="153">
        <f>VLOOKUP(B185,[1]Sheet1!$E$15:$AG$388,28,0)</f>
        <v>0</v>
      </c>
      <c r="G185" s="137">
        <f t="shared" si="35"/>
        <v>0</v>
      </c>
      <c r="H185" s="137">
        <f t="shared" si="36"/>
        <v>0</v>
      </c>
      <c r="I185" s="137">
        <f t="shared" si="46"/>
        <v>0</v>
      </c>
      <c r="J185" s="136">
        <f t="shared" si="37"/>
        <v>0</v>
      </c>
      <c r="K185" s="137">
        <f t="shared" si="38"/>
        <v>0</v>
      </c>
      <c r="L185" s="186">
        <f t="shared" si="39"/>
        <v>0</v>
      </c>
      <c r="M185" s="187">
        <f t="shared" si="33"/>
        <v>0</v>
      </c>
      <c r="N185" s="188">
        <f t="shared" si="40"/>
        <v>0</v>
      </c>
      <c r="O185" s="188">
        <f t="shared" si="34"/>
        <v>0</v>
      </c>
    </row>
    <row r="186" spans="2:15" ht="18.75" hidden="1" thickBot="1" x14ac:dyDescent="0.3">
      <c r="B186" s="152">
        <v>2219893</v>
      </c>
      <c r="C186" s="124" t="s">
        <v>37</v>
      </c>
      <c r="D186" s="153" t="s">
        <v>338</v>
      </c>
      <c r="E186" s="163">
        <f>VLOOKUP(B186,[1]Sheet1!$E$15:$AD$388,26,0)</f>
        <v>0</v>
      </c>
      <c r="F186" s="153">
        <f>VLOOKUP(B186,[1]Sheet1!$E$15:$AG$388,28,0)</f>
        <v>0</v>
      </c>
      <c r="G186" s="137">
        <f t="shared" si="35"/>
        <v>0</v>
      </c>
      <c r="H186" s="137">
        <f t="shared" si="36"/>
        <v>0</v>
      </c>
      <c r="I186" s="137">
        <f t="shared" si="46"/>
        <v>0</v>
      </c>
      <c r="J186" s="136">
        <f t="shared" si="37"/>
        <v>0</v>
      </c>
      <c r="K186" s="137">
        <f t="shared" si="38"/>
        <v>0</v>
      </c>
      <c r="L186" s="186">
        <f t="shared" si="39"/>
        <v>0</v>
      </c>
      <c r="M186" s="187">
        <f t="shared" si="33"/>
        <v>0</v>
      </c>
      <c r="N186" s="188">
        <f t="shared" si="40"/>
        <v>0</v>
      </c>
      <c r="O186" s="188">
        <f t="shared" si="34"/>
        <v>0</v>
      </c>
    </row>
    <row r="187" spans="2:15" ht="18.75" hidden="1" thickBot="1" x14ac:dyDescent="0.3">
      <c r="B187" s="152">
        <v>2219894</v>
      </c>
      <c r="C187" s="124" t="s">
        <v>37</v>
      </c>
      <c r="D187" s="153" t="s">
        <v>339</v>
      </c>
      <c r="E187" s="163">
        <f>VLOOKUP(B187,[1]Sheet1!$E$15:$AD$388,26,0)</f>
        <v>0</v>
      </c>
      <c r="F187" s="153">
        <f>VLOOKUP(B187,[1]Sheet1!$E$15:$AG$388,28,0)</f>
        <v>0</v>
      </c>
      <c r="G187" s="137">
        <f t="shared" si="35"/>
        <v>0</v>
      </c>
      <c r="H187" s="137">
        <f t="shared" si="36"/>
        <v>0</v>
      </c>
      <c r="I187" s="137">
        <f t="shared" si="46"/>
        <v>0</v>
      </c>
      <c r="J187" s="136">
        <f t="shared" si="37"/>
        <v>0</v>
      </c>
      <c r="K187" s="137">
        <f t="shared" si="38"/>
        <v>0</v>
      </c>
      <c r="L187" s="186">
        <f t="shared" si="39"/>
        <v>0</v>
      </c>
      <c r="M187" s="187">
        <f t="shared" si="33"/>
        <v>0</v>
      </c>
      <c r="N187" s="188">
        <f t="shared" si="40"/>
        <v>0</v>
      </c>
      <c r="O187" s="188">
        <f t="shared" si="34"/>
        <v>0</v>
      </c>
    </row>
    <row r="188" spans="2:15" ht="18.75" hidden="1" thickBot="1" x14ac:dyDescent="0.3">
      <c r="B188" s="152">
        <v>2219895</v>
      </c>
      <c r="C188" s="124" t="s">
        <v>37</v>
      </c>
      <c r="D188" s="153" t="s">
        <v>340</v>
      </c>
      <c r="E188" s="163">
        <f>VLOOKUP(B188,[1]Sheet1!$E$15:$AD$388,26,0)</f>
        <v>0</v>
      </c>
      <c r="F188" s="153">
        <f>VLOOKUP(B188,[1]Sheet1!$E$15:$AG$388,28,0)</f>
        <v>0</v>
      </c>
      <c r="G188" s="137">
        <f t="shared" si="35"/>
        <v>0</v>
      </c>
      <c r="H188" s="137">
        <f t="shared" si="36"/>
        <v>0</v>
      </c>
      <c r="I188" s="137">
        <f t="shared" si="46"/>
        <v>0</v>
      </c>
      <c r="J188" s="136">
        <f t="shared" si="37"/>
        <v>0</v>
      </c>
      <c r="K188" s="137">
        <f t="shared" si="38"/>
        <v>0</v>
      </c>
      <c r="L188" s="186">
        <f t="shared" si="39"/>
        <v>0</v>
      </c>
      <c r="M188" s="187">
        <f t="shared" si="33"/>
        <v>0</v>
      </c>
      <c r="N188" s="188">
        <f t="shared" si="40"/>
        <v>0</v>
      </c>
      <c r="O188" s="188">
        <f t="shared" si="34"/>
        <v>0</v>
      </c>
    </row>
    <row r="189" spans="2:15" ht="18.75" hidden="1" thickBot="1" x14ac:dyDescent="0.3">
      <c r="B189" s="152">
        <v>2219896</v>
      </c>
      <c r="C189" s="124" t="s">
        <v>37</v>
      </c>
      <c r="D189" s="153" t="s">
        <v>341</v>
      </c>
      <c r="E189" s="163">
        <f>VLOOKUP(B189,[1]Sheet1!$E$15:$AD$388,26,0)</f>
        <v>0</v>
      </c>
      <c r="F189" s="153">
        <f>VLOOKUP(B189,[1]Sheet1!$E$15:$AG$388,28,0)</f>
        <v>0</v>
      </c>
      <c r="G189" s="137">
        <f t="shared" si="35"/>
        <v>0</v>
      </c>
      <c r="H189" s="137">
        <f t="shared" si="36"/>
        <v>0</v>
      </c>
      <c r="I189" s="137">
        <f t="shared" si="46"/>
        <v>0</v>
      </c>
      <c r="J189" s="136">
        <f t="shared" si="37"/>
        <v>0</v>
      </c>
      <c r="K189" s="137">
        <f t="shared" si="38"/>
        <v>0</v>
      </c>
      <c r="L189" s="186">
        <f t="shared" si="39"/>
        <v>0</v>
      </c>
      <c r="M189" s="187">
        <f t="shared" si="33"/>
        <v>0</v>
      </c>
      <c r="N189" s="188">
        <f t="shared" si="40"/>
        <v>0</v>
      </c>
      <c r="O189" s="188">
        <f t="shared" si="34"/>
        <v>0</v>
      </c>
    </row>
    <row r="190" spans="2:15" ht="18.75" hidden="1" thickBot="1" x14ac:dyDescent="0.3">
      <c r="B190" s="152">
        <v>2219897</v>
      </c>
      <c r="C190" s="124" t="s">
        <v>37</v>
      </c>
      <c r="D190" s="153" t="s">
        <v>342</v>
      </c>
      <c r="E190" s="163">
        <f>VLOOKUP(B190,[1]Sheet1!$E$15:$AD$388,26,0)</f>
        <v>0</v>
      </c>
      <c r="F190" s="153">
        <f>VLOOKUP(B190,[1]Sheet1!$E$15:$AG$388,28,0)</f>
        <v>0</v>
      </c>
      <c r="G190" s="137">
        <f t="shared" si="35"/>
        <v>0</v>
      </c>
      <c r="H190" s="137">
        <f t="shared" si="36"/>
        <v>0</v>
      </c>
      <c r="I190" s="137">
        <f t="shared" si="46"/>
        <v>0</v>
      </c>
      <c r="J190" s="136">
        <f t="shared" si="37"/>
        <v>0</v>
      </c>
      <c r="K190" s="137">
        <f t="shared" si="38"/>
        <v>0</v>
      </c>
      <c r="L190" s="186">
        <f t="shared" si="39"/>
        <v>0</v>
      </c>
      <c r="M190" s="187">
        <f t="shared" si="33"/>
        <v>0</v>
      </c>
      <c r="N190" s="188">
        <f t="shared" si="40"/>
        <v>0</v>
      </c>
      <c r="O190" s="188">
        <f t="shared" si="34"/>
        <v>0</v>
      </c>
    </row>
    <row r="191" spans="2:15" ht="18.75" hidden="1" thickBot="1" x14ac:dyDescent="0.3">
      <c r="B191" s="152">
        <v>2219898</v>
      </c>
      <c r="C191" s="124" t="s">
        <v>37</v>
      </c>
      <c r="D191" s="153" t="s">
        <v>343</v>
      </c>
      <c r="E191" s="163">
        <f>VLOOKUP(B191,[1]Sheet1!$E$15:$AD$388,26,0)</f>
        <v>0</v>
      </c>
      <c r="F191" s="153">
        <f>VLOOKUP(B191,[1]Sheet1!$E$15:$AG$388,28,0)</f>
        <v>0</v>
      </c>
      <c r="G191" s="137">
        <f t="shared" si="35"/>
        <v>0</v>
      </c>
      <c r="H191" s="137">
        <f t="shared" si="36"/>
        <v>0</v>
      </c>
      <c r="I191" s="137">
        <f t="shared" si="46"/>
        <v>0</v>
      </c>
      <c r="J191" s="136">
        <f t="shared" si="37"/>
        <v>0</v>
      </c>
      <c r="K191" s="137">
        <f t="shared" si="38"/>
        <v>0</v>
      </c>
      <c r="L191" s="186">
        <f t="shared" si="39"/>
        <v>0</v>
      </c>
      <c r="M191" s="187">
        <f t="shared" si="33"/>
        <v>0</v>
      </c>
      <c r="N191" s="188">
        <f t="shared" si="40"/>
        <v>0</v>
      </c>
      <c r="O191" s="188">
        <f t="shared" si="34"/>
        <v>0</v>
      </c>
    </row>
    <row r="192" spans="2:15" ht="15.75" hidden="1" thickBot="1" x14ac:dyDescent="0.3">
      <c r="B192" s="152"/>
      <c r="D192" s="124" t="s">
        <v>38</v>
      </c>
      <c r="E192" s="141">
        <f t="shared" ref="E192:O192" si="47">SUM(E193:E200)</f>
        <v>0</v>
      </c>
      <c r="F192" s="141">
        <f t="shared" si="47"/>
        <v>0</v>
      </c>
      <c r="G192" s="141">
        <f t="shared" si="47"/>
        <v>0</v>
      </c>
      <c r="H192" s="141">
        <f t="shared" si="47"/>
        <v>0</v>
      </c>
      <c r="I192" s="141">
        <f t="shared" si="47"/>
        <v>0</v>
      </c>
      <c r="J192" s="141">
        <f t="shared" si="47"/>
        <v>0</v>
      </c>
      <c r="K192" s="141">
        <f t="shared" si="47"/>
        <v>0</v>
      </c>
      <c r="L192" s="141">
        <f t="shared" si="47"/>
        <v>0</v>
      </c>
      <c r="M192" s="141">
        <f t="shared" si="47"/>
        <v>0</v>
      </c>
      <c r="N192" s="141">
        <f t="shared" si="47"/>
        <v>0</v>
      </c>
      <c r="O192" s="141">
        <f t="shared" si="47"/>
        <v>0</v>
      </c>
    </row>
    <row r="193" spans="2:15" ht="18.75" hidden="1" thickBot="1" x14ac:dyDescent="0.3">
      <c r="B193" s="152">
        <v>2200004</v>
      </c>
      <c r="C193" s="124" t="s">
        <v>38</v>
      </c>
      <c r="D193" s="153" t="s">
        <v>344</v>
      </c>
      <c r="E193" s="163">
        <f>VLOOKUP(B193,[1]Sheet1!$E$15:$AD$388,26,0)</f>
        <v>0</v>
      </c>
      <c r="F193" s="153">
        <f>VLOOKUP(B193,[1]Sheet1!$E$15:$AG$388,28,0)</f>
        <v>0</v>
      </c>
      <c r="G193" s="137">
        <f t="shared" si="35"/>
        <v>0</v>
      </c>
      <c r="H193" s="137">
        <f t="shared" si="36"/>
        <v>0</v>
      </c>
      <c r="I193" s="137">
        <f t="shared" si="46"/>
        <v>0</v>
      </c>
      <c r="J193" s="136">
        <f t="shared" si="37"/>
        <v>0</v>
      </c>
      <c r="K193" s="137">
        <f t="shared" si="38"/>
        <v>0</v>
      </c>
      <c r="L193" s="186">
        <f t="shared" si="39"/>
        <v>0</v>
      </c>
      <c r="M193" s="187">
        <f t="shared" si="33"/>
        <v>0</v>
      </c>
      <c r="N193" s="188">
        <f t="shared" si="40"/>
        <v>0</v>
      </c>
      <c r="O193" s="188">
        <f t="shared" si="34"/>
        <v>0</v>
      </c>
    </row>
    <row r="194" spans="2:15" ht="18.75" hidden="1" thickBot="1" x14ac:dyDescent="0.3">
      <c r="B194" s="152">
        <v>2220947</v>
      </c>
      <c r="C194" s="124" t="s">
        <v>38</v>
      </c>
      <c r="D194" s="153" t="s">
        <v>345</v>
      </c>
      <c r="E194" s="163">
        <f>VLOOKUP(B194,[1]Sheet1!$E$15:$AD$388,26,0)</f>
        <v>0</v>
      </c>
      <c r="F194" s="153">
        <f>VLOOKUP(B194,[1]Sheet1!$E$15:$AG$388,28,0)</f>
        <v>0</v>
      </c>
      <c r="G194" s="137">
        <f t="shared" si="35"/>
        <v>0</v>
      </c>
      <c r="H194" s="137">
        <f t="shared" si="36"/>
        <v>0</v>
      </c>
      <c r="I194" s="137">
        <f t="shared" si="46"/>
        <v>0</v>
      </c>
      <c r="J194" s="136">
        <f t="shared" si="37"/>
        <v>0</v>
      </c>
      <c r="K194" s="137">
        <f t="shared" si="38"/>
        <v>0</v>
      </c>
      <c r="L194" s="186">
        <f t="shared" si="39"/>
        <v>0</v>
      </c>
      <c r="M194" s="187">
        <f t="shared" si="33"/>
        <v>0</v>
      </c>
      <c r="N194" s="188">
        <f t="shared" si="40"/>
        <v>0</v>
      </c>
      <c r="O194" s="188">
        <f t="shared" si="34"/>
        <v>0</v>
      </c>
    </row>
    <row r="195" spans="2:15" ht="18.75" hidden="1" thickBot="1" x14ac:dyDescent="0.3">
      <c r="B195" s="152">
        <v>2220948</v>
      </c>
      <c r="C195" s="124" t="s">
        <v>38</v>
      </c>
      <c r="D195" s="153" t="s">
        <v>346</v>
      </c>
      <c r="E195" s="163">
        <f>VLOOKUP(B195,[1]Sheet1!$E$15:$AD$388,26,0)</f>
        <v>0</v>
      </c>
      <c r="F195" s="153">
        <f>VLOOKUP(B195,[1]Sheet1!$E$15:$AG$388,28,0)</f>
        <v>0</v>
      </c>
      <c r="G195" s="137">
        <f t="shared" si="35"/>
        <v>0</v>
      </c>
      <c r="H195" s="137">
        <f t="shared" si="36"/>
        <v>0</v>
      </c>
      <c r="I195" s="137">
        <f t="shared" si="46"/>
        <v>0</v>
      </c>
      <c r="J195" s="136">
        <f t="shared" si="37"/>
        <v>0</v>
      </c>
      <c r="K195" s="137">
        <f t="shared" si="38"/>
        <v>0</v>
      </c>
      <c r="L195" s="186">
        <f t="shared" si="39"/>
        <v>0</v>
      </c>
      <c r="M195" s="187">
        <f t="shared" si="33"/>
        <v>0</v>
      </c>
      <c r="N195" s="188">
        <f t="shared" si="40"/>
        <v>0</v>
      </c>
      <c r="O195" s="188">
        <f t="shared" si="34"/>
        <v>0</v>
      </c>
    </row>
    <row r="196" spans="2:15" ht="18.75" hidden="1" thickBot="1" x14ac:dyDescent="0.3">
      <c r="B196" s="152">
        <v>2220949</v>
      </c>
      <c r="C196" s="124" t="s">
        <v>38</v>
      </c>
      <c r="D196" s="153" t="s">
        <v>347</v>
      </c>
      <c r="E196" s="163">
        <f>VLOOKUP(B196,[1]Sheet1!$E$15:$AD$388,26,0)</f>
        <v>0</v>
      </c>
      <c r="F196" s="153">
        <f>VLOOKUP(B196,[1]Sheet1!$E$15:$AG$388,28,0)</f>
        <v>0</v>
      </c>
      <c r="G196" s="137">
        <f t="shared" si="35"/>
        <v>0</v>
      </c>
      <c r="H196" s="137">
        <f t="shared" si="36"/>
        <v>0</v>
      </c>
      <c r="I196" s="137">
        <f t="shared" si="46"/>
        <v>0</v>
      </c>
      <c r="J196" s="136">
        <f t="shared" si="37"/>
        <v>0</v>
      </c>
      <c r="K196" s="137">
        <f t="shared" si="38"/>
        <v>0</v>
      </c>
      <c r="L196" s="186">
        <f t="shared" si="39"/>
        <v>0</v>
      </c>
      <c r="M196" s="187">
        <f t="shared" si="33"/>
        <v>0</v>
      </c>
      <c r="N196" s="188">
        <f t="shared" si="40"/>
        <v>0</v>
      </c>
      <c r="O196" s="188">
        <f t="shared" si="34"/>
        <v>0</v>
      </c>
    </row>
    <row r="197" spans="2:15" ht="18.75" hidden="1" thickBot="1" x14ac:dyDescent="0.3">
      <c r="B197" s="152">
        <v>2220950</v>
      </c>
      <c r="C197" s="124" t="s">
        <v>38</v>
      </c>
      <c r="D197" s="153" t="s">
        <v>348</v>
      </c>
      <c r="E197" s="163">
        <f>VLOOKUP(B197,[1]Sheet1!$E$15:$AD$388,26,0)</f>
        <v>0</v>
      </c>
      <c r="F197" s="153">
        <f>VLOOKUP(B197,[1]Sheet1!$E$15:$AG$388,28,0)</f>
        <v>0</v>
      </c>
      <c r="G197" s="137">
        <f t="shared" si="35"/>
        <v>0</v>
      </c>
      <c r="H197" s="137">
        <f t="shared" si="36"/>
        <v>0</v>
      </c>
      <c r="I197" s="137">
        <f t="shared" si="46"/>
        <v>0</v>
      </c>
      <c r="J197" s="136">
        <f t="shared" si="37"/>
        <v>0</v>
      </c>
      <c r="K197" s="137">
        <f t="shared" si="38"/>
        <v>0</v>
      </c>
      <c r="L197" s="186">
        <f t="shared" si="39"/>
        <v>0</v>
      </c>
      <c r="M197" s="187">
        <f t="shared" si="33"/>
        <v>0</v>
      </c>
      <c r="N197" s="188">
        <f t="shared" si="40"/>
        <v>0</v>
      </c>
      <c r="O197" s="188">
        <f t="shared" si="34"/>
        <v>0</v>
      </c>
    </row>
    <row r="198" spans="2:15" ht="18.75" hidden="1" thickBot="1" x14ac:dyDescent="0.3">
      <c r="B198" s="152">
        <v>2220952</v>
      </c>
      <c r="C198" s="124" t="s">
        <v>38</v>
      </c>
      <c r="D198" s="153" t="s">
        <v>349</v>
      </c>
      <c r="E198" s="163">
        <f>VLOOKUP(B198,[1]Sheet1!$E$15:$AD$388,26,0)</f>
        <v>0</v>
      </c>
      <c r="F198" s="153">
        <f>VLOOKUP(B198,[1]Sheet1!$E$15:$AG$388,28,0)</f>
        <v>0</v>
      </c>
      <c r="G198" s="137">
        <f t="shared" si="35"/>
        <v>0</v>
      </c>
      <c r="H198" s="137">
        <f t="shared" si="36"/>
        <v>0</v>
      </c>
      <c r="I198" s="137">
        <f t="shared" si="46"/>
        <v>0</v>
      </c>
      <c r="J198" s="136">
        <f t="shared" si="37"/>
        <v>0</v>
      </c>
      <c r="K198" s="137">
        <f t="shared" si="38"/>
        <v>0</v>
      </c>
      <c r="L198" s="186">
        <f t="shared" si="39"/>
        <v>0</v>
      </c>
      <c r="M198" s="187">
        <f t="shared" si="33"/>
        <v>0</v>
      </c>
      <c r="N198" s="188">
        <f t="shared" si="40"/>
        <v>0</v>
      </c>
      <c r="O198" s="188">
        <f t="shared" si="34"/>
        <v>0</v>
      </c>
    </row>
    <row r="199" spans="2:15" ht="18.75" hidden="1" thickBot="1" x14ac:dyDescent="0.3">
      <c r="B199" s="152">
        <v>2220953</v>
      </c>
      <c r="C199" s="124" t="s">
        <v>38</v>
      </c>
      <c r="D199" s="153" t="s">
        <v>350</v>
      </c>
      <c r="E199" s="163">
        <f>VLOOKUP(B199,[1]Sheet1!$E$15:$AD$388,26,0)</f>
        <v>0</v>
      </c>
      <c r="F199" s="153">
        <f>VLOOKUP(B199,[1]Sheet1!$E$15:$AG$388,28,0)</f>
        <v>0</v>
      </c>
      <c r="G199" s="137">
        <f t="shared" si="35"/>
        <v>0</v>
      </c>
      <c r="H199" s="137">
        <f t="shared" si="36"/>
        <v>0</v>
      </c>
      <c r="I199" s="137">
        <f t="shared" si="46"/>
        <v>0</v>
      </c>
      <c r="J199" s="136">
        <f t="shared" si="37"/>
        <v>0</v>
      </c>
      <c r="K199" s="137">
        <f t="shared" si="38"/>
        <v>0</v>
      </c>
      <c r="L199" s="186">
        <f t="shared" si="39"/>
        <v>0</v>
      </c>
      <c r="M199" s="187">
        <f t="shared" si="33"/>
        <v>0</v>
      </c>
      <c r="N199" s="188">
        <f t="shared" si="40"/>
        <v>0</v>
      </c>
      <c r="O199" s="188">
        <f t="shared" si="34"/>
        <v>0</v>
      </c>
    </row>
    <row r="200" spans="2:15" ht="18.75" hidden="1" thickBot="1" x14ac:dyDescent="0.3">
      <c r="B200" s="152">
        <v>2220994</v>
      </c>
      <c r="C200" s="124" t="s">
        <v>38</v>
      </c>
      <c r="D200" s="153" t="s">
        <v>351</v>
      </c>
      <c r="E200" s="163">
        <f>VLOOKUP(B200,[1]Sheet1!$E$15:$AD$388,26,0)</f>
        <v>0</v>
      </c>
      <c r="F200" s="153">
        <f>VLOOKUP(B200,[1]Sheet1!$E$15:$AG$388,28,0)</f>
        <v>0</v>
      </c>
      <c r="G200" s="137">
        <f t="shared" si="35"/>
        <v>0</v>
      </c>
      <c r="H200" s="137">
        <f t="shared" si="36"/>
        <v>0</v>
      </c>
      <c r="I200" s="137">
        <f t="shared" si="46"/>
        <v>0</v>
      </c>
      <c r="J200" s="136">
        <f t="shared" si="37"/>
        <v>0</v>
      </c>
      <c r="K200" s="137">
        <f t="shared" si="38"/>
        <v>0</v>
      </c>
      <c r="L200" s="186">
        <f t="shared" si="39"/>
        <v>0</v>
      </c>
      <c r="M200" s="187">
        <f t="shared" si="33"/>
        <v>0</v>
      </c>
      <c r="N200" s="188">
        <f t="shared" si="40"/>
        <v>0</v>
      </c>
      <c r="O200" s="188">
        <f t="shared" si="34"/>
        <v>0</v>
      </c>
    </row>
    <row r="201" spans="2:15" ht="15.75" hidden="1" thickBot="1" x14ac:dyDescent="0.3">
      <c r="B201" s="152"/>
      <c r="D201" s="124" t="s">
        <v>39</v>
      </c>
      <c r="E201" s="141">
        <f t="shared" ref="E201:O201" si="48">SUM(E202:E209)</f>
        <v>0</v>
      </c>
      <c r="F201" s="141">
        <f t="shared" si="48"/>
        <v>0</v>
      </c>
      <c r="G201" s="141">
        <f t="shared" si="48"/>
        <v>0</v>
      </c>
      <c r="H201" s="141">
        <f t="shared" si="48"/>
        <v>0</v>
      </c>
      <c r="I201" s="141">
        <f t="shared" si="48"/>
        <v>0</v>
      </c>
      <c r="J201" s="141">
        <f t="shared" si="48"/>
        <v>0</v>
      </c>
      <c r="K201" s="141">
        <f t="shared" si="48"/>
        <v>0</v>
      </c>
      <c r="L201" s="141">
        <f t="shared" si="48"/>
        <v>0</v>
      </c>
      <c r="M201" s="141">
        <f t="shared" si="48"/>
        <v>0</v>
      </c>
      <c r="N201" s="141">
        <f t="shared" si="48"/>
        <v>0</v>
      </c>
      <c r="O201" s="141">
        <f t="shared" si="48"/>
        <v>0</v>
      </c>
    </row>
    <row r="202" spans="2:15" ht="18.75" hidden="1" thickBot="1" x14ac:dyDescent="0.3">
      <c r="B202" s="152">
        <v>2221878</v>
      </c>
      <c r="C202" s="124" t="s">
        <v>39</v>
      </c>
      <c r="D202" s="153" t="s">
        <v>352</v>
      </c>
      <c r="E202" s="163">
        <f>VLOOKUP(B202,[1]Sheet1!$E$15:$AD$388,26,0)</f>
        <v>0</v>
      </c>
      <c r="F202" s="153">
        <f>VLOOKUP(B202,[1]Sheet1!$E$15:$AG$388,28,0)</f>
        <v>0</v>
      </c>
      <c r="G202" s="137">
        <f t="shared" si="35"/>
        <v>0</v>
      </c>
      <c r="H202" s="137">
        <f t="shared" si="36"/>
        <v>0</v>
      </c>
      <c r="I202" s="137">
        <f t="shared" si="46"/>
        <v>0</v>
      </c>
      <c r="J202" s="136">
        <f t="shared" si="37"/>
        <v>0</v>
      </c>
      <c r="K202" s="137">
        <f t="shared" si="38"/>
        <v>0</v>
      </c>
      <c r="L202" s="186">
        <f t="shared" si="39"/>
        <v>0</v>
      </c>
      <c r="M202" s="187">
        <f t="shared" si="33"/>
        <v>0</v>
      </c>
      <c r="N202" s="188">
        <f t="shared" si="40"/>
        <v>0</v>
      </c>
      <c r="O202" s="188">
        <f t="shared" si="34"/>
        <v>0</v>
      </c>
    </row>
    <row r="203" spans="2:15" ht="18.75" hidden="1" thickBot="1" x14ac:dyDescent="0.3">
      <c r="B203" s="152">
        <v>2221880</v>
      </c>
      <c r="C203" s="124" t="s">
        <v>39</v>
      </c>
      <c r="D203" s="153" t="s">
        <v>353</v>
      </c>
      <c r="E203" s="163">
        <f>VLOOKUP(B203,[1]Sheet1!$E$15:$AD$388,26,0)</f>
        <v>0</v>
      </c>
      <c r="F203" s="153">
        <f>VLOOKUP(B203,[1]Sheet1!$E$15:$AG$388,28,0)</f>
        <v>0</v>
      </c>
      <c r="G203" s="137">
        <f t="shared" si="35"/>
        <v>0</v>
      </c>
      <c r="H203" s="137">
        <f t="shared" si="36"/>
        <v>0</v>
      </c>
      <c r="I203" s="137">
        <f t="shared" si="46"/>
        <v>0</v>
      </c>
      <c r="J203" s="136">
        <f t="shared" si="37"/>
        <v>0</v>
      </c>
      <c r="K203" s="137">
        <f t="shared" si="38"/>
        <v>0</v>
      </c>
      <c r="L203" s="186">
        <f t="shared" si="39"/>
        <v>0</v>
      </c>
      <c r="M203" s="187">
        <f t="shared" si="33"/>
        <v>0</v>
      </c>
      <c r="N203" s="188">
        <f t="shared" si="40"/>
        <v>0</v>
      </c>
      <c r="O203" s="188">
        <f t="shared" si="34"/>
        <v>0</v>
      </c>
    </row>
    <row r="204" spans="2:15" ht="18.75" hidden="1" thickBot="1" x14ac:dyDescent="0.3">
      <c r="B204" s="152">
        <v>2221881</v>
      </c>
      <c r="C204" s="124" t="s">
        <v>39</v>
      </c>
      <c r="D204" s="153" t="s">
        <v>354</v>
      </c>
      <c r="E204" s="163">
        <f>VLOOKUP(B204,[1]Sheet1!$E$15:$AD$388,26,0)</f>
        <v>0</v>
      </c>
      <c r="F204" s="153">
        <f>VLOOKUP(B204,[1]Sheet1!$E$15:$AG$388,28,0)</f>
        <v>0</v>
      </c>
      <c r="G204" s="137">
        <f t="shared" si="35"/>
        <v>0</v>
      </c>
      <c r="H204" s="137">
        <f t="shared" si="36"/>
        <v>0</v>
      </c>
      <c r="I204" s="137">
        <f t="shared" si="46"/>
        <v>0</v>
      </c>
      <c r="J204" s="136">
        <f t="shared" si="37"/>
        <v>0</v>
      </c>
      <c r="K204" s="137">
        <f t="shared" si="38"/>
        <v>0</v>
      </c>
      <c r="L204" s="186">
        <f t="shared" si="39"/>
        <v>0</v>
      </c>
      <c r="M204" s="187">
        <f t="shared" si="33"/>
        <v>0</v>
      </c>
      <c r="N204" s="188">
        <f t="shared" si="40"/>
        <v>0</v>
      </c>
      <c r="O204" s="188">
        <f t="shared" si="34"/>
        <v>0</v>
      </c>
    </row>
    <row r="205" spans="2:15" ht="18.75" hidden="1" thickBot="1" x14ac:dyDescent="0.3">
      <c r="B205" s="152">
        <v>2221882</v>
      </c>
      <c r="C205" s="124" t="s">
        <v>39</v>
      </c>
      <c r="D205" s="153" t="s">
        <v>355</v>
      </c>
      <c r="E205" s="163">
        <f>VLOOKUP(B205,[1]Sheet1!$E$15:$AD$388,26,0)</f>
        <v>0</v>
      </c>
      <c r="F205" s="153">
        <f>VLOOKUP(B205,[1]Sheet1!$E$15:$AG$388,28,0)</f>
        <v>0</v>
      </c>
      <c r="G205" s="137">
        <f t="shared" si="35"/>
        <v>0</v>
      </c>
      <c r="H205" s="137">
        <f t="shared" si="36"/>
        <v>0</v>
      </c>
      <c r="I205" s="137">
        <f t="shared" si="46"/>
        <v>0</v>
      </c>
      <c r="J205" s="136">
        <f t="shared" si="37"/>
        <v>0</v>
      </c>
      <c r="K205" s="137">
        <f t="shared" si="38"/>
        <v>0</v>
      </c>
      <c r="L205" s="186">
        <f t="shared" si="39"/>
        <v>0</v>
      </c>
      <c r="M205" s="187">
        <f t="shared" ref="M205:M231" si="49">F205*20</f>
        <v>0</v>
      </c>
      <c r="N205" s="188">
        <f t="shared" si="40"/>
        <v>0</v>
      </c>
      <c r="O205" s="188">
        <f t="shared" ref="O205:O231" si="50">ROUND(N205,0)</f>
        <v>0</v>
      </c>
    </row>
    <row r="206" spans="2:15" ht="18.75" hidden="1" thickBot="1" x14ac:dyDescent="0.3">
      <c r="B206" s="152">
        <v>2221883</v>
      </c>
      <c r="C206" s="124" t="s">
        <v>39</v>
      </c>
      <c r="D206" s="153" t="s">
        <v>356</v>
      </c>
      <c r="E206" s="163">
        <f>VLOOKUP(B206,[1]Sheet1!$E$15:$AD$388,26,0)</f>
        <v>0</v>
      </c>
      <c r="F206" s="153">
        <f>VLOOKUP(B206,[1]Sheet1!$E$15:$AG$388,28,0)</f>
        <v>0</v>
      </c>
      <c r="G206" s="137">
        <f t="shared" si="35"/>
        <v>0</v>
      </c>
      <c r="H206" s="137">
        <f t="shared" si="36"/>
        <v>0</v>
      </c>
      <c r="I206" s="137">
        <f t="shared" si="46"/>
        <v>0</v>
      </c>
      <c r="J206" s="136">
        <f t="shared" si="37"/>
        <v>0</v>
      </c>
      <c r="K206" s="137">
        <f t="shared" si="38"/>
        <v>0</v>
      </c>
      <c r="L206" s="186">
        <f t="shared" si="39"/>
        <v>0</v>
      </c>
      <c r="M206" s="187">
        <f t="shared" si="49"/>
        <v>0</v>
      </c>
      <c r="N206" s="188">
        <f t="shared" si="40"/>
        <v>0</v>
      </c>
      <c r="O206" s="188">
        <f t="shared" si="50"/>
        <v>0</v>
      </c>
    </row>
    <row r="207" spans="2:15" ht="18.75" hidden="1" thickBot="1" x14ac:dyDescent="0.3">
      <c r="B207" s="152">
        <v>2221884</v>
      </c>
      <c r="C207" s="124" t="s">
        <v>39</v>
      </c>
      <c r="D207" s="153" t="s">
        <v>357</v>
      </c>
      <c r="E207" s="163">
        <f>VLOOKUP(B207,[1]Sheet1!$E$15:$AD$388,26,0)</f>
        <v>0</v>
      </c>
      <c r="F207" s="153">
        <f>VLOOKUP(B207,[1]Sheet1!$E$15:$AG$388,28,0)</f>
        <v>0</v>
      </c>
      <c r="G207" s="137">
        <f t="shared" ref="G207:G231" si="51">E207*15959</f>
        <v>0</v>
      </c>
      <c r="H207" s="137">
        <f t="shared" ref="H207:H231" si="52">F207*12352</f>
        <v>0</v>
      </c>
      <c r="I207" s="137">
        <f t="shared" si="46"/>
        <v>0</v>
      </c>
      <c r="J207" s="136">
        <f t="shared" ref="J207:J230" si="53">F207</f>
        <v>0</v>
      </c>
      <c r="K207" s="137">
        <f t="shared" ref="K207:K231" si="54">J207*207</f>
        <v>0</v>
      </c>
      <c r="L207" s="186">
        <f t="shared" ref="L207:L231" si="55">F207*1125</f>
        <v>0</v>
      </c>
      <c r="M207" s="187">
        <f t="shared" si="49"/>
        <v>0</v>
      </c>
      <c r="N207" s="188">
        <f t="shared" ref="N207:N231" si="56">I207+K207+L207+M207</f>
        <v>0</v>
      </c>
      <c r="O207" s="188">
        <f t="shared" si="50"/>
        <v>0</v>
      </c>
    </row>
    <row r="208" spans="2:15" ht="18.75" hidden="1" thickBot="1" x14ac:dyDescent="0.3">
      <c r="B208" s="152">
        <v>2221885</v>
      </c>
      <c r="C208" s="124" t="s">
        <v>39</v>
      </c>
      <c r="D208" s="153" t="s">
        <v>358</v>
      </c>
      <c r="E208" s="163">
        <f>VLOOKUP(B208,[1]Sheet1!$E$15:$AD$388,26,0)</f>
        <v>0</v>
      </c>
      <c r="F208" s="153">
        <f>VLOOKUP(B208,[1]Sheet1!$E$15:$AG$388,28,0)</f>
        <v>0</v>
      </c>
      <c r="G208" s="137">
        <f t="shared" si="51"/>
        <v>0</v>
      </c>
      <c r="H208" s="137">
        <f t="shared" si="52"/>
        <v>0</v>
      </c>
      <c r="I208" s="137">
        <f t="shared" si="46"/>
        <v>0</v>
      </c>
      <c r="J208" s="136">
        <f t="shared" si="53"/>
        <v>0</v>
      </c>
      <c r="K208" s="137">
        <f t="shared" si="54"/>
        <v>0</v>
      </c>
      <c r="L208" s="186">
        <f t="shared" si="55"/>
        <v>0</v>
      </c>
      <c r="M208" s="187">
        <f t="shared" si="49"/>
        <v>0</v>
      </c>
      <c r="N208" s="188">
        <f t="shared" si="56"/>
        <v>0</v>
      </c>
      <c r="O208" s="188">
        <f t="shared" si="50"/>
        <v>0</v>
      </c>
    </row>
    <row r="209" spans="2:15" ht="18.75" hidden="1" thickBot="1" x14ac:dyDescent="0.3">
      <c r="B209" s="152">
        <v>2221909</v>
      </c>
      <c r="C209" s="124" t="s">
        <v>39</v>
      </c>
      <c r="D209" s="153" t="s">
        <v>359</v>
      </c>
      <c r="E209" s="163">
        <f>VLOOKUP(B209,[1]Sheet1!$E$15:$AD$388,26,0)</f>
        <v>0</v>
      </c>
      <c r="F209" s="153">
        <f>VLOOKUP(B209,[1]Sheet1!$E$15:$AG$388,28,0)</f>
        <v>0</v>
      </c>
      <c r="G209" s="137">
        <f t="shared" si="51"/>
        <v>0</v>
      </c>
      <c r="H209" s="137">
        <f t="shared" si="52"/>
        <v>0</v>
      </c>
      <c r="I209" s="137">
        <f t="shared" si="46"/>
        <v>0</v>
      </c>
      <c r="J209" s="136">
        <f t="shared" si="53"/>
        <v>0</v>
      </c>
      <c r="K209" s="137">
        <f t="shared" si="54"/>
        <v>0</v>
      </c>
      <c r="L209" s="186">
        <f t="shared" si="55"/>
        <v>0</v>
      </c>
      <c r="M209" s="187">
        <f t="shared" si="49"/>
        <v>0</v>
      </c>
      <c r="N209" s="188">
        <f t="shared" si="56"/>
        <v>0</v>
      </c>
      <c r="O209" s="188">
        <f t="shared" si="50"/>
        <v>0</v>
      </c>
    </row>
    <row r="210" spans="2:15" ht="15.75" hidden="1" thickBot="1" x14ac:dyDescent="0.3">
      <c r="B210" s="152"/>
      <c r="D210" s="124" t="s">
        <v>40</v>
      </c>
      <c r="E210" s="141">
        <f t="shared" ref="E210:O210" si="57">SUM(E211:E214)</f>
        <v>0</v>
      </c>
      <c r="F210" s="141">
        <f t="shared" si="57"/>
        <v>0</v>
      </c>
      <c r="G210" s="141">
        <f t="shared" si="57"/>
        <v>0</v>
      </c>
      <c r="H210" s="141">
        <f t="shared" si="57"/>
        <v>0</v>
      </c>
      <c r="I210" s="141">
        <f t="shared" si="57"/>
        <v>0</v>
      </c>
      <c r="J210" s="141">
        <f t="shared" si="57"/>
        <v>0</v>
      </c>
      <c r="K210" s="141">
        <f t="shared" si="57"/>
        <v>0</v>
      </c>
      <c r="L210" s="141">
        <f t="shared" si="57"/>
        <v>0</v>
      </c>
      <c r="M210" s="141">
        <f t="shared" si="57"/>
        <v>0</v>
      </c>
      <c r="N210" s="141">
        <f t="shared" si="57"/>
        <v>0</v>
      </c>
      <c r="O210" s="141">
        <f t="shared" si="57"/>
        <v>0</v>
      </c>
    </row>
    <row r="211" spans="2:15" ht="18.75" hidden="1" thickBot="1" x14ac:dyDescent="0.3">
      <c r="B211" s="152">
        <v>2222943</v>
      </c>
      <c r="C211" s="124" t="s">
        <v>40</v>
      </c>
      <c r="D211" s="153" t="s">
        <v>360</v>
      </c>
      <c r="E211" s="163">
        <f>VLOOKUP(B211,[1]Sheet1!$E$15:$AD$388,26,0)</f>
        <v>0</v>
      </c>
      <c r="F211" s="153">
        <f>VLOOKUP(B211,[1]Sheet1!$E$15:$AG$388,28,0)</f>
        <v>0</v>
      </c>
      <c r="G211" s="137">
        <f t="shared" si="51"/>
        <v>0</v>
      </c>
      <c r="H211" s="137">
        <f t="shared" si="52"/>
        <v>0</v>
      </c>
      <c r="I211" s="137">
        <f t="shared" si="46"/>
        <v>0</v>
      </c>
      <c r="J211" s="136">
        <f t="shared" si="53"/>
        <v>0</v>
      </c>
      <c r="K211" s="137">
        <f t="shared" si="54"/>
        <v>0</v>
      </c>
      <c r="L211" s="186">
        <f t="shared" si="55"/>
        <v>0</v>
      </c>
      <c r="M211" s="187">
        <f t="shared" si="49"/>
        <v>0</v>
      </c>
      <c r="N211" s="188">
        <f t="shared" si="56"/>
        <v>0</v>
      </c>
      <c r="O211" s="188">
        <f t="shared" si="50"/>
        <v>0</v>
      </c>
    </row>
    <row r="212" spans="2:15" ht="18.75" hidden="1" thickBot="1" x14ac:dyDescent="0.3">
      <c r="B212" s="152">
        <v>2222944</v>
      </c>
      <c r="C212" s="124" t="s">
        <v>40</v>
      </c>
      <c r="D212" s="153" t="s">
        <v>361</v>
      </c>
      <c r="E212" s="163">
        <f>VLOOKUP(B212,[1]Sheet1!$E$15:$AD$388,26,0)</f>
        <v>0</v>
      </c>
      <c r="F212" s="153">
        <f>VLOOKUP(B212,[1]Sheet1!$E$15:$AG$388,28,0)</f>
        <v>0</v>
      </c>
      <c r="G212" s="137">
        <f t="shared" si="51"/>
        <v>0</v>
      </c>
      <c r="H212" s="137">
        <f t="shared" si="52"/>
        <v>0</v>
      </c>
      <c r="I212" s="137">
        <f t="shared" si="46"/>
        <v>0</v>
      </c>
      <c r="J212" s="136">
        <f t="shared" si="53"/>
        <v>0</v>
      </c>
      <c r="K212" s="137">
        <f t="shared" si="54"/>
        <v>0</v>
      </c>
      <c r="L212" s="186">
        <f t="shared" si="55"/>
        <v>0</v>
      </c>
      <c r="M212" s="187">
        <f t="shared" si="49"/>
        <v>0</v>
      </c>
      <c r="N212" s="188">
        <f t="shared" si="56"/>
        <v>0</v>
      </c>
      <c r="O212" s="188">
        <f t="shared" si="50"/>
        <v>0</v>
      </c>
    </row>
    <row r="213" spans="2:15" ht="18.75" hidden="1" thickBot="1" x14ac:dyDescent="0.3">
      <c r="B213" s="152">
        <v>2222945</v>
      </c>
      <c r="C213" s="124" t="s">
        <v>40</v>
      </c>
      <c r="D213" s="153" t="s">
        <v>362</v>
      </c>
      <c r="E213" s="163">
        <f>VLOOKUP(B213,[1]Sheet1!$E$15:$AD$388,26,0)</f>
        <v>0</v>
      </c>
      <c r="F213" s="153">
        <f>VLOOKUP(B213,[1]Sheet1!$E$15:$AG$388,28,0)</f>
        <v>0</v>
      </c>
      <c r="G213" s="137">
        <f t="shared" si="51"/>
        <v>0</v>
      </c>
      <c r="H213" s="137">
        <f t="shared" si="52"/>
        <v>0</v>
      </c>
      <c r="I213" s="137">
        <f t="shared" si="46"/>
        <v>0</v>
      </c>
      <c r="J213" s="136">
        <f t="shared" si="53"/>
        <v>0</v>
      </c>
      <c r="K213" s="137">
        <f t="shared" si="54"/>
        <v>0</v>
      </c>
      <c r="L213" s="186">
        <f t="shared" si="55"/>
        <v>0</v>
      </c>
      <c r="M213" s="187">
        <f t="shared" si="49"/>
        <v>0</v>
      </c>
      <c r="N213" s="188">
        <f t="shared" si="56"/>
        <v>0</v>
      </c>
      <c r="O213" s="188">
        <f t="shared" si="50"/>
        <v>0</v>
      </c>
    </row>
    <row r="214" spans="2:15" ht="18.75" hidden="1" thickBot="1" x14ac:dyDescent="0.3">
      <c r="B214" s="152">
        <v>2222946</v>
      </c>
      <c r="C214" s="124" t="s">
        <v>40</v>
      </c>
      <c r="D214" s="153" t="s">
        <v>363</v>
      </c>
      <c r="E214" s="163">
        <f>VLOOKUP(B214,[1]Sheet1!$E$15:$AD$388,26,0)</f>
        <v>0</v>
      </c>
      <c r="F214" s="153">
        <f>VLOOKUP(B214,[1]Sheet1!$E$15:$AG$388,28,0)</f>
        <v>0</v>
      </c>
      <c r="G214" s="137">
        <f t="shared" si="51"/>
        <v>0</v>
      </c>
      <c r="H214" s="137">
        <f t="shared" si="52"/>
        <v>0</v>
      </c>
      <c r="I214" s="137">
        <f t="shared" si="46"/>
        <v>0</v>
      </c>
      <c r="J214" s="136">
        <f t="shared" si="53"/>
        <v>0</v>
      </c>
      <c r="K214" s="137">
        <f t="shared" si="54"/>
        <v>0</v>
      </c>
      <c r="L214" s="186">
        <f t="shared" si="55"/>
        <v>0</v>
      </c>
      <c r="M214" s="187">
        <f t="shared" si="49"/>
        <v>0</v>
      </c>
      <c r="N214" s="188">
        <f t="shared" si="56"/>
        <v>0</v>
      </c>
      <c r="O214" s="188">
        <f t="shared" si="50"/>
        <v>0</v>
      </c>
    </row>
    <row r="215" spans="2:15" ht="15.75" hidden="1" thickBot="1" x14ac:dyDescent="0.3">
      <c r="B215" s="152"/>
      <c r="D215" s="124" t="s">
        <v>41</v>
      </c>
      <c r="E215" s="141">
        <f t="shared" ref="E215:O215" si="58">SUM(E216:E221)</f>
        <v>0</v>
      </c>
      <c r="F215" s="141">
        <f t="shared" si="58"/>
        <v>0</v>
      </c>
      <c r="G215" s="141">
        <f t="shared" si="58"/>
        <v>0</v>
      </c>
      <c r="H215" s="141">
        <f t="shared" si="58"/>
        <v>0</v>
      </c>
      <c r="I215" s="141">
        <f t="shared" si="58"/>
        <v>0</v>
      </c>
      <c r="J215" s="141">
        <f t="shared" si="58"/>
        <v>0</v>
      </c>
      <c r="K215" s="141">
        <f t="shared" si="58"/>
        <v>0</v>
      </c>
      <c r="L215" s="141">
        <f t="shared" si="58"/>
        <v>0</v>
      </c>
      <c r="M215" s="141">
        <f t="shared" si="58"/>
        <v>0</v>
      </c>
      <c r="N215" s="141">
        <f t="shared" si="58"/>
        <v>0</v>
      </c>
      <c r="O215" s="141">
        <f t="shared" si="58"/>
        <v>0</v>
      </c>
    </row>
    <row r="216" spans="2:15" ht="18.75" hidden="1" thickBot="1" x14ac:dyDescent="0.3">
      <c r="B216" s="152">
        <v>2223657</v>
      </c>
      <c r="C216" s="124" t="s">
        <v>41</v>
      </c>
      <c r="D216" s="153" t="s">
        <v>364</v>
      </c>
      <c r="E216" s="163">
        <f>VLOOKUP(B216,[1]Sheet1!$E$15:$AD$388,26,0)</f>
        <v>0</v>
      </c>
      <c r="F216" s="153">
        <f>VLOOKUP(B216,[1]Sheet1!$E$15:$AG$388,28,0)</f>
        <v>0</v>
      </c>
      <c r="G216" s="137">
        <f t="shared" si="51"/>
        <v>0</v>
      </c>
      <c r="H216" s="137">
        <f t="shared" si="52"/>
        <v>0</v>
      </c>
      <c r="I216" s="137">
        <f t="shared" si="46"/>
        <v>0</v>
      </c>
      <c r="J216" s="136">
        <f t="shared" si="53"/>
        <v>0</v>
      </c>
      <c r="K216" s="137">
        <f t="shared" si="54"/>
        <v>0</v>
      </c>
      <c r="L216" s="186">
        <f t="shared" si="55"/>
        <v>0</v>
      </c>
      <c r="M216" s="187">
        <f t="shared" si="49"/>
        <v>0</v>
      </c>
      <c r="N216" s="188">
        <f t="shared" si="56"/>
        <v>0</v>
      </c>
      <c r="O216" s="188">
        <f t="shared" si="50"/>
        <v>0</v>
      </c>
    </row>
    <row r="217" spans="2:15" ht="18.75" hidden="1" thickBot="1" x14ac:dyDescent="0.3">
      <c r="B217" s="152">
        <v>2223808</v>
      </c>
      <c r="C217" s="124" t="s">
        <v>41</v>
      </c>
      <c r="D217" s="153" t="s">
        <v>365</v>
      </c>
      <c r="E217" s="163">
        <f>VLOOKUP(B217,[1]Sheet1!$E$15:$AD$388,26,0)</f>
        <v>0</v>
      </c>
      <c r="F217" s="153">
        <f>VLOOKUP(B217,[1]Sheet1!$E$15:$AG$388,28,0)</f>
        <v>0</v>
      </c>
      <c r="G217" s="137">
        <f t="shared" si="51"/>
        <v>0</v>
      </c>
      <c r="H217" s="137">
        <f t="shared" si="52"/>
        <v>0</v>
      </c>
      <c r="I217" s="137">
        <f t="shared" si="46"/>
        <v>0</v>
      </c>
      <c r="J217" s="136">
        <f t="shared" si="53"/>
        <v>0</v>
      </c>
      <c r="K217" s="137">
        <f t="shared" si="54"/>
        <v>0</v>
      </c>
      <c r="L217" s="186">
        <f t="shared" si="55"/>
        <v>0</v>
      </c>
      <c r="M217" s="187">
        <f t="shared" si="49"/>
        <v>0</v>
      </c>
      <c r="N217" s="188">
        <f t="shared" si="56"/>
        <v>0</v>
      </c>
      <c r="O217" s="188">
        <f t="shared" si="50"/>
        <v>0</v>
      </c>
    </row>
    <row r="218" spans="2:15" ht="18.75" hidden="1" thickBot="1" x14ac:dyDescent="0.3">
      <c r="B218" s="152">
        <v>2223809</v>
      </c>
      <c r="C218" s="124" t="s">
        <v>41</v>
      </c>
      <c r="D218" s="153" t="s">
        <v>366</v>
      </c>
      <c r="E218" s="163">
        <f>VLOOKUP(B218,[1]Sheet1!$E$15:$AD$388,26,0)</f>
        <v>0</v>
      </c>
      <c r="F218" s="153">
        <f>VLOOKUP(B218,[1]Sheet1!$E$15:$AG$388,28,0)</f>
        <v>0</v>
      </c>
      <c r="G218" s="137">
        <f t="shared" si="51"/>
        <v>0</v>
      </c>
      <c r="H218" s="137">
        <f t="shared" si="52"/>
        <v>0</v>
      </c>
      <c r="I218" s="137">
        <f t="shared" si="46"/>
        <v>0</v>
      </c>
      <c r="J218" s="136">
        <f t="shared" si="53"/>
        <v>0</v>
      </c>
      <c r="K218" s="137">
        <f t="shared" si="54"/>
        <v>0</v>
      </c>
      <c r="L218" s="186">
        <f t="shared" si="55"/>
        <v>0</v>
      </c>
      <c r="M218" s="187">
        <f t="shared" si="49"/>
        <v>0</v>
      </c>
      <c r="N218" s="188">
        <f t="shared" si="56"/>
        <v>0</v>
      </c>
      <c r="O218" s="188">
        <f t="shared" si="50"/>
        <v>0</v>
      </c>
    </row>
    <row r="219" spans="2:15" ht="18.75" hidden="1" thickBot="1" x14ac:dyDescent="0.3">
      <c r="B219" s="152">
        <v>2223810</v>
      </c>
      <c r="C219" s="124" t="s">
        <v>41</v>
      </c>
      <c r="D219" s="153" t="s">
        <v>367</v>
      </c>
      <c r="E219" s="163">
        <f>VLOOKUP(B219,[1]Sheet1!$E$15:$AD$388,26,0)</f>
        <v>0</v>
      </c>
      <c r="F219" s="153">
        <f>VLOOKUP(B219,[1]Sheet1!$E$15:$AG$388,28,0)</f>
        <v>0</v>
      </c>
      <c r="G219" s="137">
        <f t="shared" si="51"/>
        <v>0</v>
      </c>
      <c r="H219" s="137">
        <f t="shared" si="52"/>
        <v>0</v>
      </c>
      <c r="I219" s="137">
        <f t="shared" si="46"/>
        <v>0</v>
      </c>
      <c r="J219" s="136">
        <f t="shared" si="53"/>
        <v>0</v>
      </c>
      <c r="K219" s="137">
        <f t="shared" si="54"/>
        <v>0</v>
      </c>
      <c r="L219" s="186">
        <f t="shared" si="55"/>
        <v>0</v>
      </c>
      <c r="M219" s="187">
        <f t="shared" si="49"/>
        <v>0</v>
      </c>
      <c r="N219" s="188">
        <f t="shared" si="56"/>
        <v>0</v>
      </c>
      <c r="O219" s="188">
        <f t="shared" si="50"/>
        <v>0</v>
      </c>
    </row>
    <row r="220" spans="2:15" ht="18.75" hidden="1" thickBot="1" x14ac:dyDescent="0.3">
      <c r="B220" s="152">
        <v>2223811</v>
      </c>
      <c r="C220" s="124" t="s">
        <v>41</v>
      </c>
      <c r="D220" s="153" t="s">
        <v>368</v>
      </c>
      <c r="E220" s="163">
        <f>VLOOKUP(B220,[1]Sheet1!$E$15:$AD$388,26,0)</f>
        <v>0</v>
      </c>
      <c r="F220" s="153">
        <f>VLOOKUP(B220,[1]Sheet1!$E$15:$AG$388,28,0)</f>
        <v>0</v>
      </c>
      <c r="G220" s="137">
        <f t="shared" si="51"/>
        <v>0</v>
      </c>
      <c r="H220" s="137">
        <f t="shared" si="52"/>
        <v>0</v>
      </c>
      <c r="I220" s="137">
        <f t="shared" si="46"/>
        <v>0</v>
      </c>
      <c r="J220" s="136">
        <f t="shared" si="53"/>
        <v>0</v>
      </c>
      <c r="K220" s="137">
        <f t="shared" si="54"/>
        <v>0</v>
      </c>
      <c r="L220" s="186">
        <f t="shared" si="55"/>
        <v>0</v>
      </c>
      <c r="M220" s="187">
        <f t="shared" si="49"/>
        <v>0</v>
      </c>
      <c r="N220" s="188">
        <f t="shared" si="56"/>
        <v>0</v>
      </c>
      <c r="O220" s="188">
        <f t="shared" si="50"/>
        <v>0</v>
      </c>
    </row>
    <row r="221" spans="2:15" ht="18.75" hidden="1" thickBot="1" x14ac:dyDescent="0.3">
      <c r="B221" s="152">
        <v>2223812</v>
      </c>
      <c r="C221" s="124" t="s">
        <v>41</v>
      </c>
      <c r="D221" s="153" t="s">
        <v>369</v>
      </c>
      <c r="E221" s="163">
        <f>VLOOKUP(B221,[1]Sheet1!$E$15:$AD$388,26,0)</f>
        <v>0</v>
      </c>
      <c r="F221" s="153">
        <f>VLOOKUP(B221,[1]Sheet1!$E$15:$AG$388,28,0)</f>
        <v>0</v>
      </c>
      <c r="G221" s="137">
        <f t="shared" si="51"/>
        <v>0</v>
      </c>
      <c r="H221" s="137">
        <f t="shared" si="52"/>
        <v>0</v>
      </c>
      <c r="I221" s="137">
        <f t="shared" si="46"/>
        <v>0</v>
      </c>
      <c r="J221" s="136">
        <f t="shared" si="53"/>
        <v>0</v>
      </c>
      <c r="K221" s="137">
        <f t="shared" si="54"/>
        <v>0</v>
      </c>
      <c r="L221" s="186">
        <f t="shared" si="55"/>
        <v>0</v>
      </c>
      <c r="M221" s="187">
        <f t="shared" si="49"/>
        <v>0</v>
      </c>
      <c r="N221" s="188">
        <f t="shared" si="56"/>
        <v>0</v>
      </c>
      <c r="O221" s="188">
        <f t="shared" si="50"/>
        <v>0</v>
      </c>
    </row>
    <row r="222" spans="2:15" ht="15.75" hidden="1" thickBot="1" x14ac:dyDescent="0.3">
      <c r="B222" s="152"/>
      <c r="D222" s="124" t="s">
        <v>42</v>
      </c>
      <c r="E222" s="141">
        <f>SUM(E223:E231)</f>
        <v>0</v>
      </c>
      <c r="F222" s="141">
        <f t="shared" ref="F222:O222" si="59">SUM(F223:F231)</f>
        <v>0</v>
      </c>
      <c r="G222" s="141">
        <f t="shared" si="59"/>
        <v>0</v>
      </c>
      <c r="H222" s="141">
        <f t="shared" si="59"/>
        <v>0</v>
      </c>
      <c r="I222" s="141">
        <f t="shared" si="59"/>
        <v>0</v>
      </c>
      <c r="J222" s="141">
        <f t="shared" si="59"/>
        <v>0</v>
      </c>
      <c r="K222" s="141">
        <f t="shared" si="59"/>
        <v>0</v>
      </c>
      <c r="L222" s="141">
        <f t="shared" si="59"/>
        <v>0</v>
      </c>
      <c r="M222" s="141">
        <f t="shared" si="59"/>
        <v>0</v>
      </c>
      <c r="N222" s="141">
        <f t="shared" si="59"/>
        <v>0</v>
      </c>
      <c r="O222" s="141">
        <f t="shared" si="59"/>
        <v>0</v>
      </c>
    </row>
    <row r="223" spans="2:15" ht="18.75" hidden="1" thickBot="1" x14ac:dyDescent="0.3">
      <c r="B223" s="152">
        <v>2224916</v>
      </c>
      <c r="C223" s="124" t="s">
        <v>42</v>
      </c>
      <c r="D223" s="153" t="s">
        <v>370</v>
      </c>
      <c r="E223" s="163">
        <f>VLOOKUP(B223,[1]Sheet1!$E$15:$AD$388,26,0)</f>
        <v>0</v>
      </c>
      <c r="F223" s="153">
        <f>VLOOKUP(B223,[1]Sheet1!$E$15:$AG$388,28,0)</f>
        <v>0</v>
      </c>
      <c r="G223" s="137">
        <f t="shared" si="51"/>
        <v>0</v>
      </c>
      <c r="H223" s="137">
        <f t="shared" si="52"/>
        <v>0</v>
      </c>
      <c r="I223" s="137">
        <f t="shared" si="46"/>
        <v>0</v>
      </c>
      <c r="J223" s="136">
        <f t="shared" si="53"/>
        <v>0</v>
      </c>
      <c r="K223" s="137">
        <f t="shared" si="54"/>
        <v>0</v>
      </c>
      <c r="L223" s="186">
        <f t="shared" si="55"/>
        <v>0</v>
      </c>
      <c r="M223" s="187">
        <f t="shared" si="49"/>
        <v>0</v>
      </c>
      <c r="N223" s="188">
        <f t="shared" si="56"/>
        <v>0</v>
      </c>
      <c r="O223" s="188">
        <f t="shared" si="50"/>
        <v>0</v>
      </c>
    </row>
    <row r="224" spans="2:15" ht="18.75" hidden="1" thickBot="1" x14ac:dyDescent="0.3">
      <c r="B224" s="152">
        <v>2224917</v>
      </c>
      <c r="C224" s="124" t="s">
        <v>42</v>
      </c>
      <c r="D224" s="153" t="s">
        <v>371</v>
      </c>
      <c r="E224" s="163">
        <f>VLOOKUP(B224,[1]Sheet1!$E$15:$AD$388,26,0)</f>
        <v>0</v>
      </c>
      <c r="F224" s="153">
        <f>VLOOKUP(B224,[1]Sheet1!$E$15:$AG$388,28,0)</f>
        <v>0</v>
      </c>
      <c r="G224" s="137">
        <f t="shared" si="51"/>
        <v>0</v>
      </c>
      <c r="H224" s="137">
        <f t="shared" si="52"/>
        <v>0</v>
      </c>
      <c r="I224" s="137">
        <f t="shared" si="46"/>
        <v>0</v>
      </c>
      <c r="J224" s="136">
        <f t="shared" si="53"/>
        <v>0</v>
      </c>
      <c r="K224" s="137">
        <f t="shared" si="54"/>
        <v>0</v>
      </c>
      <c r="L224" s="186">
        <f t="shared" si="55"/>
        <v>0</v>
      </c>
      <c r="M224" s="187">
        <f t="shared" si="49"/>
        <v>0</v>
      </c>
      <c r="N224" s="188">
        <f t="shared" si="56"/>
        <v>0</v>
      </c>
      <c r="O224" s="188">
        <f t="shared" si="50"/>
        <v>0</v>
      </c>
    </row>
    <row r="225" spans="2:15" ht="18.75" hidden="1" thickBot="1" x14ac:dyDescent="0.3">
      <c r="B225" s="152">
        <v>2224918</v>
      </c>
      <c r="C225" s="124" t="s">
        <v>42</v>
      </c>
      <c r="D225" s="153" t="s">
        <v>372</v>
      </c>
      <c r="E225" s="163">
        <f>VLOOKUP(B225,[1]Sheet1!$E$15:$AD$388,26,0)</f>
        <v>0</v>
      </c>
      <c r="F225" s="153">
        <f>VLOOKUP(B225,[1]Sheet1!$E$15:$AG$388,28,0)</f>
        <v>0</v>
      </c>
      <c r="G225" s="137">
        <f t="shared" si="51"/>
        <v>0</v>
      </c>
      <c r="H225" s="137">
        <f t="shared" si="52"/>
        <v>0</v>
      </c>
      <c r="I225" s="137">
        <f t="shared" si="46"/>
        <v>0</v>
      </c>
      <c r="J225" s="136">
        <f t="shared" si="53"/>
        <v>0</v>
      </c>
      <c r="K225" s="137">
        <f t="shared" si="54"/>
        <v>0</v>
      </c>
      <c r="L225" s="186">
        <f t="shared" si="55"/>
        <v>0</v>
      </c>
      <c r="M225" s="187">
        <f t="shared" si="49"/>
        <v>0</v>
      </c>
      <c r="N225" s="188">
        <f t="shared" si="56"/>
        <v>0</v>
      </c>
      <c r="O225" s="188">
        <f t="shared" si="50"/>
        <v>0</v>
      </c>
    </row>
    <row r="226" spans="2:15" ht="18.75" hidden="1" thickBot="1" x14ac:dyDescent="0.3">
      <c r="B226" s="152">
        <v>2224919</v>
      </c>
      <c r="C226" s="124" t="s">
        <v>42</v>
      </c>
      <c r="D226" s="153" t="s">
        <v>373</v>
      </c>
      <c r="E226" s="163">
        <f>VLOOKUP(B226,[1]Sheet1!$E$15:$AD$388,26,0)</f>
        <v>0</v>
      </c>
      <c r="F226" s="153">
        <f>VLOOKUP(B226,[1]Sheet1!$E$15:$AG$388,28,0)</f>
        <v>0</v>
      </c>
      <c r="G226" s="137">
        <f t="shared" si="51"/>
        <v>0</v>
      </c>
      <c r="H226" s="137">
        <f t="shared" si="52"/>
        <v>0</v>
      </c>
      <c r="I226" s="137">
        <f t="shared" si="46"/>
        <v>0</v>
      </c>
      <c r="J226" s="136">
        <f t="shared" si="53"/>
        <v>0</v>
      </c>
      <c r="K226" s="137">
        <f t="shared" si="54"/>
        <v>0</v>
      </c>
      <c r="L226" s="186">
        <f t="shared" si="55"/>
        <v>0</v>
      </c>
      <c r="M226" s="187">
        <f t="shared" si="49"/>
        <v>0</v>
      </c>
      <c r="N226" s="188">
        <f t="shared" si="56"/>
        <v>0</v>
      </c>
      <c r="O226" s="188">
        <f t="shared" si="50"/>
        <v>0</v>
      </c>
    </row>
    <row r="227" spans="2:15" ht="18.75" hidden="1" thickBot="1" x14ac:dyDescent="0.3">
      <c r="B227" s="152">
        <v>2224920</v>
      </c>
      <c r="C227" s="124" t="s">
        <v>42</v>
      </c>
      <c r="D227" s="153" t="s">
        <v>374</v>
      </c>
      <c r="E227" s="163">
        <f>VLOOKUP(B227,[1]Sheet1!$E$15:$AD$388,26,0)</f>
        <v>0</v>
      </c>
      <c r="F227" s="153">
        <f>VLOOKUP(B227,[1]Sheet1!$E$15:$AG$388,28,0)</f>
        <v>0</v>
      </c>
      <c r="G227" s="137">
        <f t="shared" si="51"/>
        <v>0</v>
      </c>
      <c r="H227" s="137">
        <f t="shared" si="52"/>
        <v>0</v>
      </c>
      <c r="I227" s="137">
        <f t="shared" si="46"/>
        <v>0</v>
      </c>
      <c r="J227" s="136">
        <f t="shared" si="53"/>
        <v>0</v>
      </c>
      <c r="K227" s="137">
        <f t="shared" si="54"/>
        <v>0</v>
      </c>
      <c r="L227" s="186">
        <f t="shared" si="55"/>
        <v>0</v>
      </c>
      <c r="M227" s="187">
        <f t="shared" si="49"/>
        <v>0</v>
      </c>
      <c r="N227" s="188">
        <f t="shared" si="56"/>
        <v>0</v>
      </c>
      <c r="O227" s="188">
        <f t="shared" si="50"/>
        <v>0</v>
      </c>
    </row>
    <row r="228" spans="2:15" ht="18.75" hidden="1" thickBot="1" x14ac:dyDescent="0.3">
      <c r="B228" s="152">
        <v>2224921</v>
      </c>
      <c r="C228" s="124" t="s">
        <v>42</v>
      </c>
      <c r="D228" s="153" t="s">
        <v>375</v>
      </c>
      <c r="E228" s="163">
        <f>VLOOKUP(B228,[1]Sheet1!$E$15:$AD$388,26,0)</f>
        <v>0</v>
      </c>
      <c r="F228" s="153">
        <f>VLOOKUP(B228,[1]Sheet1!$E$15:$AG$388,28,0)</f>
        <v>0</v>
      </c>
      <c r="G228" s="137">
        <f t="shared" si="51"/>
        <v>0</v>
      </c>
      <c r="H228" s="137">
        <f t="shared" si="52"/>
        <v>0</v>
      </c>
      <c r="I228" s="137">
        <f t="shared" si="46"/>
        <v>0</v>
      </c>
      <c r="J228" s="136">
        <f t="shared" si="53"/>
        <v>0</v>
      </c>
      <c r="K228" s="137">
        <f t="shared" si="54"/>
        <v>0</v>
      </c>
      <c r="L228" s="186">
        <f t="shared" si="55"/>
        <v>0</v>
      </c>
      <c r="M228" s="187">
        <f t="shared" si="49"/>
        <v>0</v>
      </c>
      <c r="N228" s="188">
        <f t="shared" si="56"/>
        <v>0</v>
      </c>
      <c r="O228" s="188">
        <f t="shared" si="50"/>
        <v>0</v>
      </c>
    </row>
    <row r="229" spans="2:15" ht="18.75" hidden="1" thickBot="1" x14ac:dyDescent="0.3">
      <c r="B229" s="152">
        <v>2224922</v>
      </c>
      <c r="C229" s="124" t="s">
        <v>42</v>
      </c>
      <c r="D229" s="153" t="s">
        <v>376</v>
      </c>
      <c r="E229" s="163">
        <f>VLOOKUP(B229,[1]Sheet1!$E$15:$AD$388,26,0)</f>
        <v>0</v>
      </c>
      <c r="F229" s="153">
        <f>VLOOKUP(B229,[1]Sheet1!$E$15:$AG$388,28,0)</f>
        <v>0</v>
      </c>
      <c r="G229" s="137">
        <f t="shared" si="51"/>
        <v>0</v>
      </c>
      <c r="H229" s="137">
        <f t="shared" si="52"/>
        <v>0</v>
      </c>
      <c r="I229" s="137">
        <f t="shared" si="46"/>
        <v>0</v>
      </c>
      <c r="J229" s="136">
        <f t="shared" si="53"/>
        <v>0</v>
      </c>
      <c r="K229" s="137">
        <f t="shared" si="54"/>
        <v>0</v>
      </c>
      <c r="L229" s="186">
        <f t="shared" si="55"/>
        <v>0</v>
      </c>
      <c r="M229" s="187">
        <f t="shared" si="49"/>
        <v>0</v>
      </c>
      <c r="N229" s="188">
        <f t="shared" si="56"/>
        <v>0</v>
      </c>
      <c r="O229" s="188">
        <f t="shared" si="50"/>
        <v>0</v>
      </c>
    </row>
    <row r="230" spans="2:15" ht="18.75" hidden="1" thickBot="1" x14ac:dyDescent="0.3">
      <c r="B230" s="152">
        <v>2224923</v>
      </c>
      <c r="C230" s="124" t="s">
        <v>42</v>
      </c>
      <c r="D230" s="153" t="s">
        <v>377</v>
      </c>
      <c r="E230" s="163">
        <f>VLOOKUP(B230,[1]Sheet1!$E$15:$AD$388,26,0)</f>
        <v>0</v>
      </c>
      <c r="F230" s="153">
        <f>VLOOKUP(B230,[1]Sheet1!$E$15:$AG$388,28,0)</f>
        <v>0</v>
      </c>
      <c r="G230" s="137">
        <f t="shared" si="51"/>
        <v>0</v>
      </c>
      <c r="H230" s="137">
        <f t="shared" si="52"/>
        <v>0</v>
      </c>
      <c r="I230" s="137">
        <f t="shared" si="46"/>
        <v>0</v>
      </c>
      <c r="J230" s="136">
        <f t="shared" si="53"/>
        <v>0</v>
      </c>
      <c r="K230" s="137">
        <f t="shared" si="54"/>
        <v>0</v>
      </c>
      <c r="L230" s="186">
        <f t="shared" si="55"/>
        <v>0</v>
      </c>
      <c r="M230" s="187">
        <f t="shared" si="49"/>
        <v>0</v>
      </c>
      <c r="N230" s="188">
        <f t="shared" si="56"/>
        <v>0</v>
      </c>
      <c r="O230" s="188">
        <f t="shared" si="50"/>
        <v>0</v>
      </c>
    </row>
    <row r="231" spans="2:15" ht="18" hidden="1" x14ac:dyDescent="0.25">
      <c r="B231" s="110">
        <v>2200000</v>
      </c>
      <c r="C231" s="124" t="s">
        <v>42</v>
      </c>
      <c r="D231" s="122" t="s">
        <v>586</v>
      </c>
      <c r="E231" s="163">
        <v>0</v>
      </c>
      <c r="F231" s="153">
        <v>0</v>
      </c>
      <c r="G231" s="137">
        <f t="shared" si="51"/>
        <v>0</v>
      </c>
      <c r="H231" s="137">
        <f t="shared" si="52"/>
        <v>0</v>
      </c>
      <c r="I231" s="137">
        <f t="shared" si="46"/>
        <v>0</v>
      </c>
      <c r="J231" s="136">
        <v>0</v>
      </c>
      <c r="K231" s="137">
        <f t="shared" si="54"/>
        <v>0</v>
      </c>
      <c r="L231" s="186">
        <f t="shared" si="55"/>
        <v>0</v>
      </c>
      <c r="M231" s="187">
        <f t="shared" si="49"/>
        <v>0</v>
      </c>
      <c r="N231" s="188">
        <f t="shared" si="56"/>
        <v>0</v>
      </c>
      <c r="O231" s="188">
        <f t="shared" si="50"/>
        <v>0</v>
      </c>
    </row>
    <row r="232" spans="2:15" ht="15" x14ac:dyDescent="0.25">
      <c r="B232" s="162"/>
      <c r="C232" s="162"/>
      <c r="D232" s="141" t="s">
        <v>49</v>
      </c>
      <c r="E232" s="141">
        <f t="shared" ref="E232:O232" si="60">E222+E215+E210+E201+E192+E180+E172+E164+E158+E151+E138+E118+E98+E89+E81+E67+E59+E50+E44+E36+E29+E22+E13+E11</f>
        <v>20</v>
      </c>
      <c r="F232" s="141">
        <f t="shared" si="60"/>
        <v>234</v>
      </c>
      <c r="G232" s="141">
        <f t="shared" si="60"/>
        <v>319180</v>
      </c>
      <c r="H232" s="141">
        <f t="shared" si="60"/>
        <v>2890368</v>
      </c>
      <c r="I232" s="141">
        <f t="shared" si="60"/>
        <v>3209548</v>
      </c>
      <c r="J232" s="141">
        <f t="shared" si="60"/>
        <v>234</v>
      </c>
      <c r="K232" s="141">
        <f t="shared" si="60"/>
        <v>48438</v>
      </c>
      <c r="L232" s="141">
        <f t="shared" si="60"/>
        <v>263250</v>
      </c>
      <c r="M232" s="141">
        <f t="shared" si="60"/>
        <v>4680</v>
      </c>
      <c r="N232" s="141">
        <f t="shared" si="60"/>
        <v>3525916</v>
      </c>
      <c r="O232" s="141">
        <f t="shared" si="60"/>
        <v>3525916</v>
      </c>
    </row>
  </sheetData>
  <autoFilter ref="O3:O232">
    <filterColumn colId="0">
      <filters blank="1">
        <filter val="1 205 778"/>
        <filter val="111 887"/>
        <filter val="139 295"/>
        <filter val="152 999"/>
        <filter val="166 703"/>
        <filter val="194 111"/>
        <filter val="2 024"/>
        <filter val="248 927"/>
        <filter val="290 039"/>
        <filter val="3 525 916"/>
        <filter val="305 998"/>
        <filter val="333 406"/>
        <filter val="360 814"/>
        <filter val="694 220"/>
        <filter val="721 628"/>
        <filter val="749 036"/>
        <filter val="Бюджет"/>
      </filters>
    </filterColumn>
  </autoFilter>
  <mergeCells count="3">
    <mergeCell ref="D3:K3"/>
    <mergeCell ref="G5:H5"/>
    <mergeCell ref="J6:K6"/>
  </mergeCells>
  <pageMargins left="0.25" right="0.25" top="0.75" bottom="0.75" header="0.3" footer="0.3"/>
  <pageSetup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3:W202"/>
  <sheetViews>
    <sheetView topLeftCell="J1" zoomScale="80" zoomScaleNormal="80" workbookViewId="0">
      <pane ySplit="9" topLeftCell="A72" activePane="bottomLeft" state="frozen"/>
      <selection activeCell="D1" sqref="D1"/>
      <selection pane="bottomLeft" activeCell="W3" sqref="W3"/>
    </sheetView>
  </sheetViews>
  <sheetFormatPr defaultColWidth="9.140625" defaultRowHeight="15" x14ac:dyDescent="0.2"/>
  <cols>
    <col min="1" max="2" width="14.28515625" style="190" customWidth="1"/>
    <col min="3" max="3" width="46.28515625" style="190" customWidth="1"/>
    <col min="4" max="4" width="15.7109375" style="190" customWidth="1"/>
    <col min="5" max="5" width="14.42578125" style="190" customWidth="1"/>
    <col min="6" max="6" width="20.42578125" style="190" customWidth="1"/>
    <col min="7" max="7" width="15.42578125" style="190" customWidth="1"/>
    <col min="8" max="9" width="15.42578125" style="190" hidden="1" customWidth="1"/>
    <col min="10" max="10" width="15.140625" style="190" customWidth="1"/>
    <col min="11" max="11" width="10.28515625" style="190" customWidth="1"/>
    <col min="12" max="12" width="11" style="190" customWidth="1"/>
    <col min="13" max="13" width="17.28515625" style="190" customWidth="1"/>
    <col min="14" max="14" width="14.85546875" style="190" customWidth="1"/>
    <col min="15" max="15" width="15.85546875" style="190" customWidth="1"/>
    <col min="16" max="16" width="21.85546875" style="190" customWidth="1"/>
    <col min="17" max="17" width="16.140625" style="190" customWidth="1"/>
    <col min="18" max="18" width="14.85546875" style="190" customWidth="1"/>
    <col min="19" max="21" width="16.28515625" style="190" customWidth="1"/>
    <col min="22" max="22" width="19.5703125" style="190" hidden="1" customWidth="1"/>
    <col min="23" max="23" width="27.85546875" style="190" customWidth="1"/>
    <col min="24" max="16384" width="9.140625" style="190"/>
  </cols>
  <sheetData>
    <row r="3" spans="1:23" x14ac:dyDescent="0.2">
      <c r="C3" s="193" t="s">
        <v>61</v>
      </c>
      <c r="D3" s="194"/>
      <c r="E3" s="194"/>
      <c r="F3" s="194"/>
      <c r="G3" s="194"/>
      <c r="H3" s="194"/>
      <c r="I3" s="194"/>
      <c r="J3" s="194"/>
      <c r="K3" s="195"/>
      <c r="L3" s="196"/>
      <c r="M3" s="195"/>
      <c r="N3" s="195"/>
      <c r="O3" s="195"/>
      <c r="P3" s="197" t="s">
        <v>143</v>
      </c>
      <c r="Q3" s="194"/>
      <c r="R3" s="198"/>
      <c r="S3" s="192"/>
    </row>
    <row r="4" spans="1:23" ht="24.75" x14ac:dyDescent="0.3">
      <c r="C4" s="199"/>
      <c r="D4" s="200" t="s">
        <v>73</v>
      </c>
      <c r="E4" s="195"/>
      <c r="F4" s="195"/>
      <c r="G4" s="195"/>
      <c r="H4" s="195"/>
      <c r="I4" s="195"/>
      <c r="J4" s="201"/>
      <c r="K4" s="194" t="s">
        <v>144</v>
      </c>
      <c r="L4" s="194"/>
      <c r="M4" s="194"/>
      <c r="N4" s="198"/>
      <c r="O4" s="202"/>
      <c r="P4" s="203" t="s">
        <v>4</v>
      </c>
      <c r="Q4" s="197" t="s">
        <v>3</v>
      </c>
      <c r="R4" s="198"/>
      <c r="S4" s="191"/>
      <c r="T4" s="194" t="s">
        <v>144</v>
      </c>
      <c r="U4" s="204"/>
      <c r="V4" s="222" t="s">
        <v>49</v>
      </c>
      <c r="W4" s="222"/>
    </row>
    <row r="5" spans="1:23" ht="24.75" x14ac:dyDescent="0.3">
      <c r="C5" s="199" t="s">
        <v>76</v>
      </c>
      <c r="D5" s="199" t="s">
        <v>17</v>
      </c>
      <c r="E5" s="205" t="s">
        <v>91</v>
      </c>
      <c r="F5" s="206" t="s">
        <v>145</v>
      </c>
      <c r="G5" s="207"/>
      <c r="H5" s="207"/>
      <c r="I5" s="207"/>
      <c r="J5" s="205" t="s">
        <v>4</v>
      </c>
      <c r="K5" s="208" t="s">
        <v>565</v>
      </c>
      <c r="L5" s="196"/>
      <c r="M5" s="206" t="s">
        <v>145</v>
      </c>
      <c r="N5" s="207"/>
      <c r="O5" s="207" t="s">
        <v>4</v>
      </c>
      <c r="P5" s="209"/>
      <c r="Q5" s="210" t="s">
        <v>50</v>
      </c>
      <c r="R5" s="210" t="s">
        <v>45</v>
      </c>
      <c r="V5" s="222" t="s">
        <v>163</v>
      </c>
      <c r="W5" s="289" t="s">
        <v>163</v>
      </c>
    </row>
    <row r="6" spans="1:23" s="211" customFormat="1" ht="30" x14ac:dyDescent="0.25">
      <c r="C6" s="212"/>
      <c r="D6" s="212" t="s">
        <v>146</v>
      </c>
      <c r="E6" s="213" t="s">
        <v>613</v>
      </c>
      <c r="F6" s="212" t="s">
        <v>614</v>
      </c>
      <c r="G6" s="212" t="s">
        <v>615</v>
      </c>
      <c r="H6" s="211" t="s">
        <v>551</v>
      </c>
      <c r="I6" s="212"/>
      <c r="J6" s="214" t="s">
        <v>147</v>
      </c>
      <c r="K6" s="213" t="s">
        <v>17</v>
      </c>
      <c r="L6" s="213" t="s">
        <v>613</v>
      </c>
      <c r="M6" s="212" t="s">
        <v>18</v>
      </c>
      <c r="N6" s="212" t="s">
        <v>615</v>
      </c>
      <c r="O6" s="212" t="s">
        <v>148</v>
      </c>
      <c r="P6" s="215"/>
      <c r="Q6" s="216" t="s">
        <v>613</v>
      </c>
      <c r="R6" s="216" t="s">
        <v>569</v>
      </c>
      <c r="S6" s="167" t="s">
        <v>558</v>
      </c>
      <c r="T6" s="167" t="s">
        <v>558</v>
      </c>
      <c r="U6" s="167" t="s">
        <v>608</v>
      </c>
      <c r="V6" s="223">
        <v>2024</v>
      </c>
      <c r="W6" s="166">
        <v>2024</v>
      </c>
    </row>
    <row r="7" spans="1:23" s="211" customFormat="1" ht="24.75" x14ac:dyDescent="0.25">
      <c r="C7" s="212"/>
      <c r="D7" s="217"/>
      <c r="E7" s="218"/>
      <c r="F7" s="224"/>
      <c r="G7" s="224"/>
      <c r="H7" s="167"/>
      <c r="I7" s="224"/>
      <c r="J7" s="225"/>
      <c r="K7" s="226"/>
      <c r="L7" s="226"/>
      <c r="M7" s="224"/>
      <c r="N7" s="224"/>
      <c r="O7" s="224"/>
      <c r="P7" s="227"/>
      <c r="Q7" s="228"/>
      <c r="R7" s="228">
        <v>185</v>
      </c>
      <c r="S7" s="167"/>
      <c r="T7" s="167"/>
      <c r="U7" s="167"/>
      <c r="V7" s="223"/>
      <c r="W7" s="290"/>
    </row>
    <row r="8" spans="1:23" s="211" customFormat="1" ht="24.75" x14ac:dyDescent="0.25">
      <c r="C8" s="212"/>
      <c r="D8" s="217"/>
      <c r="E8" s="218"/>
      <c r="F8" s="224">
        <v>9036</v>
      </c>
      <c r="G8" s="224">
        <v>4566</v>
      </c>
      <c r="H8" s="167"/>
      <c r="I8" s="224">
        <v>4245</v>
      </c>
      <c r="J8" s="225"/>
      <c r="K8" s="226"/>
      <c r="L8" s="226"/>
      <c r="M8" s="224">
        <v>3719</v>
      </c>
      <c r="N8" s="224">
        <v>2773</v>
      </c>
      <c r="O8" s="224"/>
      <c r="P8" s="224"/>
      <c r="Q8" s="226"/>
      <c r="R8" s="226">
        <v>207</v>
      </c>
      <c r="S8" s="167">
        <v>1125</v>
      </c>
      <c r="T8" s="167" t="s">
        <v>606</v>
      </c>
      <c r="U8" s="151">
        <v>20</v>
      </c>
      <c r="V8" s="223"/>
      <c r="W8" s="290"/>
    </row>
    <row r="9" spans="1:23" ht="22.5" customHeight="1" x14ac:dyDescent="0.2">
      <c r="A9" s="76"/>
      <c r="B9" s="76"/>
      <c r="C9" s="219" t="s">
        <v>19</v>
      </c>
      <c r="D9" s="221">
        <f t="shared" ref="D9:W9" si="0">SUM(D10)</f>
        <v>3</v>
      </c>
      <c r="E9" s="221">
        <f t="shared" si="0"/>
        <v>56</v>
      </c>
      <c r="F9" s="221">
        <f t="shared" si="0"/>
        <v>27108</v>
      </c>
      <c r="G9" s="221">
        <f t="shared" si="0"/>
        <v>255696</v>
      </c>
      <c r="H9" s="221">
        <f t="shared" si="0"/>
        <v>0</v>
      </c>
      <c r="I9" s="221">
        <f t="shared" si="0"/>
        <v>0</v>
      </c>
      <c r="J9" s="221">
        <f t="shared" si="0"/>
        <v>282804</v>
      </c>
      <c r="K9" s="221">
        <f t="shared" si="0"/>
        <v>0</v>
      </c>
      <c r="L9" s="221">
        <f t="shared" si="0"/>
        <v>0</v>
      </c>
      <c r="M9" s="221">
        <f t="shared" si="0"/>
        <v>0</v>
      </c>
      <c r="N9" s="221">
        <f t="shared" si="0"/>
        <v>0</v>
      </c>
      <c r="O9" s="221">
        <f t="shared" si="0"/>
        <v>0</v>
      </c>
      <c r="P9" s="221">
        <f t="shared" si="0"/>
        <v>282804</v>
      </c>
      <c r="Q9" s="221">
        <f t="shared" si="0"/>
        <v>56</v>
      </c>
      <c r="R9" s="221">
        <f t="shared" si="0"/>
        <v>11592</v>
      </c>
      <c r="S9" s="221">
        <f t="shared" si="0"/>
        <v>63000</v>
      </c>
      <c r="T9" s="221">
        <f t="shared" si="0"/>
        <v>0</v>
      </c>
      <c r="U9" s="221">
        <f t="shared" si="0"/>
        <v>1120</v>
      </c>
      <c r="V9" s="221">
        <f t="shared" si="0"/>
        <v>358516</v>
      </c>
      <c r="W9" s="221">
        <f t="shared" si="0"/>
        <v>358516</v>
      </c>
    </row>
    <row r="10" spans="1:23" x14ac:dyDescent="0.2">
      <c r="A10" s="229">
        <v>2201078</v>
      </c>
      <c r="B10" s="219" t="s">
        <v>19</v>
      </c>
      <c r="C10" s="229" t="s">
        <v>380</v>
      </c>
      <c r="D10" s="163">
        <f>VLOOKUP(A10,[1]Sheet1!$E$15:$R$388,14,0)</f>
        <v>3</v>
      </c>
      <c r="E10" s="163">
        <f>VLOOKUP(A10,[1]Sheet1!$E$15:$X$388,20,0)</f>
        <v>56</v>
      </c>
      <c r="F10" s="210">
        <f>D10*9036</f>
        <v>27108</v>
      </c>
      <c r="G10" s="210">
        <f>E10*4566</f>
        <v>255696</v>
      </c>
      <c r="H10" s="210">
        <f>VLOOKUP(A10,'[4]К1-2023 - общински'!$D$8:$S$380,16,0)</f>
        <v>0</v>
      </c>
      <c r="I10" s="210">
        <f>H10*4245</f>
        <v>0</v>
      </c>
      <c r="J10" s="220">
        <f>F10+G10+I10</f>
        <v>282804</v>
      </c>
      <c r="K10" s="163">
        <f>VLOOKUP(A10,[1]Sheet1!$E$15:$Z$388,22,0)</f>
        <v>0</v>
      </c>
      <c r="L10" s="163">
        <f>VLOOKUP(A10,[1]Sheet1!$E$15:$AB$388,24,0)</f>
        <v>0</v>
      </c>
      <c r="M10" s="210">
        <f>K10*3719</f>
        <v>0</v>
      </c>
      <c r="N10" s="210">
        <f>L10*2773</f>
        <v>0</v>
      </c>
      <c r="O10" s="220">
        <f>SUM(M10:N10)</f>
        <v>0</v>
      </c>
      <c r="P10" s="210">
        <f>O10+J10</f>
        <v>282804</v>
      </c>
      <c r="Q10" s="102">
        <f>E10+L10</f>
        <v>56</v>
      </c>
      <c r="R10" s="210">
        <f>Q10*207</f>
        <v>11592</v>
      </c>
      <c r="S10" s="163">
        <f>(E10+H10)*1125</f>
        <v>63000</v>
      </c>
      <c r="T10" s="164">
        <f>(L10)*563</f>
        <v>0</v>
      </c>
      <c r="U10" s="231">
        <f>E10*20</f>
        <v>1120</v>
      </c>
      <c r="V10" s="220">
        <f>R10+P10+S10+T10+U10</f>
        <v>358516</v>
      </c>
      <c r="W10" s="221">
        <f t="shared" ref="W10:W73" si="1">ROUND(V9:V10,0)</f>
        <v>358516</v>
      </c>
    </row>
    <row r="11" spans="1:23" x14ac:dyDescent="0.2">
      <c r="A11" s="76"/>
      <c r="B11" s="76"/>
      <c r="C11" s="219" t="s">
        <v>20</v>
      </c>
      <c r="D11" s="221">
        <f t="shared" ref="D11:V11" si="2">SUM(D12:D19)</f>
        <v>4</v>
      </c>
      <c r="E11" s="221">
        <f t="shared" si="2"/>
        <v>79</v>
      </c>
      <c r="F11" s="221">
        <f t="shared" si="2"/>
        <v>36144</v>
      </c>
      <c r="G11" s="210">
        <f t="shared" ref="G11:G74" si="3">E11*4566</f>
        <v>360714</v>
      </c>
      <c r="H11" s="221">
        <f t="shared" si="2"/>
        <v>0</v>
      </c>
      <c r="I11" s="221">
        <f t="shared" si="2"/>
        <v>0</v>
      </c>
      <c r="J11" s="221">
        <f t="shared" si="2"/>
        <v>396858</v>
      </c>
      <c r="K11" s="221">
        <f t="shared" si="2"/>
        <v>1</v>
      </c>
      <c r="L11" s="221">
        <f t="shared" si="2"/>
        <v>17</v>
      </c>
      <c r="M11" s="221">
        <f t="shared" si="2"/>
        <v>3719</v>
      </c>
      <c r="N11" s="221">
        <f t="shared" si="2"/>
        <v>47141</v>
      </c>
      <c r="O11" s="221">
        <f t="shared" si="2"/>
        <v>50860</v>
      </c>
      <c r="P11" s="221">
        <f t="shared" si="2"/>
        <v>447718</v>
      </c>
      <c r="Q11" s="102">
        <f t="shared" ref="Q11:Q73" si="4">E11+L11</f>
        <v>96</v>
      </c>
      <c r="R11" s="210">
        <f t="shared" ref="R11:R73" si="5">Q11*207</f>
        <v>19872</v>
      </c>
      <c r="S11" s="163">
        <f t="shared" ref="S11:S73" si="6">(E11+H11)*1125</f>
        <v>88875</v>
      </c>
      <c r="T11" s="164">
        <f t="shared" ref="T11:T74" si="7">(L11)*563</f>
        <v>9571</v>
      </c>
      <c r="U11" s="231">
        <f t="shared" ref="U11:U73" si="8">E11*20</f>
        <v>1580</v>
      </c>
      <c r="V11" s="221">
        <f t="shared" si="2"/>
        <v>567616</v>
      </c>
      <c r="W11" s="221">
        <f t="shared" si="1"/>
        <v>567616</v>
      </c>
    </row>
    <row r="12" spans="1:23" x14ac:dyDescent="0.2">
      <c r="A12" s="229">
        <v>2202086</v>
      </c>
      <c r="B12" s="219" t="s">
        <v>20</v>
      </c>
      <c r="C12" s="229" t="s">
        <v>381</v>
      </c>
      <c r="D12" s="163">
        <f>VLOOKUP(A12,[1]Sheet1!$E$15:$R$388,14,0)</f>
        <v>1</v>
      </c>
      <c r="E12" s="163">
        <f>VLOOKUP(A12,[1]Sheet1!$E$15:$X$388,20,0)</f>
        <v>20</v>
      </c>
      <c r="F12" s="210">
        <f t="shared" ref="F12:F73" si="9">D12*9036</f>
        <v>9036</v>
      </c>
      <c r="G12" s="210">
        <f t="shared" si="3"/>
        <v>91320</v>
      </c>
      <c r="H12" s="210">
        <f>VLOOKUP(A12,'[4]К1-2023 - общински'!$D$8:$S$380,16,0)</f>
        <v>0</v>
      </c>
      <c r="I12" s="210">
        <f t="shared" ref="I12:I73" si="10">H12*4245</f>
        <v>0</v>
      </c>
      <c r="J12" s="220">
        <f t="shared" ref="J12:J73" si="11">F12+G12+I12</f>
        <v>100356</v>
      </c>
      <c r="K12" s="163">
        <f>VLOOKUP(A12,[1]Sheet1!$E$15:$Z$388,22,0)</f>
        <v>0</v>
      </c>
      <c r="L12" s="163">
        <f>VLOOKUP(A12,[1]Sheet1!$E$15:$AB$388,24,0)</f>
        <v>0</v>
      </c>
      <c r="M12" s="210">
        <f t="shared" ref="M12:M73" si="12">K12*3719</f>
        <v>0</v>
      </c>
      <c r="N12" s="210">
        <f t="shared" ref="N12:N73" si="13">L12*2773</f>
        <v>0</v>
      </c>
      <c r="O12" s="220">
        <f t="shared" ref="O12:O73" si="14">SUM(M12:N12)</f>
        <v>0</v>
      </c>
      <c r="P12" s="210">
        <f t="shared" ref="P12:P73" si="15">O12+J12</f>
        <v>100356</v>
      </c>
      <c r="Q12" s="102">
        <f t="shared" si="4"/>
        <v>20</v>
      </c>
      <c r="R12" s="210">
        <f t="shared" si="5"/>
        <v>4140</v>
      </c>
      <c r="S12" s="163">
        <f t="shared" si="6"/>
        <v>22500</v>
      </c>
      <c r="T12" s="164">
        <f t="shared" si="7"/>
        <v>0</v>
      </c>
      <c r="U12" s="231">
        <f t="shared" si="8"/>
        <v>400</v>
      </c>
      <c r="V12" s="220">
        <f t="shared" ref="V12:V73" si="16">R12+P12+S12+T12+U12</f>
        <v>127396</v>
      </c>
      <c r="W12" s="221">
        <f t="shared" si="1"/>
        <v>127396</v>
      </c>
    </row>
    <row r="13" spans="1:23" x14ac:dyDescent="0.2">
      <c r="A13" s="229">
        <v>2202152</v>
      </c>
      <c r="B13" s="219" t="s">
        <v>20</v>
      </c>
      <c r="C13" s="229" t="s">
        <v>382</v>
      </c>
      <c r="D13" s="163">
        <f>VLOOKUP(A13,[1]Sheet1!$E$15:$R$388,14,0)</f>
        <v>1</v>
      </c>
      <c r="E13" s="163">
        <f>VLOOKUP(A13,[1]Sheet1!$E$15:$X$388,20,0)</f>
        <v>9</v>
      </c>
      <c r="F13" s="210">
        <f t="shared" si="9"/>
        <v>9036</v>
      </c>
      <c r="G13" s="210">
        <f t="shared" si="3"/>
        <v>41094</v>
      </c>
      <c r="H13" s="210">
        <f>VLOOKUP(A13,'[4]К1-2023 - общински'!$D$8:$S$380,16,0)</f>
        <v>0</v>
      </c>
      <c r="I13" s="210">
        <f t="shared" si="10"/>
        <v>0</v>
      </c>
      <c r="J13" s="220">
        <f t="shared" si="11"/>
        <v>50130</v>
      </c>
      <c r="K13" s="163">
        <f>VLOOKUP(A13,[1]Sheet1!$E$15:$Z$388,22,0)</f>
        <v>0</v>
      </c>
      <c r="L13" s="163">
        <f>VLOOKUP(A13,[1]Sheet1!$E$15:$AB$388,24,0)</f>
        <v>0</v>
      </c>
      <c r="M13" s="210">
        <f t="shared" si="12"/>
        <v>0</v>
      </c>
      <c r="N13" s="210">
        <f t="shared" si="13"/>
        <v>0</v>
      </c>
      <c r="O13" s="220">
        <f t="shared" si="14"/>
        <v>0</v>
      </c>
      <c r="P13" s="210">
        <f t="shared" si="15"/>
        <v>50130</v>
      </c>
      <c r="Q13" s="102">
        <f t="shared" si="4"/>
        <v>9</v>
      </c>
      <c r="R13" s="210">
        <f t="shared" si="5"/>
        <v>1863</v>
      </c>
      <c r="S13" s="163">
        <f t="shared" si="6"/>
        <v>10125</v>
      </c>
      <c r="T13" s="164">
        <f t="shared" si="7"/>
        <v>0</v>
      </c>
      <c r="U13" s="231">
        <f t="shared" si="8"/>
        <v>180</v>
      </c>
      <c r="V13" s="220">
        <f t="shared" si="16"/>
        <v>62298</v>
      </c>
      <c r="W13" s="221">
        <f t="shared" si="1"/>
        <v>62298</v>
      </c>
    </row>
    <row r="14" spans="1:23" hidden="1" x14ac:dyDescent="0.2">
      <c r="A14" s="229">
        <v>2202002</v>
      </c>
      <c r="B14" s="219" t="s">
        <v>20</v>
      </c>
      <c r="C14" s="229" t="s">
        <v>383</v>
      </c>
      <c r="D14" s="163">
        <f>VLOOKUP(A14,[1]Sheet1!$E$15:$R$388,14,0)</f>
        <v>0</v>
      </c>
      <c r="E14" s="163">
        <f>VLOOKUP(A14,[1]Sheet1!$E$15:$X$388,20,0)</f>
        <v>0</v>
      </c>
      <c r="F14" s="210">
        <f t="shared" si="9"/>
        <v>0</v>
      </c>
      <c r="G14" s="210">
        <f t="shared" si="3"/>
        <v>0</v>
      </c>
      <c r="H14" s="210">
        <f>VLOOKUP(A14,'[4]К1-2023 - общински'!$D$8:$S$380,16,0)</f>
        <v>0</v>
      </c>
      <c r="I14" s="210">
        <f t="shared" si="10"/>
        <v>0</v>
      </c>
      <c r="J14" s="220">
        <f t="shared" si="11"/>
        <v>0</v>
      </c>
      <c r="K14" s="163">
        <f>VLOOKUP(A14,[1]Sheet1!$E$15:$Z$388,22,0)</f>
        <v>0</v>
      </c>
      <c r="L14" s="163">
        <f>VLOOKUP(A14,[1]Sheet1!$E$15:$AB$388,24,0)</f>
        <v>0</v>
      </c>
      <c r="M14" s="210">
        <f t="shared" si="12"/>
        <v>0</v>
      </c>
      <c r="N14" s="210">
        <f t="shared" si="13"/>
        <v>0</v>
      </c>
      <c r="O14" s="220">
        <f t="shared" si="14"/>
        <v>0</v>
      </c>
      <c r="P14" s="210">
        <f t="shared" si="15"/>
        <v>0</v>
      </c>
      <c r="Q14" s="102">
        <f t="shared" si="4"/>
        <v>0</v>
      </c>
      <c r="R14" s="210">
        <f t="shared" si="5"/>
        <v>0</v>
      </c>
      <c r="S14" s="163">
        <f t="shared" si="6"/>
        <v>0</v>
      </c>
      <c r="T14" s="164">
        <f t="shared" si="7"/>
        <v>0</v>
      </c>
      <c r="U14" s="231">
        <f t="shared" si="8"/>
        <v>0</v>
      </c>
      <c r="V14" s="220">
        <f t="shared" si="16"/>
        <v>0</v>
      </c>
      <c r="W14" s="221">
        <f t="shared" si="1"/>
        <v>0</v>
      </c>
    </row>
    <row r="15" spans="1:23" x14ac:dyDescent="0.2">
      <c r="A15" s="229">
        <v>2202005</v>
      </c>
      <c r="B15" s="219" t="s">
        <v>20</v>
      </c>
      <c r="C15" s="229" t="s">
        <v>384</v>
      </c>
      <c r="D15" s="163">
        <f>VLOOKUP(A15,[1]Sheet1!$E$15:$R$388,14,0)</f>
        <v>1</v>
      </c>
      <c r="E15" s="163">
        <f>VLOOKUP(A15,[1]Sheet1!$E$15:$X$388,20,0)</f>
        <v>25</v>
      </c>
      <c r="F15" s="210">
        <f t="shared" si="9"/>
        <v>9036</v>
      </c>
      <c r="G15" s="210">
        <f t="shared" si="3"/>
        <v>114150</v>
      </c>
      <c r="H15" s="210">
        <f>VLOOKUP(A15,'[4]К1-2023 - общински'!$D$8:$S$380,16,0)</f>
        <v>0</v>
      </c>
      <c r="I15" s="210">
        <f t="shared" si="10"/>
        <v>0</v>
      </c>
      <c r="J15" s="220">
        <f t="shared" si="11"/>
        <v>123186</v>
      </c>
      <c r="K15" s="163">
        <f>VLOOKUP(A15,[1]Sheet1!$E$15:$Z$388,22,0)</f>
        <v>0</v>
      </c>
      <c r="L15" s="163">
        <f>VLOOKUP(A15,[1]Sheet1!$E$15:$AB$388,24,0)</f>
        <v>0</v>
      </c>
      <c r="M15" s="210">
        <f t="shared" si="12"/>
        <v>0</v>
      </c>
      <c r="N15" s="210">
        <f t="shared" si="13"/>
        <v>0</v>
      </c>
      <c r="O15" s="220">
        <f t="shared" si="14"/>
        <v>0</v>
      </c>
      <c r="P15" s="210">
        <f t="shared" si="15"/>
        <v>123186</v>
      </c>
      <c r="Q15" s="102">
        <f t="shared" si="4"/>
        <v>25</v>
      </c>
      <c r="R15" s="210">
        <f t="shared" si="5"/>
        <v>5175</v>
      </c>
      <c r="S15" s="163">
        <f t="shared" si="6"/>
        <v>28125</v>
      </c>
      <c r="T15" s="164">
        <f t="shared" si="7"/>
        <v>0</v>
      </c>
      <c r="U15" s="231">
        <f t="shared" si="8"/>
        <v>500</v>
      </c>
      <c r="V15" s="220">
        <f t="shared" si="16"/>
        <v>156986</v>
      </c>
      <c r="W15" s="221">
        <f t="shared" si="1"/>
        <v>156986</v>
      </c>
    </row>
    <row r="16" spans="1:23" x14ac:dyDescent="0.2">
      <c r="A16" s="229">
        <v>2202026</v>
      </c>
      <c r="B16" s="219" t="s">
        <v>20</v>
      </c>
      <c r="C16" s="229" t="s">
        <v>385</v>
      </c>
      <c r="D16" s="163">
        <f>VLOOKUP(A16,[1]Sheet1!$E$15:$R$388,14,0)</f>
        <v>1</v>
      </c>
      <c r="E16" s="163">
        <f>VLOOKUP(A16,[1]Sheet1!$E$15:$X$388,20,0)</f>
        <v>25</v>
      </c>
      <c r="F16" s="210">
        <f t="shared" si="9"/>
        <v>9036</v>
      </c>
      <c r="G16" s="210">
        <f t="shared" si="3"/>
        <v>114150</v>
      </c>
      <c r="H16" s="210">
        <f>VLOOKUP(A16,'[4]К1-2023 - общински'!$D$8:$S$380,16,0)</f>
        <v>0</v>
      </c>
      <c r="I16" s="210">
        <f t="shared" si="10"/>
        <v>0</v>
      </c>
      <c r="J16" s="220">
        <f t="shared" si="11"/>
        <v>123186</v>
      </c>
      <c r="K16" s="163">
        <f>VLOOKUP(A16,[1]Sheet1!$E$15:$Z$388,22,0)</f>
        <v>0</v>
      </c>
      <c r="L16" s="163">
        <f>VLOOKUP(A16,[1]Sheet1!$E$15:$AB$388,24,0)</f>
        <v>0</v>
      </c>
      <c r="M16" s="210">
        <f t="shared" si="12"/>
        <v>0</v>
      </c>
      <c r="N16" s="210">
        <f t="shared" si="13"/>
        <v>0</v>
      </c>
      <c r="O16" s="220">
        <f t="shared" si="14"/>
        <v>0</v>
      </c>
      <c r="P16" s="210">
        <f t="shared" si="15"/>
        <v>123186</v>
      </c>
      <c r="Q16" s="102">
        <f t="shared" si="4"/>
        <v>25</v>
      </c>
      <c r="R16" s="210">
        <f t="shared" si="5"/>
        <v>5175</v>
      </c>
      <c r="S16" s="163">
        <f t="shared" si="6"/>
        <v>28125</v>
      </c>
      <c r="T16" s="164">
        <f t="shared" si="7"/>
        <v>0</v>
      </c>
      <c r="U16" s="231">
        <f t="shared" si="8"/>
        <v>500</v>
      </c>
      <c r="V16" s="220">
        <f t="shared" si="16"/>
        <v>156986</v>
      </c>
      <c r="W16" s="221">
        <f t="shared" si="1"/>
        <v>156986</v>
      </c>
    </row>
    <row r="17" spans="1:23" hidden="1" x14ac:dyDescent="0.2">
      <c r="A17" s="229">
        <v>2202050</v>
      </c>
      <c r="B17" s="219" t="s">
        <v>20</v>
      </c>
      <c r="C17" s="229" t="s">
        <v>386</v>
      </c>
      <c r="D17" s="163">
        <f>VLOOKUP(A17,[1]Sheet1!$E$15:$R$388,14,0)</f>
        <v>0</v>
      </c>
      <c r="E17" s="163">
        <f>VLOOKUP(A17,[1]Sheet1!$E$15:$X$388,20,0)</f>
        <v>0</v>
      </c>
      <c r="F17" s="210">
        <f t="shared" si="9"/>
        <v>0</v>
      </c>
      <c r="G17" s="210">
        <f t="shared" si="3"/>
        <v>0</v>
      </c>
      <c r="H17" s="210">
        <f>VLOOKUP(A17,'[4]К1-2023 - общински'!$D$8:$S$380,16,0)</f>
        <v>0</v>
      </c>
      <c r="I17" s="210">
        <f t="shared" si="10"/>
        <v>0</v>
      </c>
      <c r="J17" s="220">
        <f t="shared" si="11"/>
        <v>0</v>
      </c>
      <c r="K17" s="163">
        <f>VLOOKUP(A17,[1]Sheet1!$E$15:$Z$388,22,0)</f>
        <v>0</v>
      </c>
      <c r="L17" s="163">
        <f>VLOOKUP(A17,[1]Sheet1!$E$15:$AB$388,24,0)</f>
        <v>0</v>
      </c>
      <c r="M17" s="210">
        <f t="shared" si="12"/>
        <v>0</v>
      </c>
      <c r="N17" s="210">
        <f t="shared" si="13"/>
        <v>0</v>
      </c>
      <c r="O17" s="220">
        <f t="shared" si="14"/>
        <v>0</v>
      </c>
      <c r="P17" s="210">
        <f t="shared" si="15"/>
        <v>0</v>
      </c>
      <c r="Q17" s="102">
        <f t="shared" si="4"/>
        <v>0</v>
      </c>
      <c r="R17" s="210">
        <f t="shared" si="5"/>
        <v>0</v>
      </c>
      <c r="S17" s="163">
        <f t="shared" si="6"/>
        <v>0</v>
      </c>
      <c r="T17" s="164">
        <f t="shared" si="7"/>
        <v>0</v>
      </c>
      <c r="U17" s="231">
        <f t="shared" si="8"/>
        <v>0</v>
      </c>
      <c r="V17" s="220">
        <f t="shared" si="16"/>
        <v>0</v>
      </c>
      <c r="W17" s="221">
        <f t="shared" si="1"/>
        <v>0</v>
      </c>
    </row>
    <row r="18" spans="1:23" hidden="1" x14ac:dyDescent="0.2">
      <c r="A18" s="229">
        <v>2202052</v>
      </c>
      <c r="B18" s="219" t="s">
        <v>20</v>
      </c>
      <c r="C18" s="229" t="s">
        <v>387</v>
      </c>
      <c r="D18" s="163">
        <f>VLOOKUP(A18,[1]Sheet1!$E$15:$R$388,14,0)</f>
        <v>0</v>
      </c>
      <c r="E18" s="163">
        <f>VLOOKUP(A18,[1]Sheet1!$E$15:$X$388,20,0)</f>
        <v>0</v>
      </c>
      <c r="F18" s="210">
        <f t="shared" si="9"/>
        <v>0</v>
      </c>
      <c r="G18" s="210">
        <f t="shared" si="3"/>
        <v>0</v>
      </c>
      <c r="H18" s="210">
        <f>VLOOKUP(A18,'[4]К1-2023 - общински'!$D$8:$S$380,16,0)</f>
        <v>0</v>
      </c>
      <c r="I18" s="210">
        <f t="shared" si="10"/>
        <v>0</v>
      </c>
      <c r="J18" s="220">
        <f t="shared" si="11"/>
        <v>0</v>
      </c>
      <c r="K18" s="163">
        <f>VLOOKUP(A18,[1]Sheet1!$E$15:$Z$388,22,0)</f>
        <v>0</v>
      </c>
      <c r="L18" s="163">
        <f>VLOOKUP(A18,[1]Sheet1!$E$15:$AB$388,24,0)</f>
        <v>0</v>
      </c>
      <c r="M18" s="210">
        <f t="shared" si="12"/>
        <v>0</v>
      </c>
      <c r="N18" s="210">
        <f t="shared" si="13"/>
        <v>0</v>
      </c>
      <c r="O18" s="220">
        <f t="shared" si="14"/>
        <v>0</v>
      </c>
      <c r="P18" s="210">
        <f t="shared" si="15"/>
        <v>0</v>
      </c>
      <c r="Q18" s="102">
        <f t="shared" si="4"/>
        <v>0</v>
      </c>
      <c r="R18" s="210">
        <f t="shared" si="5"/>
        <v>0</v>
      </c>
      <c r="S18" s="163">
        <f t="shared" si="6"/>
        <v>0</v>
      </c>
      <c r="T18" s="164">
        <f t="shared" si="7"/>
        <v>0</v>
      </c>
      <c r="U18" s="231">
        <f t="shared" si="8"/>
        <v>0</v>
      </c>
      <c r="V18" s="220">
        <f t="shared" si="16"/>
        <v>0</v>
      </c>
      <c r="W18" s="221">
        <f t="shared" si="1"/>
        <v>0</v>
      </c>
    </row>
    <row r="19" spans="1:23" x14ac:dyDescent="0.2">
      <c r="A19" s="229">
        <v>2202064</v>
      </c>
      <c r="B19" s="219" t="s">
        <v>20</v>
      </c>
      <c r="C19" s="229" t="s">
        <v>388</v>
      </c>
      <c r="D19" s="163">
        <f>VLOOKUP(A19,[1]Sheet1!$E$15:$R$388,14,0)</f>
        <v>0</v>
      </c>
      <c r="E19" s="163">
        <f>VLOOKUP(A19,[1]Sheet1!$E$15:$X$388,20,0)</f>
        <v>0</v>
      </c>
      <c r="F19" s="210">
        <f t="shared" si="9"/>
        <v>0</v>
      </c>
      <c r="G19" s="210">
        <f t="shared" si="3"/>
        <v>0</v>
      </c>
      <c r="H19" s="210">
        <f>VLOOKUP(A19,'[4]К1-2023 - общински'!$D$8:$S$380,16,0)</f>
        <v>0</v>
      </c>
      <c r="I19" s="210">
        <f t="shared" si="10"/>
        <v>0</v>
      </c>
      <c r="J19" s="220">
        <f t="shared" si="11"/>
        <v>0</v>
      </c>
      <c r="K19" s="163">
        <f>VLOOKUP(A19,[1]Sheet1!$E$15:$Z$388,22,0)</f>
        <v>1</v>
      </c>
      <c r="L19" s="163">
        <f>VLOOKUP(A19,[1]Sheet1!$E$15:$AB$388,24,0)</f>
        <v>17</v>
      </c>
      <c r="M19" s="210">
        <f t="shared" si="12"/>
        <v>3719</v>
      </c>
      <c r="N19" s="210">
        <f t="shared" si="13"/>
        <v>47141</v>
      </c>
      <c r="O19" s="220">
        <f t="shared" si="14"/>
        <v>50860</v>
      </c>
      <c r="P19" s="210">
        <f t="shared" si="15"/>
        <v>50860</v>
      </c>
      <c r="Q19" s="102">
        <f t="shared" si="4"/>
        <v>17</v>
      </c>
      <c r="R19" s="210">
        <f t="shared" si="5"/>
        <v>3519</v>
      </c>
      <c r="S19" s="163">
        <f t="shared" si="6"/>
        <v>0</v>
      </c>
      <c r="T19" s="164">
        <f t="shared" si="7"/>
        <v>9571</v>
      </c>
      <c r="U19" s="231">
        <f t="shared" si="8"/>
        <v>0</v>
      </c>
      <c r="V19" s="220">
        <f t="shared" si="16"/>
        <v>63950</v>
      </c>
      <c r="W19" s="221">
        <f t="shared" si="1"/>
        <v>63950</v>
      </c>
    </row>
    <row r="20" spans="1:23" x14ac:dyDescent="0.2">
      <c r="A20" s="76"/>
      <c r="B20" s="76"/>
      <c r="C20" s="219" t="s">
        <v>21</v>
      </c>
      <c r="D20" s="221">
        <f t="shared" ref="D20:V20" si="17">SUM(D21:D27)</f>
        <v>1</v>
      </c>
      <c r="E20" s="221">
        <f t="shared" si="17"/>
        <v>14</v>
      </c>
      <c r="F20" s="221">
        <f t="shared" si="17"/>
        <v>9036</v>
      </c>
      <c r="G20" s="210">
        <f t="shared" si="3"/>
        <v>63924</v>
      </c>
      <c r="H20" s="221">
        <f t="shared" si="17"/>
        <v>0</v>
      </c>
      <c r="I20" s="221">
        <f t="shared" si="17"/>
        <v>0</v>
      </c>
      <c r="J20" s="221">
        <f t="shared" si="17"/>
        <v>72960</v>
      </c>
      <c r="K20" s="221">
        <f t="shared" si="17"/>
        <v>5</v>
      </c>
      <c r="L20" s="221">
        <f t="shared" si="17"/>
        <v>94</v>
      </c>
      <c r="M20" s="221">
        <f t="shared" si="17"/>
        <v>18595</v>
      </c>
      <c r="N20" s="221">
        <f t="shared" si="17"/>
        <v>260662</v>
      </c>
      <c r="O20" s="221">
        <f t="shared" si="17"/>
        <v>279257</v>
      </c>
      <c r="P20" s="221">
        <f t="shared" si="17"/>
        <v>352217</v>
      </c>
      <c r="Q20" s="102">
        <f t="shared" si="4"/>
        <v>108</v>
      </c>
      <c r="R20" s="210">
        <f t="shared" si="5"/>
        <v>22356</v>
      </c>
      <c r="S20" s="163">
        <f t="shared" si="6"/>
        <v>15750</v>
      </c>
      <c r="T20" s="164">
        <f t="shared" si="7"/>
        <v>52922</v>
      </c>
      <c r="U20" s="231">
        <f t="shared" si="8"/>
        <v>280</v>
      </c>
      <c r="V20" s="221">
        <f t="shared" si="17"/>
        <v>443525</v>
      </c>
      <c r="W20" s="221">
        <f t="shared" si="1"/>
        <v>443525</v>
      </c>
    </row>
    <row r="21" spans="1:23" x14ac:dyDescent="0.2">
      <c r="A21" s="229">
        <v>2203146</v>
      </c>
      <c r="B21" s="219" t="s">
        <v>21</v>
      </c>
      <c r="C21" s="229" t="s">
        <v>389</v>
      </c>
      <c r="D21" s="163">
        <f>VLOOKUP(A21,[1]Sheet1!$E$15:$R$388,14,0)</f>
        <v>0</v>
      </c>
      <c r="E21" s="163">
        <f>VLOOKUP(A21,[1]Sheet1!$E$15:$X$388,20,0)</f>
        <v>0</v>
      </c>
      <c r="F21" s="210">
        <f t="shared" si="9"/>
        <v>0</v>
      </c>
      <c r="G21" s="210">
        <f t="shared" si="3"/>
        <v>0</v>
      </c>
      <c r="H21" s="210">
        <f>VLOOKUP(A21,'[4]К1-2023 - общински'!$D$8:$S$380,16,0)</f>
        <v>0</v>
      </c>
      <c r="I21" s="210">
        <f t="shared" si="10"/>
        <v>0</v>
      </c>
      <c r="J21" s="220">
        <f t="shared" si="11"/>
        <v>0</v>
      </c>
      <c r="K21" s="163">
        <f>VLOOKUP(A21,[1]Sheet1!$E$15:$Z$388,22,0)</f>
        <v>1</v>
      </c>
      <c r="L21" s="163">
        <f>VLOOKUP(A21,[1]Sheet1!$E$15:$AB$388,24,0)</f>
        <v>24</v>
      </c>
      <c r="M21" s="210">
        <f t="shared" si="12"/>
        <v>3719</v>
      </c>
      <c r="N21" s="210">
        <f t="shared" si="13"/>
        <v>66552</v>
      </c>
      <c r="O21" s="220">
        <f t="shared" si="14"/>
        <v>70271</v>
      </c>
      <c r="P21" s="210">
        <f t="shared" si="15"/>
        <v>70271</v>
      </c>
      <c r="Q21" s="102">
        <f t="shared" si="4"/>
        <v>24</v>
      </c>
      <c r="R21" s="210">
        <f t="shared" si="5"/>
        <v>4968</v>
      </c>
      <c r="S21" s="163">
        <f t="shared" si="6"/>
        <v>0</v>
      </c>
      <c r="T21" s="164">
        <f t="shared" si="7"/>
        <v>13512</v>
      </c>
      <c r="U21" s="231">
        <f t="shared" si="8"/>
        <v>0</v>
      </c>
      <c r="V21" s="220">
        <f t="shared" si="16"/>
        <v>88751</v>
      </c>
      <c r="W21" s="221">
        <f t="shared" si="1"/>
        <v>88751</v>
      </c>
    </row>
    <row r="22" spans="1:23" hidden="1" x14ac:dyDescent="0.2">
      <c r="A22" s="229">
        <v>2203175</v>
      </c>
      <c r="B22" s="219" t="s">
        <v>21</v>
      </c>
      <c r="C22" s="229" t="s">
        <v>390</v>
      </c>
      <c r="D22" s="163">
        <f>VLOOKUP(A22,[1]Sheet1!$E$15:$R$388,14,0)</f>
        <v>0</v>
      </c>
      <c r="E22" s="163">
        <f>VLOOKUP(A22,[1]Sheet1!$E$15:$X$388,20,0)</f>
        <v>0</v>
      </c>
      <c r="F22" s="210">
        <f t="shared" si="9"/>
        <v>0</v>
      </c>
      <c r="G22" s="210">
        <f t="shared" si="3"/>
        <v>0</v>
      </c>
      <c r="H22" s="210">
        <f>VLOOKUP(A22,'[4]К1-2023 - общински'!$D$8:$S$380,16,0)</f>
        <v>0</v>
      </c>
      <c r="I22" s="210">
        <f t="shared" si="10"/>
        <v>0</v>
      </c>
      <c r="J22" s="220">
        <f t="shared" si="11"/>
        <v>0</v>
      </c>
      <c r="K22" s="163">
        <f>VLOOKUP(A22,[1]Sheet1!$E$15:$Z$388,22,0)</f>
        <v>0</v>
      </c>
      <c r="L22" s="163">
        <f>VLOOKUP(A22,[1]Sheet1!$E$15:$AB$388,24,0)</f>
        <v>0</v>
      </c>
      <c r="M22" s="210">
        <f t="shared" si="12"/>
        <v>0</v>
      </c>
      <c r="N22" s="210">
        <f t="shared" si="13"/>
        <v>0</v>
      </c>
      <c r="O22" s="220">
        <f t="shared" si="14"/>
        <v>0</v>
      </c>
      <c r="P22" s="210">
        <f t="shared" si="15"/>
        <v>0</v>
      </c>
      <c r="Q22" s="102">
        <f t="shared" si="4"/>
        <v>0</v>
      </c>
      <c r="R22" s="210">
        <f t="shared" si="5"/>
        <v>0</v>
      </c>
      <c r="S22" s="163">
        <f t="shared" si="6"/>
        <v>0</v>
      </c>
      <c r="T22" s="164">
        <f t="shared" si="7"/>
        <v>0</v>
      </c>
      <c r="U22" s="231">
        <f t="shared" si="8"/>
        <v>0</v>
      </c>
      <c r="V22" s="220">
        <f t="shared" si="16"/>
        <v>0</v>
      </c>
      <c r="W22" s="221">
        <f t="shared" si="1"/>
        <v>0</v>
      </c>
    </row>
    <row r="23" spans="1:23" hidden="1" x14ac:dyDescent="0.2">
      <c r="A23" s="229">
        <v>2203061</v>
      </c>
      <c r="B23" s="219" t="s">
        <v>21</v>
      </c>
      <c r="C23" s="229" t="s">
        <v>391</v>
      </c>
      <c r="D23" s="163">
        <f>VLOOKUP(A23,[1]Sheet1!$E$15:$R$388,14,0)</f>
        <v>0</v>
      </c>
      <c r="E23" s="163">
        <f>VLOOKUP(A23,[1]Sheet1!$E$15:$X$388,20,0)</f>
        <v>0</v>
      </c>
      <c r="F23" s="210">
        <f t="shared" si="9"/>
        <v>0</v>
      </c>
      <c r="G23" s="210">
        <f t="shared" si="3"/>
        <v>0</v>
      </c>
      <c r="H23" s="210">
        <f>VLOOKUP(A23,'[4]К1-2023 - общински'!$D$8:$S$380,16,0)</f>
        <v>0</v>
      </c>
      <c r="I23" s="210">
        <f t="shared" si="10"/>
        <v>0</v>
      </c>
      <c r="J23" s="220">
        <f t="shared" si="11"/>
        <v>0</v>
      </c>
      <c r="K23" s="163">
        <f>VLOOKUP(A23,[1]Sheet1!$E$15:$Z$388,22,0)</f>
        <v>0</v>
      </c>
      <c r="L23" s="163">
        <f>VLOOKUP(A23,[1]Sheet1!$E$15:$AB$388,24,0)</f>
        <v>0</v>
      </c>
      <c r="M23" s="210">
        <f t="shared" si="12"/>
        <v>0</v>
      </c>
      <c r="N23" s="210">
        <f t="shared" si="13"/>
        <v>0</v>
      </c>
      <c r="O23" s="220">
        <f t="shared" si="14"/>
        <v>0</v>
      </c>
      <c r="P23" s="210">
        <f t="shared" si="15"/>
        <v>0</v>
      </c>
      <c r="Q23" s="102">
        <f t="shared" si="4"/>
        <v>0</v>
      </c>
      <c r="R23" s="210">
        <f t="shared" si="5"/>
        <v>0</v>
      </c>
      <c r="S23" s="163">
        <f t="shared" si="6"/>
        <v>0</v>
      </c>
      <c r="T23" s="164">
        <f t="shared" si="7"/>
        <v>0</v>
      </c>
      <c r="U23" s="231">
        <f t="shared" si="8"/>
        <v>0</v>
      </c>
      <c r="V23" s="220">
        <f t="shared" si="16"/>
        <v>0</v>
      </c>
      <c r="W23" s="221">
        <f t="shared" si="1"/>
        <v>0</v>
      </c>
    </row>
    <row r="24" spans="1:23" hidden="1" x14ac:dyDescent="0.2">
      <c r="A24" s="229">
        <v>2203062</v>
      </c>
      <c r="B24" s="219" t="s">
        <v>21</v>
      </c>
      <c r="C24" s="229" t="s">
        <v>392</v>
      </c>
      <c r="D24" s="163">
        <f>VLOOKUP(A24,[1]Sheet1!$E$15:$R$388,14,0)</f>
        <v>0</v>
      </c>
      <c r="E24" s="163">
        <f>VLOOKUP(A24,[1]Sheet1!$E$15:$X$388,20,0)</f>
        <v>0</v>
      </c>
      <c r="F24" s="210">
        <f t="shared" si="9"/>
        <v>0</v>
      </c>
      <c r="G24" s="210">
        <f t="shared" si="3"/>
        <v>0</v>
      </c>
      <c r="H24" s="210">
        <f>VLOOKUP(A24,'[4]К1-2023 - общински'!$D$8:$S$380,16,0)</f>
        <v>0</v>
      </c>
      <c r="I24" s="210">
        <f t="shared" si="10"/>
        <v>0</v>
      </c>
      <c r="J24" s="220">
        <f t="shared" si="11"/>
        <v>0</v>
      </c>
      <c r="K24" s="163">
        <f>VLOOKUP(A24,[1]Sheet1!$E$15:$Z$388,22,0)</f>
        <v>0</v>
      </c>
      <c r="L24" s="163">
        <f>VLOOKUP(A24,[1]Sheet1!$E$15:$AB$388,24,0)</f>
        <v>0</v>
      </c>
      <c r="M24" s="210">
        <f t="shared" si="12"/>
        <v>0</v>
      </c>
      <c r="N24" s="210">
        <f t="shared" si="13"/>
        <v>0</v>
      </c>
      <c r="O24" s="220">
        <f t="shared" si="14"/>
        <v>0</v>
      </c>
      <c r="P24" s="210">
        <f t="shared" si="15"/>
        <v>0</v>
      </c>
      <c r="Q24" s="102">
        <f t="shared" si="4"/>
        <v>0</v>
      </c>
      <c r="R24" s="210">
        <f t="shared" si="5"/>
        <v>0</v>
      </c>
      <c r="S24" s="163">
        <f t="shared" si="6"/>
        <v>0</v>
      </c>
      <c r="T24" s="164">
        <f t="shared" si="7"/>
        <v>0</v>
      </c>
      <c r="U24" s="231">
        <f t="shared" si="8"/>
        <v>0</v>
      </c>
      <c r="V24" s="220">
        <f t="shared" si="16"/>
        <v>0</v>
      </c>
      <c r="W24" s="221">
        <f t="shared" si="1"/>
        <v>0</v>
      </c>
    </row>
    <row r="25" spans="1:23" x14ac:dyDescent="0.2">
      <c r="A25" s="229">
        <v>2203070</v>
      </c>
      <c r="B25" s="219" t="s">
        <v>21</v>
      </c>
      <c r="C25" s="229" t="s">
        <v>393</v>
      </c>
      <c r="D25" s="163">
        <f>VLOOKUP(A25,[1]Sheet1!$E$15:$R$388,14,0)</f>
        <v>0</v>
      </c>
      <c r="E25" s="163">
        <f>VLOOKUP(A25,[1]Sheet1!$E$15:$X$388,20,0)</f>
        <v>0</v>
      </c>
      <c r="F25" s="210">
        <f t="shared" si="9"/>
        <v>0</v>
      </c>
      <c r="G25" s="210">
        <f t="shared" si="3"/>
        <v>0</v>
      </c>
      <c r="H25" s="210">
        <f>VLOOKUP(A25,'[4]К1-2023 - общински'!$D$8:$S$380,16,0)</f>
        <v>0</v>
      </c>
      <c r="I25" s="210">
        <f t="shared" si="10"/>
        <v>0</v>
      </c>
      <c r="J25" s="220">
        <f t="shared" si="11"/>
        <v>0</v>
      </c>
      <c r="K25" s="163">
        <f>VLOOKUP(A25,[1]Sheet1!$E$15:$Z$388,22,0)</f>
        <v>2</v>
      </c>
      <c r="L25" s="163">
        <f>VLOOKUP(A25,[1]Sheet1!$E$15:$AB$388,24,0)</f>
        <v>28</v>
      </c>
      <c r="M25" s="210">
        <f t="shared" si="12"/>
        <v>7438</v>
      </c>
      <c r="N25" s="210">
        <f t="shared" si="13"/>
        <v>77644</v>
      </c>
      <c r="O25" s="220">
        <f t="shared" si="14"/>
        <v>85082</v>
      </c>
      <c r="P25" s="210">
        <f t="shared" si="15"/>
        <v>85082</v>
      </c>
      <c r="Q25" s="102">
        <f t="shared" si="4"/>
        <v>28</v>
      </c>
      <c r="R25" s="210">
        <f t="shared" si="5"/>
        <v>5796</v>
      </c>
      <c r="S25" s="163">
        <f t="shared" si="6"/>
        <v>0</v>
      </c>
      <c r="T25" s="164">
        <f t="shared" si="7"/>
        <v>15764</v>
      </c>
      <c r="U25" s="231">
        <f t="shared" si="8"/>
        <v>0</v>
      </c>
      <c r="V25" s="220">
        <f t="shared" si="16"/>
        <v>106642</v>
      </c>
      <c r="W25" s="221">
        <f t="shared" si="1"/>
        <v>106642</v>
      </c>
    </row>
    <row r="26" spans="1:23" hidden="1" x14ac:dyDescent="0.2">
      <c r="A26" s="229">
        <v>2203074</v>
      </c>
      <c r="B26" s="219" t="s">
        <v>21</v>
      </c>
      <c r="C26" s="229" t="s">
        <v>394</v>
      </c>
      <c r="D26" s="163">
        <f>VLOOKUP(A26,[1]Sheet1!$E$15:$R$388,14,0)</f>
        <v>0</v>
      </c>
      <c r="E26" s="163">
        <f>VLOOKUP(A26,[1]Sheet1!$E$15:$X$388,20,0)</f>
        <v>0</v>
      </c>
      <c r="F26" s="210">
        <f t="shared" si="9"/>
        <v>0</v>
      </c>
      <c r="G26" s="210">
        <f t="shared" si="3"/>
        <v>0</v>
      </c>
      <c r="H26" s="210">
        <f>VLOOKUP(A26,'[4]К1-2023 - общински'!$D$8:$S$380,16,0)</f>
        <v>0</v>
      </c>
      <c r="I26" s="210">
        <f t="shared" si="10"/>
        <v>0</v>
      </c>
      <c r="J26" s="220">
        <f t="shared" si="11"/>
        <v>0</v>
      </c>
      <c r="K26" s="163">
        <f>VLOOKUP(A26,[1]Sheet1!$E$15:$Z$388,22,0)</f>
        <v>0</v>
      </c>
      <c r="L26" s="163">
        <f>VLOOKUP(A26,[1]Sheet1!$E$15:$AB$388,24,0)</f>
        <v>0</v>
      </c>
      <c r="M26" s="210">
        <f t="shared" si="12"/>
        <v>0</v>
      </c>
      <c r="N26" s="210">
        <f t="shared" si="13"/>
        <v>0</v>
      </c>
      <c r="O26" s="220">
        <f t="shared" si="14"/>
        <v>0</v>
      </c>
      <c r="P26" s="210">
        <f t="shared" si="15"/>
        <v>0</v>
      </c>
      <c r="Q26" s="102">
        <f t="shared" si="4"/>
        <v>0</v>
      </c>
      <c r="R26" s="210">
        <f t="shared" si="5"/>
        <v>0</v>
      </c>
      <c r="S26" s="163">
        <f t="shared" si="6"/>
        <v>0</v>
      </c>
      <c r="T26" s="164">
        <f t="shared" si="7"/>
        <v>0</v>
      </c>
      <c r="U26" s="231">
        <f t="shared" si="8"/>
        <v>0</v>
      </c>
      <c r="V26" s="220">
        <f t="shared" si="16"/>
        <v>0</v>
      </c>
      <c r="W26" s="221">
        <f t="shared" si="1"/>
        <v>0</v>
      </c>
    </row>
    <row r="27" spans="1:23" x14ac:dyDescent="0.2">
      <c r="A27" s="229">
        <v>2203140</v>
      </c>
      <c r="B27" s="219" t="s">
        <v>21</v>
      </c>
      <c r="C27" s="229" t="s">
        <v>395</v>
      </c>
      <c r="D27" s="163">
        <f>VLOOKUP(A27,[1]Sheet1!$E$15:$R$388,14,0)</f>
        <v>1</v>
      </c>
      <c r="E27" s="163">
        <f>VLOOKUP(A27,[1]Sheet1!$E$15:$X$388,20,0)</f>
        <v>14</v>
      </c>
      <c r="F27" s="210">
        <f t="shared" si="9"/>
        <v>9036</v>
      </c>
      <c r="G27" s="210">
        <f t="shared" si="3"/>
        <v>63924</v>
      </c>
      <c r="H27" s="210">
        <f>VLOOKUP(A27,'[4]К1-2023 - общински'!$D$8:$S$380,16,0)</f>
        <v>0</v>
      </c>
      <c r="I27" s="210">
        <f t="shared" si="10"/>
        <v>0</v>
      </c>
      <c r="J27" s="220">
        <f t="shared" si="11"/>
        <v>72960</v>
      </c>
      <c r="K27" s="163">
        <f>VLOOKUP(A27,[1]Sheet1!$E$15:$Z$388,22,0)</f>
        <v>2</v>
      </c>
      <c r="L27" s="163">
        <f>VLOOKUP(A27,[1]Sheet1!$E$15:$AB$388,24,0)</f>
        <v>42</v>
      </c>
      <c r="M27" s="210">
        <f t="shared" si="12"/>
        <v>7438</v>
      </c>
      <c r="N27" s="210">
        <f t="shared" si="13"/>
        <v>116466</v>
      </c>
      <c r="O27" s="220">
        <f t="shared" si="14"/>
        <v>123904</v>
      </c>
      <c r="P27" s="210">
        <f t="shared" si="15"/>
        <v>196864</v>
      </c>
      <c r="Q27" s="102">
        <f t="shared" si="4"/>
        <v>56</v>
      </c>
      <c r="R27" s="210">
        <f t="shared" si="5"/>
        <v>11592</v>
      </c>
      <c r="S27" s="163">
        <f t="shared" si="6"/>
        <v>15750</v>
      </c>
      <c r="T27" s="164">
        <f t="shared" si="7"/>
        <v>23646</v>
      </c>
      <c r="U27" s="231">
        <f t="shared" si="8"/>
        <v>280</v>
      </c>
      <c r="V27" s="220">
        <f t="shared" si="16"/>
        <v>248132</v>
      </c>
      <c r="W27" s="221">
        <f t="shared" si="1"/>
        <v>248132</v>
      </c>
    </row>
    <row r="28" spans="1:23" x14ac:dyDescent="0.2">
      <c r="A28" s="76"/>
      <c r="B28" s="76"/>
      <c r="C28" s="219" t="s">
        <v>22</v>
      </c>
      <c r="D28" s="221">
        <f t="shared" ref="D28:V28" si="18">SUM(D29:D37)</f>
        <v>0</v>
      </c>
      <c r="E28" s="221">
        <f t="shared" si="18"/>
        <v>0</v>
      </c>
      <c r="F28" s="221">
        <f t="shared" si="18"/>
        <v>0</v>
      </c>
      <c r="G28" s="210">
        <f t="shared" si="3"/>
        <v>0</v>
      </c>
      <c r="H28" s="221">
        <f t="shared" si="18"/>
        <v>0</v>
      </c>
      <c r="I28" s="221">
        <f t="shared" si="18"/>
        <v>0</v>
      </c>
      <c r="J28" s="221">
        <f t="shared" si="18"/>
        <v>0</v>
      </c>
      <c r="K28" s="221">
        <f t="shared" si="18"/>
        <v>6</v>
      </c>
      <c r="L28" s="221">
        <f t="shared" si="18"/>
        <v>131</v>
      </c>
      <c r="M28" s="221">
        <f t="shared" si="18"/>
        <v>22314</v>
      </c>
      <c r="N28" s="221">
        <f t="shared" si="18"/>
        <v>363263</v>
      </c>
      <c r="O28" s="221">
        <f t="shared" si="18"/>
        <v>385577</v>
      </c>
      <c r="P28" s="221">
        <f t="shared" si="18"/>
        <v>385577</v>
      </c>
      <c r="Q28" s="102">
        <f t="shared" si="4"/>
        <v>131</v>
      </c>
      <c r="R28" s="210">
        <f t="shared" si="5"/>
        <v>27117</v>
      </c>
      <c r="S28" s="163">
        <f t="shared" si="6"/>
        <v>0</v>
      </c>
      <c r="T28" s="164">
        <f t="shared" si="7"/>
        <v>73753</v>
      </c>
      <c r="U28" s="231">
        <f t="shared" si="8"/>
        <v>0</v>
      </c>
      <c r="V28" s="221">
        <f t="shared" si="18"/>
        <v>486447</v>
      </c>
      <c r="W28" s="221">
        <f t="shared" si="1"/>
        <v>486447</v>
      </c>
    </row>
    <row r="29" spans="1:23" hidden="1" x14ac:dyDescent="0.2">
      <c r="A29" s="229">
        <v>2204018</v>
      </c>
      <c r="B29" s="219" t="s">
        <v>22</v>
      </c>
      <c r="C29" s="229" t="s">
        <v>396</v>
      </c>
      <c r="D29" s="163">
        <f>VLOOKUP(A29,[1]Sheet1!$E$15:$R$388,14,0)</f>
        <v>0</v>
      </c>
      <c r="E29" s="163">
        <f>VLOOKUP(A29,[1]Sheet1!$E$15:$X$388,20,0)</f>
        <v>0</v>
      </c>
      <c r="F29" s="210">
        <f t="shared" si="9"/>
        <v>0</v>
      </c>
      <c r="G29" s="210">
        <f t="shared" si="3"/>
        <v>0</v>
      </c>
      <c r="H29" s="210">
        <f>VLOOKUP(A29,'[4]К1-2023 - общински'!$D$8:$S$380,16,0)</f>
        <v>0</v>
      </c>
      <c r="I29" s="210">
        <f t="shared" si="10"/>
        <v>0</v>
      </c>
      <c r="J29" s="220">
        <f t="shared" si="11"/>
        <v>0</v>
      </c>
      <c r="K29" s="163">
        <f>VLOOKUP(A29,[1]Sheet1!$E$15:$Z$388,22,0)</f>
        <v>0</v>
      </c>
      <c r="L29" s="163">
        <f>VLOOKUP(A29,[1]Sheet1!$E$15:$AB$388,24,0)</f>
        <v>0</v>
      </c>
      <c r="M29" s="210">
        <f t="shared" si="12"/>
        <v>0</v>
      </c>
      <c r="N29" s="210">
        <f t="shared" si="13"/>
        <v>0</v>
      </c>
      <c r="O29" s="220">
        <f t="shared" si="14"/>
        <v>0</v>
      </c>
      <c r="P29" s="210">
        <f t="shared" si="15"/>
        <v>0</v>
      </c>
      <c r="Q29" s="102">
        <f t="shared" si="4"/>
        <v>0</v>
      </c>
      <c r="R29" s="210">
        <f t="shared" si="5"/>
        <v>0</v>
      </c>
      <c r="S29" s="163">
        <f t="shared" si="6"/>
        <v>0</v>
      </c>
      <c r="T29" s="164">
        <f t="shared" si="7"/>
        <v>0</v>
      </c>
      <c r="U29" s="231">
        <f t="shared" si="8"/>
        <v>0</v>
      </c>
      <c r="V29" s="220">
        <f t="shared" si="16"/>
        <v>0</v>
      </c>
      <c r="W29" s="221">
        <f t="shared" si="1"/>
        <v>0</v>
      </c>
    </row>
    <row r="30" spans="1:23" hidden="1" x14ac:dyDescent="0.2">
      <c r="A30" s="229">
        <v>2204030</v>
      </c>
      <c r="B30" s="219" t="s">
        <v>22</v>
      </c>
      <c r="C30" s="229" t="s">
        <v>397</v>
      </c>
      <c r="D30" s="163">
        <f>VLOOKUP(A30,[1]Sheet1!$E$15:$R$388,14,0)</f>
        <v>0</v>
      </c>
      <c r="E30" s="163">
        <f>VLOOKUP(A30,[1]Sheet1!$E$15:$X$388,20,0)</f>
        <v>0</v>
      </c>
      <c r="F30" s="210">
        <f t="shared" si="9"/>
        <v>0</v>
      </c>
      <c r="G30" s="210">
        <f t="shared" si="3"/>
        <v>0</v>
      </c>
      <c r="H30" s="210">
        <f>VLOOKUP(A30,'[4]К1-2023 - общински'!$D$8:$S$380,16,0)</f>
        <v>0</v>
      </c>
      <c r="I30" s="210">
        <f t="shared" si="10"/>
        <v>0</v>
      </c>
      <c r="J30" s="220">
        <f t="shared" si="11"/>
        <v>0</v>
      </c>
      <c r="K30" s="163">
        <f>VLOOKUP(A30,[1]Sheet1!$E$15:$Z$388,22,0)</f>
        <v>0</v>
      </c>
      <c r="L30" s="163">
        <f>VLOOKUP(A30,[1]Sheet1!$E$15:$AB$388,24,0)</f>
        <v>0</v>
      </c>
      <c r="M30" s="210">
        <f t="shared" si="12"/>
        <v>0</v>
      </c>
      <c r="N30" s="210">
        <f t="shared" si="13"/>
        <v>0</v>
      </c>
      <c r="O30" s="220">
        <f t="shared" si="14"/>
        <v>0</v>
      </c>
      <c r="P30" s="210">
        <f t="shared" si="15"/>
        <v>0</v>
      </c>
      <c r="Q30" s="102">
        <f t="shared" si="4"/>
        <v>0</v>
      </c>
      <c r="R30" s="210">
        <f t="shared" si="5"/>
        <v>0</v>
      </c>
      <c r="S30" s="163">
        <f t="shared" si="6"/>
        <v>0</v>
      </c>
      <c r="T30" s="164">
        <f t="shared" si="7"/>
        <v>0</v>
      </c>
      <c r="U30" s="231">
        <f t="shared" si="8"/>
        <v>0</v>
      </c>
      <c r="V30" s="220">
        <f t="shared" si="16"/>
        <v>0</v>
      </c>
      <c r="W30" s="221">
        <f t="shared" si="1"/>
        <v>0</v>
      </c>
    </row>
    <row r="31" spans="1:23" hidden="1" x14ac:dyDescent="0.2">
      <c r="A31" s="229">
        <v>2204032</v>
      </c>
      <c r="B31" s="219" t="s">
        <v>22</v>
      </c>
      <c r="C31" s="229" t="s">
        <v>398</v>
      </c>
      <c r="D31" s="163">
        <f>VLOOKUP(A31,[1]Sheet1!$E$15:$R$388,14,0)</f>
        <v>0</v>
      </c>
      <c r="E31" s="163">
        <f>VLOOKUP(A31,[1]Sheet1!$E$15:$X$388,20,0)</f>
        <v>0</v>
      </c>
      <c r="F31" s="210">
        <f t="shared" si="9"/>
        <v>0</v>
      </c>
      <c r="G31" s="210">
        <f t="shared" si="3"/>
        <v>0</v>
      </c>
      <c r="H31" s="210">
        <f>VLOOKUP(A31,'[4]К1-2023 - общински'!$D$8:$S$380,16,0)</f>
        <v>0</v>
      </c>
      <c r="I31" s="210">
        <f t="shared" si="10"/>
        <v>0</v>
      </c>
      <c r="J31" s="220">
        <f t="shared" si="11"/>
        <v>0</v>
      </c>
      <c r="K31" s="163">
        <f>VLOOKUP(A31,[1]Sheet1!$E$15:$Z$388,22,0)</f>
        <v>0</v>
      </c>
      <c r="L31" s="163">
        <f>VLOOKUP(A31,[1]Sheet1!$E$15:$AB$388,24,0)</f>
        <v>0</v>
      </c>
      <c r="M31" s="210">
        <f t="shared" si="12"/>
        <v>0</v>
      </c>
      <c r="N31" s="210">
        <f t="shared" si="13"/>
        <v>0</v>
      </c>
      <c r="O31" s="220">
        <f t="shared" si="14"/>
        <v>0</v>
      </c>
      <c r="P31" s="210">
        <f t="shared" si="15"/>
        <v>0</v>
      </c>
      <c r="Q31" s="102">
        <f t="shared" si="4"/>
        <v>0</v>
      </c>
      <c r="R31" s="210">
        <f t="shared" si="5"/>
        <v>0</v>
      </c>
      <c r="S31" s="163">
        <f t="shared" si="6"/>
        <v>0</v>
      </c>
      <c r="T31" s="164">
        <f t="shared" si="7"/>
        <v>0</v>
      </c>
      <c r="U31" s="231">
        <f t="shared" si="8"/>
        <v>0</v>
      </c>
      <c r="V31" s="220">
        <f t="shared" si="16"/>
        <v>0</v>
      </c>
      <c r="W31" s="221">
        <f t="shared" si="1"/>
        <v>0</v>
      </c>
    </row>
    <row r="32" spans="1:23" hidden="1" x14ac:dyDescent="0.2">
      <c r="A32" s="229">
        <v>2204046</v>
      </c>
      <c r="B32" s="219" t="s">
        <v>22</v>
      </c>
      <c r="C32" s="229" t="s">
        <v>399</v>
      </c>
      <c r="D32" s="163">
        <f>VLOOKUP(A32,[1]Sheet1!$E$15:$R$388,14,0)</f>
        <v>0</v>
      </c>
      <c r="E32" s="163">
        <f>VLOOKUP(A32,[1]Sheet1!$E$15:$X$388,20,0)</f>
        <v>0</v>
      </c>
      <c r="F32" s="210">
        <f t="shared" si="9"/>
        <v>0</v>
      </c>
      <c r="G32" s="210">
        <f t="shared" si="3"/>
        <v>0</v>
      </c>
      <c r="H32" s="210">
        <f>VLOOKUP(A32,'[4]К1-2023 - общински'!$D$8:$S$380,16,0)</f>
        <v>0</v>
      </c>
      <c r="I32" s="210">
        <f t="shared" si="10"/>
        <v>0</v>
      </c>
      <c r="J32" s="220">
        <f t="shared" si="11"/>
        <v>0</v>
      </c>
      <c r="K32" s="163">
        <f>VLOOKUP(A32,[1]Sheet1!$E$15:$Z$388,22,0)</f>
        <v>0</v>
      </c>
      <c r="L32" s="163">
        <f>VLOOKUP(A32,[1]Sheet1!$E$15:$AB$388,24,0)</f>
        <v>0</v>
      </c>
      <c r="M32" s="210">
        <f t="shared" si="12"/>
        <v>0</v>
      </c>
      <c r="N32" s="210">
        <f t="shared" si="13"/>
        <v>0</v>
      </c>
      <c r="O32" s="220">
        <f t="shared" si="14"/>
        <v>0</v>
      </c>
      <c r="P32" s="210">
        <f t="shared" si="15"/>
        <v>0</v>
      </c>
      <c r="Q32" s="102">
        <f t="shared" si="4"/>
        <v>0</v>
      </c>
      <c r="R32" s="210">
        <f t="shared" si="5"/>
        <v>0</v>
      </c>
      <c r="S32" s="163">
        <f t="shared" si="6"/>
        <v>0</v>
      </c>
      <c r="T32" s="164">
        <f t="shared" si="7"/>
        <v>0</v>
      </c>
      <c r="U32" s="231">
        <f t="shared" si="8"/>
        <v>0</v>
      </c>
      <c r="V32" s="220">
        <f t="shared" si="16"/>
        <v>0</v>
      </c>
      <c r="W32" s="221">
        <f t="shared" si="1"/>
        <v>0</v>
      </c>
    </row>
    <row r="33" spans="1:23" x14ac:dyDescent="0.2">
      <c r="A33" s="229">
        <v>2204067</v>
      </c>
      <c r="B33" s="219" t="s">
        <v>22</v>
      </c>
      <c r="C33" s="229" t="s">
        <v>400</v>
      </c>
      <c r="D33" s="163">
        <f>VLOOKUP(A33,[1]Sheet1!$E$15:$R$388,14,0)</f>
        <v>0</v>
      </c>
      <c r="E33" s="163">
        <f>VLOOKUP(A33,[1]Sheet1!$E$15:$X$388,20,0)</f>
        <v>0</v>
      </c>
      <c r="F33" s="210">
        <f t="shared" si="9"/>
        <v>0</v>
      </c>
      <c r="G33" s="210">
        <f t="shared" si="3"/>
        <v>0</v>
      </c>
      <c r="H33" s="210">
        <f>VLOOKUP(A33,'[4]К1-2023 - общински'!$D$8:$S$380,16,0)</f>
        <v>0</v>
      </c>
      <c r="I33" s="210">
        <f t="shared" si="10"/>
        <v>0</v>
      </c>
      <c r="J33" s="220">
        <f t="shared" si="11"/>
        <v>0</v>
      </c>
      <c r="K33" s="163">
        <f>VLOOKUP(A33,[1]Sheet1!$E$15:$Z$388,22,0)</f>
        <v>3</v>
      </c>
      <c r="L33" s="163">
        <f>VLOOKUP(A33,[1]Sheet1!$E$15:$AB$388,24,0)</f>
        <v>60</v>
      </c>
      <c r="M33" s="210">
        <f t="shared" si="12"/>
        <v>11157</v>
      </c>
      <c r="N33" s="210">
        <f t="shared" si="13"/>
        <v>166380</v>
      </c>
      <c r="O33" s="220">
        <f t="shared" si="14"/>
        <v>177537</v>
      </c>
      <c r="P33" s="210">
        <f t="shared" si="15"/>
        <v>177537</v>
      </c>
      <c r="Q33" s="102">
        <f t="shared" si="4"/>
        <v>60</v>
      </c>
      <c r="R33" s="210">
        <f t="shared" si="5"/>
        <v>12420</v>
      </c>
      <c r="S33" s="163">
        <f t="shared" si="6"/>
        <v>0</v>
      </c>
      <c r="T33" s="164">
        <f t="shared" si="7"/>
        <v>33780</v>
      </c>
      <c r="U33" s="231">
        <f t="shared" si="8"/>
        <v>0</v>
      </c>
      <c r="V33" s="220">
        <f t="shared" si="16"/>
        <v>223737</v>
      </c>
      <c r="W33" s="221">
        <f t="shared" si="1"/>
        <v>223737</v>
      </c>
    </row>
    <row r="34" spans="1:23" hidden="1" x14ac:dyDescent="0.2">
      <c r="A34" s="229">
        <v>2204076</v>
      </c>
      <c r="B34" s="219" t="s">
        <v>22</v>
      </c>
      <c r="C34" s="229" t="s">
        <v>401</v>
      </c>
      <c r="D34" s="163">
        <f>VLOOKUP(A34,[1]Sheet1!$E$15:$R$388,14,0)</f>
        <v>0</v>
      </c>
      <c r="E34" s="163">
        <f>VLOOKUP(A34,[1]Sheet1!$E$15:$X$388,20,0)</f>
        <v>0</v>
      </c>
      <c r="F34" s="210">
        <f t="shared" si="9"/>
        <v>0</v>
      </c>
      <c r="G34" s="210">
        <f t="shared" si="3"/>
        <v>0</v>
      </c>
      <c r="H34" s="210">
        <f>VLOOKUP(A34,'[4]К1-2023 - общински'!$D$8:$S$380,16,0)</f>
        <v>0</v>
      </c>
      <c r="I34" s="210">
        <f t="shared" si="10"/>
        <v>0</v>
      </c>
      <c r="J34" s="220">
        <f t="shared" si="11"/>
        <v>0</v>
      </c>
      <c r="K34" s="163">
        <f>VLOOKUP(A34,[1]Sheet1!$E$15:$Z$388,22,0)</f>
        <v>0</v>
      </c>
      <c r="L34" s="163">
        <f>VLOOKUP(A34,[1]Sheet1!$E$15:$AB$388,24,0)</f>
        <v>0</v>
      </c>
      <c r="M34" s="210">
        <f t="shared" si="12"/>
        <v>0</v>
      </c>
      <c r="N34" s="210">
        <f t="shared" si="13"/>
        <v>0</v>
      </c>
      <c r="O34" s="220">
        <f t="shared" si="14"/>
        <v>0</v>
      </c>
      <c r="P34" s="210">
        <f t="shared" si="15"/>
        <v>0</v>
      </c>
      <c r="Q34" s="102">
        <f t="shared" si="4"/>
        <v>0</v>
      </c>
      <c r="R34" s="210">
        <f t="shared" si="5"/>
        <v>0</v>
      </c>
      <c r="S34" s="163">
        <f t="shared" si="6"/>
        <v>0</v>
      </c>
      <c r="T34" s="164">
        <f t="shared" si="7"/>
        <v>0</v>
      </c>
      <c r="U34" s="231">
        <f t="shared" si="8"/>
        <v>0</v>
      </c>
      <c r="V34" s="220">
        <f t="shared" si="16"/>
        <v>0</v>
      </c>
      <c r="W34" s="221">
        <f t="shared" si="1"/>
        <v>0</v>
      </c>
    </row>
    <row r="35" spans="1:23" hidden="1" x14ac:dyDescent="0.2">
      <c r="A35" s="229">
        <v>2204091</v>
      </c>
      <c r="B35" s="219" t="s">
        <v>22</v>
      </c>
      <c r="C35" s="229" t="s">
        <v>402</v>
      </c>
      <c r="D35" s="163">
        <f>VLOOKUP(A35,[1]Sheet1!$E$15:$R$388,14,0)</f>
        <v>0</v>
      </c>
      <c r="E35" s="163">
        <f>VLOOKUP(A35,[1]Sheet1!$E$15:$X$388,20,0)</f>
        <v>0</v>
      </c>
      <c r="F35" s="210">
        <f t="shared" si="9"/>
        <v>0</v>
      </c>
      <c r="G35" s="210">
        <f t="shared" si="3"/>
        <v>0</v>
      </c>
      <c r="H35" s="210">
        <f>VLOOKUP(A35,'[4]К1-2023 - общински'!$D$8:$S$380,16,0)</f>
        <v>0</v>
      </c>
      <c r="I35" s="210">
        <f t="shared" si="10"/>
        <v>0</v>
      </c>
      <c r="J35" s="220">
        <f t="shared" si="11"/>
        <v>0</v>
      </c>
      <c r="K35" s="163">
        <f>VLOOKUP(A35,[1]Sheet1!$E$15:$Z$388,22,0)</f>
        <v>0</v>
      </c>
      <c r="L35" s="163">
        <f>VLOOKUP(A35,[1]Sheet1!$E$15:$AB$388,24,0)</f>
        <v>0</v>
      </c>
      <c r="M35" s="210">
        <f t="shared" si="12"/>
        <v>0</v>
      </c>
      <c r="N35" s="210">
        <f t="shared" si="13"/>
        <v>0</v>
      </c>
      <c r="O35" s="220">
        <f t="shared" si="14"/>
        <v>0</v>
      </c>
      <c r="P35" s="210">
        <f t="shared" si="15"/>
        <v>0</v>
      </c>
      <c r="Q35" s="102">
        <f t="shared" si="4"/>
        <v>0</v>
      </c>
      <c r="R35" s="210">
        <f t="shared" si="5"/>
        <v>0</v>
      </c>
      <c r="S35" s="163">
        <f t="shared" si="6"/>
        <v>0</v>
      </c>
      <c r="T35" s="164">
        <f t="shared" si="7"/>
        <v>0</v>
      </c>
      <c r="U35" s="231">
        <f t="shared" si="8"/>
        <v>0</v>
      </c>
      <c r="V35" s="220">
        <f t="shared" si="16"/>
        <v>0</v>
      </c>
      <c r="W35" s="221">
        <f t="shared" si="1"/>
        <v>0</v>
      </c>
    </row>
    <row r="36" spans="1:23" x14ac:dyDescent="0.2">
      <c r="A36" s="229">
        <v>2204136</v>
      </c>
      <c r="B36" s="219" t="s">
        <v>22</v>
      </c>
      <c r="C36" s="229" t="s">
        <v>403</v>
      </c>
      <c r="D36" s="163">
        <f>VLOOKUP(A36,[1]Sheet1!$E$15:$R$388,14,0)</f>
        <v>0</v>
      </c>
      <c r="E36" s="163">
        <f>VLOOKUP(A36,[1]Sheet1!$E$15:$X$388,20,0)</f>
        <v>0</v>
      </c>
      <c r="F36" s="210">
        <f t="shared" si="9"/>
        <v>0</v>
      </c>
      <c r="G36" s="210">
        <f t="shared" si="3"/>
        <v>0</v>
      </c>
      <c r="H36" s="210">
        <f>VLOOKUP(A36,'[4]К1-2023 - общински'!$D$8:$S$380,16,0)</f>
        <v>0</v>
      </c>
      <c r="I36" s="210">
        <f t="shared" si="10"/>
        <v>0</v>
      </c>
      <c r="J36" s="220">
        <f t="shared" si="11"/>
        <v>0</v>
      </c>
      <c r="K36" s="163">
        <f>VLOOKUP(A36,[1]Sheet1!$E$15:$Z$388,22,0)</f>
        <v>3</v>
      </c>
      <c r="L36" s="163">
        <f>VLOOKUP(A36,[1]Sheet1!$E$15:$AB$388,24,0)</f>
        <v>71</v>
      </c>
      <c r="M36" s="210">
        <f t="shared" si="12"/>
        <v>11157</v>
      </c>
      <c r="N36" s="210">
        <f t="shared" si="13"/>
        <v>196883</v>
      </c>
      <c r="O36" s="220">
        <f t="shared" si="14"/>
        <v>208040</v>
      </c>
      <c r="P36" s="210">
        <f t="shared" si="15"/>
        <v>208040</v>
      </c>
      <c r="Q36" s="102">
        <f t="shared" si="4"/>
        <v>71</v>
      </c>
      <c r="R36" s="210">
        <f t="shared" si="5"/>
        <v>14697</v>
      </c>
      <c r="S36" s="163">
        <f t="shared" si="6"/>
        <v>0</v>
      </c>
      <c r="T36" s="164">
        <f t="shared" si="7"/>
        <v>39973</v>
      </c>
      <c r="U36" s="231">
        <f t="shared" si="8"/>
        <v>0</v>
      </c>
      <c r="V36" s="220">
        <f t="shared" si="16"/>
        <v>262710</v>
      </c>
      <c r="W36" s="221">
        <f t="shared" si="1"/>
        <v>262710</v>
      </c>
    </row>
    <row r="37" spans="1:23" hidden="1" x14ac:dyDescent="0.2">
      <c r="A37" s="229">
        <v>2204310</v>
      </c>
      <c r="B37" s="219" t="s">
        <v>22</v>
      </c>
      <c r="C37" s="229" t="s">
        <v>404</v>
      </c>
      <c r="D37" s="163">
        <f>VLOOKUP(A37,[1]Sheet1!$E$15:$R$388,14,0)</f>
        <v>0</v>
      </c>
      <c r="E37" s="163">
        <f>VLOOKUP(A37,[1]Sheet1!$E$15:$X$388,20,0)</f>
        <v>0</v>
      </c>
      <c r="F37" s="210">
        <f t="shared" si="9"/>
        <v>0</v>
      </c>
      <c r="G37" s="210">
        <f t="shared" si="3"/>
        <v>0</v>
      </c>
      <c r="H37" s="210">
        <f>VLOOKUP(A37,'[4]К1-2023 - общински'!$D$8:$S$380,16,0)</f>
        <v>0</v>
      </c>
      <c r="I37" s="210">
        <f t="shared" si="10"/>
        <v>0</v>
      </c>
      <c r="J37" s="220">
        <f t="shared" si="11"/>
        <v>0</v>
      </c>
      <c r="K37" s="163">
        <f>VLOOKUP(A37,[1]Sheet1!$E$15:$Z$388,22,0)</f>
        <v>0</v>
      </c>
      <c r="L37" s="163">
        <f>VLOOKUP(A37,[1]Sheet1!$E$15:$AB$388,24,0)</f>
        <v>0</v>
      </c>
      <c r="M37" s="210">
        <f t="shared" si="12"/>
        <v>0</v>
      </c>
      <c r="N37" s="210">
        <f t="shared" si="13"/>
        <v>0</v>
      </c>
      <c r="O37" s="220">
        <f t="shared" si="14"/>
        <v>0</v>
      </c>
      <c r="P37" s="210">
        <f t="shared" si="15"/>
        <v>0</v>
      </c>
      <c r="Q37" s="102">
        <f t="shared" si="4"/>
        <v>0</v>
      </c>
      <c r="R37" s="210">
        <f t="shared" si="5"/>
        <v>0</v>
      </c>
      <c r="S37" s="163">
        <f t="shared" si="6"/>
        <v>0</v>
      </c>
      <c r="T37" s="164">
        <f t="shared" si="7"/>
        <v>0</v>
      </c>
      <c r="U37" s="231">
        <f t="shared" si="8"/>
        <v>0</v>
      </c>
      <c r="V37" s="220">
        <f t="shared" si="16"/>
        <v>0</v>
      </c>
      <c r="W37" s="221">
        <f t="shared" si="1"/>
        <v>0</v>
      </c>
    </row>
    <row r="38" spans="1:23" hidden="1" x14ac:dyDescent="0.2">
      <c r="A38" s="76"/>
      <c r="B38" s="76"/>
      <c r="C38" s="219" t="s">
        <v>23</v>
      </c>
      <c r="D38" s="221">
        <f t="shared" ref="D38:V38" si="19">SUM(D39:D41)</f>
        <v>0</v>
      </c>
      <c r="E38" s="221">
        <f t="shared" si="19"/>
        <v>0</v>
      </c>
      <c r="F38" s="221">
        <f t="shared" si="19"/>
        <v>0</v>
      </c>
      <c r="G38" s="210">
        <f t="shared" si="3"/>
        <v>0</v>
      </c>
      <c r="H38" s="221">
        <f t="shared" si="19"/>
        <v>0</v>
      </c>
      <c r="I38" s="221">
        <f t="shared" si="19"/>
        <v>0</v>
      </c>
      <c r="J38" s="221">
        <f t="shared" si="19"/>
        <v>0</v>
      </c>
      <c r="K38" s="221">
        <f t="shared" si="19"/>
        <v>0</v>
      </c>
      <c r="L38" s="221">
        <f t="shared" si="19"/>
        <v>0</v>
      </c>
      <c r="M38" s="221">
        <f t="shared" si="19"/>
        <v>0</v>
      </c>
      <c r="N38" s="221">
        <f t="shared" si="19"/>
        <v>0</v>
      </c>
      <c r="O38" s="221">
        <f t="shared" si="19"/>
        <v>0</v>
      </c>
      <c r="P38" s="221">
        <f t="shared" si="19"/>
        <v>0</v>
      </c>
      <c r="Q38" s="102">
        <f t="shared" si="4"/>
        <v>0</v>
      </c>
      <c r="R38" s="210">
        <f t="shared" si="5"/>
        <v>0</v>
      </c>
      <c r="S38" s="163">
        <f t="shared" si="6"/>
        <v>0</v>
      </c>
      <c r="T38" s="164">
        <f t="shared" si="7"/>
        <v>0</v>
      </c>
      <c r="U38" s="231">
        <f t="shared" si="8"/>
        <v>0</v>
      </c>
      <c r="V38" s="221">
        <f t="shared" si="19"/>
        <v>0</v>
      </c>
      <c r="W38" s="221">
        <f t="shared" si="1"/>
        <v>0</v>
      </c>
    </row>
    <row r="39" spans="1:23" hidden="1" x14ac:dyDescent="0.2">
      <c r="A39" s="229">
        <v>2205011</v>
      </c>
      <c r="B39" s="219" t="s">
        <v>23</v>
      </c>
      <c r="C39" s="229" t="s">
        <v>405</v>
      </c>
      <c r="D39" s="163">
        <f>VLOOKUP(A39,[1]Sheet1!$E$15:$R$388,14,0)</f>
        <v>0</v>
      </c>
      <c r="E39" s="163">
        <f>VLOOKUP(A39,[1]Sheet1!$E$15:$X$388,20,0)</f>
        <v>0</v>
      </c>
      <c r="F39" s="210">
        <f t="shared" si="9"/>
        <v>0</v>
      </c>
      <c r="G39" s="210">
        <f t="shared" si="3"/>
        <v>0</v>
      </c>
      <c r="H39" s="210">
        <f>VLOOKUP(A39,'[4]К1-2023 - общински'!$D$8:$S$380,16,0)</f>
        <v>0</v>
      </c>
      <c r="I39" s="210">
        <f t="shared" si="10"/>
        <v>0</v>
      </c>
      <c r="J39" s="220">
        <f t="shared" si="11"/>
        <v>0</v>
      </c>
      <c r="K39" s="163">
        <f>VLOOKUP(A39,[1]Sheet1!$E$15:$Z$388,22,0)</f>
        <v>0</v>
      </c>
      <c r="L39" s="163">
        <f>VLOOKUP(A39,[1]Sheet1!$E$15:$AB$388,24,0)</f>
        <v>0</v>
      </c>
      <c r="M39" s="210">
        <f t="shared" si="12"/>
        <v>0</v>
      </c>
      <c r="N39" s="210">
        <f t="shared" si="13"/>
        <v>0</v>
      </c>
      <c r="O39" s="220">
        <f t="shared" si="14"/>
        <v>0</v>
      </c>
      <c r="P39" s="210">
        <f t="shared" si="15"/>
        <v>0</v>
      </c>
      <c r="Q39" s="102">
        <f t="shared" si="4"/>
        <v>0</v>
      </c>
      <c r="R39" s="210">
        <f t="shared" si="5"/>
        <v>0</v>
      </c>
      <c r="S39" s="163">
        <f t="shared" si="6"/>
        <v>0</v>
      </c>
      <c r="T39" s="164">
        <f t="shared" si="7"/>
        <v>0</v>
      </c>
      <c r="U39" s="231">
        <f t="shared" si="8"/>
        <v>0</v>
      </c>
      <c r="V39" s="220">
        <f t="shared" si="16"/>
        <v>0</v>
      </c>
      <c r="W39" s="221">
        <f t="shared" si="1"/>
        <v>0</v>
      </c>
    </row>
    <row r="40" spans="1:23" hidden="1" x14ac:dyDescent="0.2">
      <c r="A40" s="229">
        <v>2205105</v>
      </c>
      <c r="B40" s="219" t="s">
        <v>23</v>
      </c>
      <c r="C40" s="229" t="s">
        <v>406</v>
      </c>
      <c r="D40" s="163">
        <f>VLOOKUP(A40,[1]Sheet1!$E$15:$R$388,14,0)</f>
        <v>0</v>
      </c>
      <c r="E40" s="163">
        <f>VLOOKUP(A40,[1]Sheet1!$E$15:$X$388,20,0)</f>
        <v>0</v>
      </c>
      <c r="F40" s="210">
        <f t="shared" si="9"/>
        <v>0</v>
      </c>
      <c r="G40" s="210">
        <f t="shared" si="3"/>
        <v>0</v>
      </c>
      <c r="H40" s="210">
        <f>VLOOKUP(A40,'[4]К1-2023 - общински'!$D$8:$S$380,16,0)</f>
        <v>0</v>
      </c>
      <c r="I40" s="210">
        <f t="shared" si="10"/>
        <v>0</v>
      </c>
      <c r="J40" s="220">
        <f t="shared" si="11"/>
        <v>0</v>
      </c>
      <c r="K40" s="163">
        <f>VLOOKUP(A40,[1]Sheet1!$E$15:$Z$388,22,0)</f>
        <v>0</v>
      </c>
      <c r="L40" s="163">
        <f>VLOOKUP(A40,[1]Sheet1!$E$15:$AB$388,24,0)</f>
        <v>0</v>
      </c>
      <c r="M40" s="210">
        <f t="shared" si="12"/>
        <v>0</v>
      </c>
      <c r="N40" s="210">
        <f t="shared" si="13"/>
        <v>0</v>
      </c>
      <c r="O40" s="220">
        <f t="shared" si="14"/>
        <v>0</v>
      </c>
      <c r="P40" s="210">
        <f t="shared" si="15"/>
        <v>0</v>
      </c>
      <c r="Q40" s="102">
        <f t="shared" si="4"/>
        <v>0</v>
      </c>
      <c r="R40" s="210">
        <f t="shared" si="5"/>
        <v>0</v>
      </c>
      <c r="S40" s="163">
        <f t="shared" si="6"/>
        <v>0</v>
      </c>
      <c r="T40" s="164">
        <f t="shared" si="7"/>
        <v>0</v>
      </c>
      <c r="U40" s="231">
        <f t="shared" si="8"/>
        <v>0</v>
      </c>
      <c r="V40" s="220">
        <f t="shared" si="16"/>
        <v>0</v>
      </c>
      <c r="W40" s="221">
        <f t="shared" si="1"/>
        <v>0</v>
      </c>
    </row>
    <row r="41" spans="1:23" hidden="1" x14ac:dyDescent="0.2">
      <c r="A41" s="229">
        <v>2205119</v>
      </c>
      <c r="B41" s="219" t="s">
        <v>23</v>
      </c>
      <c r="C41" s="229" t="s">
        <v>407</v>
      </c>
      <c r="D41" s="163">
        <f>VLOOKUP(A41,[1]Sheet1!$E$15:$R$388,14,0)</f>
        <v>0</v>
      </c>
      <c r="E41" s="163">
        <f>VLOOKUP(A41,[1]Sheet1!$E$15:$X$388,20,0)</f>
        <v>0</v>
      </c>
      <c r="F41" s="210">
        <f t="shared" si="9"/>
        <v>0</v>
      </c>
      <c r="G41" s="210">
        <f t="shared" si="3"/>
        <v>0</v>
      </c>
      <c r="H41" s="210">
        <f>VLOOKUP(A41,'[4]К1-2023 - общински'!$D$8:$S$380,16,0)</f>
        <v>0</v>
      </c>
      <c r="I41" s="210">
        <f t="shared" si="10"/>
        <v>0</v>
      </c>
      <c r="J41" s="220">
        <f t="shared" si="11"/>
        <v>0</v>
      </c>
      <c r="K41" s="163">
        <f>VLOOKUP(A41,[1]Sheet1!$E$15:$Z$388,22,0)</f>
        <v>0</v>
      </c>
      <c r="L41" s="163">
        <f>VLOOKUP(A41,[1]Sheet1!$E$15:$AB$388,24,0)</f>
        <v>0</v>
      </c>
      <c r="M41" s="210">
        <f t="shared" si="12"/>
        <v>0</v>
      </c>
      <c r="N41" s="210">
        <f t="shared" si="13"/>
        <v>0</v>
      </c>
      <c r="O41" s="220">
        <f t="shared" si="14"/>
        <v>0</v>
      </c>
      <c r="P41" s="210">
        <f t="shared" si="15"/>
        <v>0</v>
      </c>
      <c r="Q41" s="102">
        <f t="shared" si="4"/>
        <v>0</v>
      </c>
      <c r="R41" s="210">
        <f t="shared" si="5"/>
        <v>0</v>
      </c>
      <c r="S41" s="163">
        <f t="shared" si="6"/>
        <v>0</v>
      </c>
      <c r="T41" s="164">
        <f t="shared" si="7"/>
        <v>0</v>
      </c>
      <c r="U41" s="231">
        <f t="shared" si="8"/>
        <v>0</v>
      </c>
      <c r="V41" s="220">
        <f t="shared" si="16"/>
        <v>0</v>
      </c>
      <c r="W41" s="221">
        <f t="shared" si="1"/>
        <v>0</v>
      </c>
    </row>
    <row r="42" spans="1:23" x14ac:dyDescent="0.2">
      <c r="A42" s="76"/>
      <c r="B42" s="76"/>
      <c r="C42" s="219" t="s">
        <v>24</v>
      </c>
      <c r="D42" s="221">
        <f t="shared" ref="D42:V42" si="20">SUM(D43:D47)</f>
        <v>0</v>
      </c>
      <c r="E42" s="221">
        <f t="shared" si="20"/>
        <v>0</v>
      </c>
      <c r="F42" s="221">
        <f t="shared" si="20"/>
        <v>0</v>
      </c>
      <c r="G42" s="210">
        <f t="shared" si="3"/>
        <v>0</v>
      </c>
      <c r="H42" s="221">
        <f t="shared" si="20"/>
        <v>0</v>
      </c>
      <c r="I42" s="221">
        <f t="shared" si="20"/>
        <v>0</v>
      </c>
      <c r="J42" s="221">
        <f t="shared" si="20"/>
        <v>0</v>
      </c>
      <c r="K42" s="221">
        <f t="shared" si="20"/>
        <v>1</v>
      </c>
      <c r="L42" s="221">
        <f t="shared" si="20"/>
        <v>20</v>
      </c>
      <c r="M42" s="221">
        <f t="shared" si="20"/>
        <v>3719</v>
      </c>
      <c r="N42" s="221">
        <f t="shared" si="20"/>
        <v>55460</v>
      </c>
      <c r="O42" s="221">
        <f t="shared" si="20"/>
        <v>59179</v>
      </c>
      <c r="P42" s="221">
        <f t="shared" si="20"/>
        <v>59179</v>
      </c>
      <c r="Q42" s="102">
        <f t="shared" si="4"/>
        <v>20</v>
      </c>
      <c r="R42" s="210">
        <f t="shared" si="5"/>
        <v>4140</v>
      </c>
      <c r="S42" s="163">
        <f t="shared" si="6"/>
        <v>0</v>
      </c>
      <c r="T42" s="164">
        <f t="shared" si="7"/>
        <v>11260</v>
      </c>
      <c r="U42" s="231">
        <f t="shared" si="8"/>
        <v>0</v>
      </c>
      <c r="V42" s="221">
        <f t="shared" si="20"/>
        <v>74579</v>
      </c>
      <c r="W42" s="221">
        <f t="shared" si="1"/>
        <v>74579</v>
      </c>
    </row>
    <row r="43" spans="1:23" hidden="1" x14ac:dyDescent="0.2">
      <c r="A43" s="229">
        <v>2206003</v>
      </c>
      <c r="B43" s="219" t="s">
        <v>24</v>
      </c>
      <c r="C43" s="229" t="s">
        <v>408</v>
      </c>
      <c r="D43" s="163">
        <f>VLOOKUP(A43,[1]Sheet1!$E$15:$R$388,14,0)</f>
        <v>0</v>
      </c>
      <c r="E43" s="163">
        <f>VLOOKUP(A43,[1]Sheet1!$E$15:$X$388,20,0)</f>
        <v>0</v>
      </c>
      <c r="F43" s="210">
        <f t="shared" si="9"/>
        <v>0</v>
      </c>
      <c r="G43" s="210">
        <f t="shared" si="3"/>
        <v>0</v>
      </c>
      <c r="H43" s="210">
        <f>VLOOKUP(A43,'[4]К1-2023 - общински'!$D$8:$S$380,16,0)</f>
        <v>0</v>
      </c>
      <c r="I43" s="210">
        <f t="shared" si="10"/>
        <v>0</v>
      </c>
      <c r="J43" s="220">
        <f t="shared" si="11"/>
        <v>0</v>
      </c>
      <c r="K43" s="163">
        <f>VLOOKUP(A43,[1]Sheet1!$E$15:$Z$388,22,0)</f>
        <v>0</v>
      </c>
      <c r="L43" s="163">
        <f>VLOOKUP(A43,[1]Sheet1!$E$15:$AB$388,24,0)</f>
        <v>0</v>
      </c>
      <c r="M43" s="210">
        <f t="shared" si="12"/>
        <v>0</v>
      </c>
      <c r="N43" s="210">
        <f t="shared" si="13"/>
        <v>0</v>
      </c>
      <c r="O43" s="220">
        <f t="shared" si="14"/>
        <v>0</v>
      </c>
      <c r="P43" s="210">
        <f t="shared" si="15"/>
        <v>0</v>
      </c>
      <c r="Q43" s="102">
        <f t="shared" si="4"/>
        <v>0</v>
      </c>
      <c r="R43" s="210">
        <f t="shared" si="5"/>
        <v>0</v>
      </c>
      <c r="S43" s="163">
        <f t="shared" si="6"/>
        <v>0</v>
      </c>
      <c r="T43" s="164">
        <f t="shared" si="7"/>
        <v>0</v>
      </c>
      <c r="U43" s="231">
        <f t="shared" si="8"/>
        <v>0</v>
      </c>
      <c r="V43" s="220">
        <f t="shared" si="16"/>
        <v>0</v>
      </c>
      <c r="W43" s="221">
        <f t="shared" si="1"/>
        <v>0</v>
      </c>
    </row>
    <row r="44" spans="1:23" hidden="1" x14ac:dyDescent="0.2">
      <c r="A44" s="229">
        <v>2206043</v>
      </c>
      <c r="B44" s="219" t="s">
        <v>24</v>
      </c>
      <c r="C44" s="229" t="s">
        <v>409</v>
      </c>
      <c r="D44" s="163">
        <f>VLOOKUP(A44,[1]Sheet1!$E$15:$R$388,14,0)</f>
        <v>0</v>
      </c>
      <c r="E44" s="163">
        <f>VLOOKUP(A44,[1]Sheet1!$E$15:$X$388,20,0)</f>
        <v>0</v>
      </c>
      <c r="F44" s="210">
        <f t="shared" si="9"/>
        <v>0</v>
      </c>
      <c r="G44" s="210">
        <f t="shared" si="3"/>
        <v>0</v>
      </c>
      <c r="H44" s="210">
        <f>VLOOKUP(A44,'[4]К1-2023 - общински'!$D$8:$S$380,16,0)</f>
        <v>0</v>
      </c>
      <c r="I44" s="210">
        <f t="shared" si="10"/>
        <v>0</v>
      </c>
      <c r="J44" s="220">
        <f t="shared" si="11"/>
        <v>0</v>
      </c>
      <c r="K44" s="163">
        <f>VLOOKUP(A44,[1]Sheet1!$E$15:$Z$388,22,0)</f>
        <v>0</v>
      </c>
      <c r="L44" s="163">
        <f>VLOOKUP(A44,[1]Sheet1!$E$15:$AB$388,24,0)</f>
        <v>0</v>
      </c>
      <c r="M44" s="210">
        <f t="shared" si="12"/>
        <v>0</v>
      </c>
      <c r="N44" s="210">
        <f t="shared" si="13"/>
        <v>0</v>
      </c>
      <c r="O44" s="220">
        <f t="shared" si="14"/>
        <v>0</v>
      </c>
      <c r="P44" s="210">
        <f t="shared" si="15"/>
        <v>0</v>
      </c>
      <c r="Q44" s="102">
        <f t="shared" si="4"/>
        <v>0</v>
      </c>
      <c r="R44" s="210">
        <f t="shared" si="5"/>
        <v>0</v>
      </c>
      <c r="S44" s="163">
        <f t="shared" si="6"/>
        <v>0</v>
      </c>
      <c r="T44" s="164">
        <f t="shared" si="7"/>
        <v>0</v>
      </c>
      <c r="U44" s="231">
        <f t="shared" si="8"/>
        <v>0</v>
      </c>
      <c r="V44" s="220">
        <f t="shared" si="16"/>
        <v>0</v>
      </c>
      <c r="W44" s="221">
        <f t="shared" si="1"/>
        <v>0</v>
      </c>
    </row>
    <row r="45" spans="1:23" hidden="1" x14ac:dyDescent="0.2">
      <c r="A45" s="229">
        <v>2206045</v>
      </c>
      <c r="B45" s="219" t="s">
        <v>24</v>
      </c>
      <c r="C45" s="229" t="s">
        <v>410</v>
      </c>
      <c r="D45" s="163">
        <f>VLOOKUP(A45,[1]Sheet1!$E$15:$R$388,14,0)</f>
        <v>0</v>
      </c>
      <c r="E45" s="163">
        <f>VLOOKUP(A45,[1]Sheet1!$E$15:$X$388,20,0)</f>
        <v>0</v>
      </c>
      <c r="F45" s="210">
        <f t="shared" si="9"/>
        <v>0</v>
      </c>
      <c r="G45" s="210">
        <f t="shared" si="3"/>
        <v>0</v>
      </c>
      <c r="H45" s="210">
        <f>VLOOKUP(A45,'[4]К1-2023 - общински'!$D$8:$S$380,16,0)</f>
        <v>0</v>
      </c>
      <c r="I45" s="210">
        <f t="shared" si="10"/>
        <v>0</v>
      </c>
      <c r="J45" s="220">
        <f t="shared" si="11"/>
        <v>0</v>
      </c>
      <c r="K45" s="163">
        <f>VLOOKUP(A45,[1]Sheet1!$E$15:$Z$388,22,0)</f>
        <v>0</v>
      </c>
      <c r="L45" s="163">
        <f>VLOOKUP(A45,[1]Sheet1!$E$15:$AB$388,24,0)</f>
        <v>0</v>
      </c>
      <c r="M45" s="210">
        <f t="shared" si="12"/>
        <v>0</v>
      </c>
      <c r="N45" s="210">
        <f t="shared" si="13"/>
        <v>0</v>
      </c>
      <c r="O45" s="220">
        <f t="shared" si="14"/>
        <v>0</v>
      </c>
      <c r="P45" s="210">
        <f t="shared" si="15"/>
        <v>0</v>
      </c>
      <c r="Q45" s="102">
        <f t="shared" si="4"/>
        <v>0</v>
      </c>
      <c r="R45" s="210">
        <f t="shared" si="5"/>
        <v>0</v>
      </c>
      <c r="S45" s="163">
        <f t="shared" si="6"/>
        <v>0</v>
      </c>
      <c r="T45" s="164">
        <f t="shared" si="7"/>
        <v>0</v>
      </c>
      <c r="U45" s="231">
        <f t="shared" si="8"/>
        <v>0</v>
      </c>
      <c r="V45" s="220">
        <f t="shared" si="16"/>
        <v>0</v>
      </c>
      <c r="W45" s="221">
        <f t="shared" si="1"/>
        <v>0</v>
      </c>
    </row>
    <row r="46" spans="1:23" x14ac:dyDescent="0.2">
      <c r="A46" s="229">
        <v>2206113</v>
      </c>
      <c r="B46" s="219" t="s">
        <v>24</v>
      </c>
      <c r="C46" s="229" t="s">
        <v>411</v>
      </c>
      <c r="D46" s="163">
        <f>VLOOKUP(A46,[1]Sheet1!$E$15:$R$388,14,0)</f>
        <v>0</v>
      </c>
      <c r="E46" s="163">
        <f>VLOOKUP(A46,[1]Sheet1!$E$15:$X$388,20,0)</f>
        <v>0</v>
      </c>
      <c r="F46" s="210">
        <f t="shared" si="9"/>
        <v>0</v>
      </c>
      <c r="G46" s="210">
        <f t="shared" si="3"/>
        <v>0</v>
      </c>
      <c r="H46" s="210">
        <f>VLOOKUP(A46,'[4]К1-2023 - общински'!$D$8:$S$380,16,0)</f>
        <v>0</v>
      </c>
      <c r="I46" s="210">
        <f t="shared" si="10"/>
        <v>0</v>
      </c>
      <c r="J46" s="220">
        <f t="shared" si="11"/>
        <v>0</v>
      </c>
      <c r="K46" s="163">
        <f>VLOOKUP(A46,[1]Sheet1!$E$15:$Z$388,22,0)</f>
        <v>1</v>
      </c>
      <c r="L46" s="163">
        <f>VLOOKUP(A46,[1]Sheet1!$E$15:$AB$388,24,0)</f>
        <v>20</v>
      </c>
      <c r="M46" s="210">
        <f t="shared" si="12"/>
        <v>3719</v>
      </c>
      <c r="N46" s="210">
        <f t="shared" si="13"/>
        <v>55460</v>
      </c>
      <c r="O46" s="220">
        <f t="shared" si="14"/>
        <v>59179</v>
      </c>
      <c r="P46" s="210">
        <f t="shared" si="15"/>
        <v>59179</v>
      </c>
      <c r="Q46" s="102">
        <f t="shared" si="4"/>
        <v>20</v>
      </c>
      <c r="R46" s="210">
        <f t="shared" si="5"/>
        <v>4140</v>
      </c>
      <c r="S46" s="163">
        <f t="shared" si="6"/>
        <v>0</v>
      </c>
      <c r="T46" s="164">
        <f t="shared" si="7"/>
        <v>11260</v>
      </c>
      <c r="U46" s="231">
        <f t="shared" si="8"/>
        <v>0</v>
      </c>
      <c r="V46" s="220">
        <f t="shared" si="16"/>
        <v>74579</v>
      </c>
      <c r="W46" s="221">
        <f t="shared" si="1"/>
        <v>74579</v>
      </c>
    </row>
    <row r="47" spans="1:23" hidden="1" x14ac:dyDescent="0.2">
      <c r="A47" s="229">
        <v>2212303</v>
      </c>
      <c r="B47" s="219" t="s">
        <v>24</v>
      </c>
      <c r="C47" s="229" t="s">
        <v>412</v>
      </c>
      <c r="D47" s="163">
        <f>VLOOKUP(A47,[1]Sheet1!$E$15:$R$388,14,0)</f>
        <v>0</v>
      </c>
      <c r="E47" s="163">
        <f>VLOOKUP(A47,[1]Sheet1!$E$15:$X$388,20,0)</f>
        <v>0</v>
      </c>
      <c r="F47" s="210">
        <f t="shared" si="9"/>
        <v>0</v>
      </c>
      <c r="G47" s="210">
        <f t="shared" si="3"/>
        <v>0</v>
      </c>
      <c r="H47" s="210">
        <f>VLOOKUP(A47,'[4]К1-2023 - общински'!$D$8:$S$380,16,0)</f>
        <v>0</v>
      </c>
      <c r="I47" s="210">
        <f t="shared" si="10"/>
        <v>0</v>
      </c>
      <c r="J47" s="220">
        <f t="shared" si="11"/>
        <v>0</v>
      </c>
      <c r="K47" s="163">
        <f>VLOOKUP(A47,[1]Sheet1!$E$15:$Z$388,22,0)</f>
        <v>0</v>
      </c>
      <c r="L47" s="163">
        <f>VLOOKUP(A47,[1]Sheet1!$E$15:$AB$388,24,0)</f>
        <v>0</v>
      </c>
      <c r="M47" s="210">
        <f t="shared" si="12"/>
        <v>0</v>
      </c>
      <c r="N47" s="210">
        <f t="shared" si="13"/>
        <v>0</v>
      </c>
      <c r="O47" s="220">
        <f t="shared" si="14"/>
        <v>0</v>
      </c>
      <c r="P47" s="210">
        <f t="shared" si="15"/>
        <v>0</v>
      </c>
      <c r="Q47" s="102">
        <f t="shared" si="4"/>
        <v>0</v>
      </c>
      <c r="R47" s="210">
        <f t="shared" si="5"/>
        <v>0</v>
      </c>
      <c r="S47" s="163">
        <f t="shared" si="6"/>
        <v>0</v>
      </c>
      <c r="T47" s="164">
        <f t="shared" si="7"/>
        <v>0</v>
      </c>
      <c r="U47" s="231">
        <f t="shared" si="8"/>
        <v>0</v>
      </c>
      <c r="V47" s="220">
        <f t="shared" si="16"/>
        <v>0</v>
      </c>
      <c r="W47" s="221">
        <f t="shared" si="1"/>
        <v>0</v>
      </c>
    </row>
    <row r="48" spans="1:23" x14ac:dyDescent="0.2">
      <c r="A48" s="76"/>
      <c r="B48" s="76"/>
      <c r="C48" s="219" t="s">
        <v>25</v>
      </c>
      <c r="D48" s="221">
        <f t="shared" ref="D48:V48" si="21">SUM(D49:D56)</f>
        <v>0</v>
      </c>
      <c r="E48" s="221">
        <f t="shared" si="21"/>
        <v>0</v>
      </c>
      <c r="F48" s="221">
        <f t="shared" si="21"/>
        <v>0</v>
      </c>
      <c r="G48" s="210">
        <f t="shared" si="3"/>
        <v>0</v>
      </c>
      <c r="H48" s="221">
        <f t="shared" si="21"/>
        <v>0</v>
      </c>
      <c r="I48" s="221">
        <f t="shared" si="21"/>
        <v>0</v>
      </c>
      <c r="J48" s="221">
        <f t="shared" si="21"/>
        <v>0</v>
      </c>
      <c r="K48" s="221">
        <f t="shared" si="21"/>
        <v>6</v>
      </c>
      <c r="L48" s="221">
        <f t="shared" si="21"/>
        <v>116</v>
      </c>
      <c r="M48" s="221">
        <f t="shared" si="21"/>
        <v>22314</v>
      </c>
      <c r="N48" s="221">
        <f t="shared" si="21"/>
        <v>321668</v>
      </c>
      <c r="O48" s="221">
        <f t="shared" si="21"/>
        <v>343982</v>
      </c>
      <c r="P48" s="221">
        <f t="shared" si="21"/>
        <v>343982</v>
      </c>
      <c r="Q48" s="102">
        <f t="shared" si="4"/>
        <v>116</v>
      </c>
      <c r="R48" s="210">
        <f t="shared" si="5"/>
        <v>24012</v>
      </c>
      <c r="S48" s="163">
        <f t="shared" si="6"/>
        <v>0</v>
      </c>
      <c r="T48" s="164">
        <f t="shared" si="7"/>
        <v>65308</v>
      </c>
      <c r="U48" s="231">
        <f t="shared" si="8"/>
        <v>0</v>
      </c>
      <c r="V48" s="221">
        <f t="shared" si="21"/>
        <v>433302</v>
      </c>
      <c r="W48" s="221">
        <f t="shared" si="1"/>
        <v>433302</v>
      </c>
    </row>
    <row r="49" spans="1:23" hidden="1" x14ac:dyDescent="0.2">
      <c r="A49" s="229">
        <v>2207065</v>
      </c>
      <c r="B49" s="219" t="s">
        <v>25</v>
      </c>
      <c r="C49" s="229" t="s">
        <v>413</v>
      </c>
      <c r="D49" s="163">
        <f>VLOOKUP(A49,[1]Sheet1!$E$15:$R$388,14,0)</f>
        <v>0</v>
      </c>
      <c r="E49" s="163">
        <f>VLOOKUP(A49,[1]Sheet1!$E$15:$X$388,20,0)</f>
        <v>0</v>
      </c>
      <c r="F49" s="210">
        <f t="shared" si="9"/>
        <v>0</v>
      </c>
      <c r="G49" s="210">
        <f t="shared" si="3"/>
        <v>0</v>
      </c>
      <c r="H49" s="210">
        <f>VLOOKUP(A49,'[4]К1-2023 - общински'!$D$8:$S$380,16,0)</f>
        <v>0</v>
      </c>
      <c r="I49" s="210">
        <f t="shared" si="10"/>
        <v>0</v>
      </c>
      <c r="J49" s="220">
        <f t="shared" si="11"/>
        <v>0</v>
      </c>
      <c r="K49" s="163">
        <f>VLOOKUP(A49,[1]Sheet1!$E$15:$Z$388,22,0)</f>
        <v>0</v>
      </c>
      <c r="L49" s="163">
        <f>VLOOKUP(A49,[1]Sheet1!$E$15:$AB$388,24,0)</f>
        <v>0</v>
      </c>
      <c r="M49" s="210">
        <f t="shared" si="12"/>
        <v>0</v>
      </c>
      <c r="N49" s="210">
        <f t="shared" si="13"/>
        <v>0</v>
      </c>
      <c r="O49" s="220">
        <f t="shared" si="14"/>
        <v>0</v>
      </c>
      <c r="P49" s="210">
        <f t="shared" si="15"/>
        <v>0</v>
      </c>
      <c r="Q49" s="102">
        <f t="shared" si="4"/>
        <v>0</v>
      </c>
      <c r="R49" s="210">
        <f t="shared" si="5"/>
        <v>0</v>
      </c>
      <c r="S49" s="163">
        <f t="shared" si="6"/>
        <v>0</v>
      </c>
      <c r="T49" s="164">
        <f t="shared" si="7"/>
        <v>0</v>
      </c>
      <c r="U49" s="231">
        <f t="shared" si="8"/>
        <v>0</v>
      </c>
      <c r="V49" s="220">
        <f t="shared" si="16"/>
        <v>0</v>
      </c>
      <c r="W49" s="221">
        <f t="shared" si="1"/>
        <v>0</v>
      </c>
    </row>
    <row r="50" spans="1:23" x14ac:dyDescent="0.2">
      <c r="A50" s="229">
        <v>2207004</v>
      </c>
      <c r="B50" s="219" t="s">
        <v>25</v>
      </c>
      <c r="C50" s="229" t="s">
        <v>414</v>
      </c>
      <c r="D50" s="163">
        <f>VLOOKUP(A50,[1]Sheet1!$E$15:$R$388,14,0)</f>
        <v>0</v>
      </c>
      <c r="E50" s="163">
        <f>VLOOKUP(A50,[1]Sheet1!$E$15:$X$388,20,0)</f>
        <v>0</v>
      </c>
      <c r="F50" s="210">
        <f t="shared" si="9"/>
        <v>0</v>
      </c>
      <c r="G50" s="210">
        <f t="shared" si="3"/>
        <v>0</v>
      </c>
      <c r="H50" s="210">
        <f>VLOOKUP(A50,'[4]К1-2023 - общински'!$D$8:$S$380,16,0)</f>
        <v>0</v>
      </c>
      <c r="I50" s="210">
        <f t="shared" si="10"/>
        <v>0</v>
      </c>
      <c r="J50" s="220">
        <f t="shared" si="11"/>
        <v>0</v>
      </c>
      <c r="K50" s="163">
        <f>VLOOKUP(A50,[1]Sheet1!$E$15:$Z$388,22,0)</f>
        <v>1</v>
      </c>
      <c r="L50" s="163">
        <f>VLOOKUP(A50,[1]Sheet1!$E$15:$AB$388,24,0)</f>
        <v>20</v>
      </c>
      <c r="M50" s="210">
        <f t="shared" si="12"/>
        <v>3719</v>
      </c>
      <c r="N50" s="210">
        <f t="shared" si="13"/>
        <v>55460</v>
      </c>
      <c r="O50" s="220">
        <f t="shared" si="14"/>
        <v>59179</v>
      </c>
      <c r="P50" s="210">
        <f t="shared" si="15"/>
        <v>59179</v>
      </c>
      <c r="Q50" s="102">
        <f t="shared" si="4"/>
        <v>20</v>
      </c>
      <c r="R50" s="210">
        <f t="shared" si="5"/>
        <v>4140</v>
      </c>
      <c r="S50" s="163">
        <f t="shared" si="6"/>
        <v>0</v>
      </c>
      <c r="T50" s="164">
        <f t="shared" si="7"/>
        <v>11260</v>
      </c>
      <c r="U50" s="231">
        <f t="shared" si="8"/>
        <v>0</v>
      </c>
      <c r="V50" s="220">
        <f t="shared" si="16"/>
        <v>74579</v>
      </c>
      <c r="W50" s="221">
        <f t="shared" si="1"/>
        <v>74579</v>
      </c>
    </row>
    <row r="51" spans="1:23" x14ac:dyDescent="0.2">
      <c r="A51" s="229">
        <v>2207068</v>
      </c>
      <c r="B51" s="219" t="s">
        <v>25</v>
      </c>
      <c r="C51" s="229" t="s">
        <v>415</v>
      </c>
      <c r="D51" s="163">
        <f>VLOOKUP(A51,[1]Sheet1!$E$15:$R$388,14,0)</f>
        <v>0</v>
      </c>
      <c r="E51" s="163">
        <f>VLOOKUP(A51,[1]Sheet1!$E$15:$X$388,20,0)</f>
        <v>0</v>
      </c>
      <c r="F51" s="210">
        <f t="shared" si="9"/>
        <v>0</v>
      </c>
      <c r="G51" s="210">
        <f t="shared" si="3"/>
        <v>0</v>
      </c>
      <c r="H51" s="210">
        <f>VLOOKUP(A51,'[4]К1-2023 - общински'!$D$8:$S$380,16,0)</f>
        <v>0</v>
      </c>
      <c r="I51" s="210">
        <f t="shared" si="10"/>
        <v>0</v>
      </c>
      <c r="J51" s="220">
        <f t="shared" si="11"/>
        <v>0</v>
      </c>
      <c r="K51" s="163">
        <f>VLOOKUP(A51,[1]Sheet1!$E$15:$Z$388,22,0)</f>
        <v>1</v>
      </c>
      <c r="L51" s="163">
        <f>VLOOKUP(A51,[1]Sheet1!$E$15:$AB$388,24,0)</f>
        <v>12</v>
      </c>
      <c r="M51" s="210">
        <f t="shared" si="12"/>
        <v>3719</v>
      </c>
      <c r="N51" s="210">
        <f t="shared" si="13"/>
        <v>33276</v>
      </c>
      <c r="O51" s="220">
        <f t="shared" si="14"/>
        <v>36995</v>
      </c>
      <c r="P51" s="210">
        <f t="shared" si="15"/>
        <v>36995</v>
      </c>
      <c r="Q51" s="102">
        <f t="shared" si="4"/>
        <v>12</v>
      </c>
      <c r="R51" s="210">
        <f t="shared" si="5"/>
        <v>2484</v>
      </c>
      <c r="S51" s="163">
        <f t="shared" si="6"/>
        <v>0</v>
      </c>
      <c r="T51" s="164">
        <f t="shared" si="7"/>
        <v>6756</v>
      </c>
      <c r="U51" s="231">
        <f t="shared" si="8"/>
        <v>0</v>
      </c>
      <c r="V51" s="220">
        <f t="shared" si="16"/>
        <v>46235</v>
      </c>
      <c r="W51" s="221">
        <f t="shared" si="1"/>
        <v>46235</v>
      </c>
    </row>
    <row r="52" spans="1:23" x14ac:dyDescent="0.2">
      <c r="A52" s="229">
        <v>2207069</v>
      </c>
      <c r="B52" s="219" t="s">
        <v>25</v>
      </c>
      <c r="C52" s="229" t="s">
        <v>416</v>
      </c>
      <c r="D52" s="163">
        <f>VLOOKUP(A52,[1]Sheet1!$E$15:$R$388,14,0)</f>
        <v>0</v>
      </c>
      <c r="E52" s="163">
        <f>VLOOKUP(A52,[1]Sheet1!$E$15:$X$388,20,0)</f>
        <v>0</v>
      </c>
      <c r="F52" s="210">
        <f t="shared" si="9"/>
        <v>0</v>
      </c>
      <c r="G52" s="210">
        <f t="shared" si="3"/>
        <v>0</v>
      </c>
      <c r="H52" s="210">
        <f>VLOOKUP(A52,'[4]К1-2023 - общински'!$D$8:$S$380,16,0)</f>
        <v>0</v>
      </c>
      <c r="I52" s="210">
        <f t="shared" si="10"/>
        <v>0</v>
      </c>
      <c r="J52" s="220">
        <f t="shared" si="11"/>
        <v>0</v>
      </c>
      <c r="K52" s="163">
        <f>VLOOKUP(A52,[1]Sheet1!$E$15:$Z$388,22,0)</f>
        <v>1</v>
      </c>
      <c r="L52" s="163">
        <f>VLOOKUP(A52,[1]Sheet1!$E$15:$AB$388,24,0)</f>
        <v>22</v>
      </c>
      <c r="M52" s="210">
        <f t="shared" si="12"/>
        <v>3719</v>
      </c>
      <c r="N52" s="210">
        <f t="shared" si="13"/>
        <v>61006</v>
      </c>
      <c r="O52" s="220">
        <f t="shared" si="14"/>
        <v>64725</v>
      </c>
      <c r="P52" s="210">
        <f t="shared" si="15"/>
        <v>64725</v>
      </c>
      <c r="Q52" s="102">
        <f t="shared" si="4"/>
        <v>22</v>
      </c>
      <c r="R52" s="210">
        <f t="shared" si="5"/>
        <v>4554</v>
      </c>
      <c r="S52" s="163">
        <f t="shared" si="6"/>
        <v>0</v>
      </c>
      <c r="T52" s="164">
        <f t="shared" si="7"/>
        <v>12386</v>
      </c>
      <c r="U52" s="231">
        <f t="shared" si="8"/>
        <v>0</v>
      </c>
      <c r="V52" s="220">
        <f t="shared" si="16"/>
        <v>81665</v>
      </c>
      <c r="W52" s="221">
        <f t="shared" si="1"/>
        <v>81665</v>
      </c>
    </row>
    <row r="53" spans="1:23" x14ac:dyDescent="0.2">
      <c r="A53" s="229">
        <v>2207089</v>
      </c>
      <c r="B53" s="219" t="s">
        <v>25</v>
      </c>
      <c r="C53" s="229" t="s">
        <v>417</v>
      </c>
      <c r="D53" s="163">
        <f>VLOOKUP(A53,[1]Sheet1!$E$15:$R$388,14,0)</f>
        <v>0</v>
      </c>
      <c r="E53" s="163">
        <f>VLOOKUP(A53,[1]Sheet1!$E$15:$X$388,20,0)</f>
        <v>0</v>
      </c>
      <c r="F53" s="210">
        <f t="shared" si="9"/>
        <v>0</v>
      </c>
      <c r="G53" s="210">
        <f t="shared" si="3"/>
        <v>0</v>
      </c>
      <c r="H53" s="210">
        <f>VLOOKUP(A53,'[4]К1-2023 - общински'!$D$8:$S$380,16,0)</f>
        <v>0</v>
      </c>
      <c r="I53" s="210">
        <f t="shared" si="10"/>
        <v>0</v>
      </c>
      <c r="J53" s="220">
        <f t="shared" si="11"/>
        <v>0</v>
      </c>
      <c r="K53" s="163">
        <f>VLOOKUP(A53,[1]Sheet1!$E$15:$Z$388,22,0)</f>
        <v>1</v>
      </c>
      <c r="L53" s="163">
        <f>VLOOKUP(A53,[1]Sheet1!$E$15:$AB$388,24,0)</f>
        <v>17</v>
      </c>
      <c r="M53" s="210">
        <f t="shared" si="12"/>
        <v>3719</v>
      </c>
      <c r="N53" s="210">
        <f t="shared" si="13"/>
        <v>47141</v>
      </c>
      <c r="O53" s="220">
        <f t="shared" si="14"/>
        <v>50860</v>
      </c>
      <c r="P53" s="210">
        <f t="shared" si="15"/>
        <v>50860</v>
      </c>
      <c r="Q53" s="102">
        <f t="shared" si="4"/>
        <v>17</v>
      </c>
      <c r="R53" s="210">
        <f t="shared" si="5"/>
        <v>3519</v>
      </c>
      <c r="S53" s="163">
        <f t="shared" si="6"/>
        <v>0</v>
      </c>
      <c r="T53" s="164">
        <f t="shared" si="7"/>
        <v>9571</v>
      </c>
      <c r="U53" s="231">
        <f t="shared" si="8"/>
        <v>0</v>
      </c>
      <c r="V53" s="220">
        <f t="shared" si="16"/>
        <v>63950</v>
      </c>
      <c r="W53" s="221">
        <f t="shared" si="1"/>
        <v>63950</v>
      </c>
    </row>
    <row r="54" spans="1:23" hidden="1" x14ac:dyDescent="0.2">
      <c r="A54" s="229">
        <v>2207108</v>
      </c>
      <c r="B54" s="219" t="s">
        <v>25</v>
      </c>
      <c r="C54" s="229" t="s">
        <v>418</v>
      </c>
      <c r="D54" s="163">
        <f>VLOOKUP(A54,[1]Sheet1!$E$15:$R$388,14,0)</f>
        <v>0</v>
      </c>
      <c r="E54" s="163">
        <f>VLOOKUP(A54,[1]Sheet1!$E$15:$X$388,20,0)</f>
        <v>0</v>
      </c>
      <c r="F54" s="210">
        <f t="shared" si="9"/>
        <v>0</v>
      </c>
      <c r="G54" s="210">
        <f t="shared" si="3"/>
        <v>0</v>
      </c>
      <c r="H54" s="210">
        <f>VLOOKUP(A54,'[4]К1-2023 - общински'!$D$8:$S$380,16,0)</f>
        <v>0</v>
      </c>
      <c r="I54" s="210">
        <f t="shared" si="10"/>
        <v>0</v>
      </c>
      <c r="J54" s="220">
        <f t="shared" si="11"/>
        <v>0</v>
      </c>
      <c r="K54" s="163">
        <f>VLOOKUP(A54,[1]Sheet1!$E$15:$Z$388,22,0)</f>
        <v>0</v>
      </c>
      <c r="L54" s="163">
        <f>VLOOKUP(A54,[1]Sheet1!$E$15:$AB$388,24,0)</f>
        <v>0</v>
      </c>
      <c r="M54" s="210">
        <f t="shared" si="12"/>
        <v>0</v>
      </c>
      <c r="N54" s="210">
        <f t="shared" si="13"/>
        <v>0</v>
      </c>
      <c r="O54" s="220">
        <f t="shared" si="14"/>
        <v>0</v>
      </c>
      <c r="P54" s="210">
        <f t="shared" si="15"/>
        <v>0</v>
      </c>
      <c r="Q54" s="102">
        <f t="shared" si="4"/>
        <v>0</v>
      </c>
      <c r="R54" s="210">
        <f t="shared" si="5"/>
        <v>0</v>
      </c>
      <c r="S54" s="163">
        <f t="shared" si="6"/>
        <v>0</v>
      </c>
      <c r="T54" s="164">
        <f t="shared" si="7"/>
        <v>0</v>
      </c>
      <c r="U54" s="231">
        <f t="shared" si="8"/>
        <v>0</v>
      </c>
      <c r="V54" s="220">
        <f t="shared" si="16"/>
        <v>0</v>
      </c>
      <c r="W54" s="221">
        <f t="shared" si="1"/>
        <v>0</v>
      </c>
    </row>
    <row r="55" spans="1:23" x14ac:dyDescent="0.2">
      <c r="A55" s="229">
        <v>2207150</v>
      </c>
      <c r="B55" s="219" t="s">
        <v>25</v>
      </c>
      <c r="C55" s="229" t="s">
        <v>419</v>
      </c>
      <c r="D55" s="163">
        <f>VLOOKUP(A55,[1]Sheet1!$E$15:$R$388,14,0)</f>
        <v>0</v>
      </c>
      <c r="E55" s="163">
        <f>VLOOKUP(A55,[1]Sheet1!$E$15:$X$388,20,0)</f>
        <v>0</v>
      </c>
      <c r="F55" s="210">
        <f t="shared" si="9"/>
        <v>0</v>
      </c>
      <c r="G55" s="210">
        <f t="shared" si="3"/>
        <v>0</v>
      </c>
      <c r="H55" s="210">
        <f>VLOOKUP(A55,'[4]К1-2023 - общински'!$D$8:$S$380,16,0)</f>
        <v>0</v>
      </c>
      <c r="I55" s="210">
        <f t="shared" si="10"/>
        <v>0</v>
      </c>
      <c r="J55" s="220">
        <f t="shared" si="11"/>
        <v>0</v>
      </c>
      <c r="K55" s="163">
        <f>VLOOKUP(A55,[1]Sheet1!$E$15:$Z$388,22,0)</f>
        <v>1</v>
      </c>
      <c r="L55" s="163">
        <f>VLOOKUP(A55,[1]Sheet1!$E$15:$AB$388,24,0)</f>
        <v>22</v>
      </c>
      <c r="M55" s="210">
        <f t="shared" si="12"/>
        <v>3719</v>
      </c>
      <c r="N55" s="210">
        <f t="shared" si="13"/>
        <v>61006</v>
      </c>
      <c r="O55" s="220">
        <f t="shared" si="14"/>
        <v>64725</v>
      </c>
      <c r="P55" s="210">
        <f t="shared" si="15"/>
        <v>64725</v>
      </c>
      <c r="Q55" s="102">
        <f t="shared" si="4"/>
        <v>22</v>
      </c>
      <c r="R55" s="210">
        <f t="shared" si="5"/>
        <v>4554</v>
      </c>
      <c r="S55" s="163">
        <f t="shared" si="6"/>
        <v>0</v>
      </c>
      <c r="T55" s="164">
        <f t="shared" si="7"/>
        <v>12386</v>
      </c>
      <c r="U55" s="231">
        <f t="shared" si="8"/>
        <v>0</v>
      </c>
      <c r="V55" s="220">
        <f t="shared" si="16"/>
        <v>81665</v>
      </c>
      <c r="W55" s="221">
        <f t="shared" si="1"/>
        <v>81665</v>
      </c>
    </row>
    <row r="56" spans="1:23" x14ac:dyDescent="0.2">
      <c r="A56" s="229">
        <v>2207163</v>
      </c>
      <c r="B56" s="219" t="s">
        <v>25</v>
      </c>
      <c r="C56" s="229" t="s">
        <v>420</v>
      </c>
      <c r="D56" s="163">
        <f>VLOOKUP(A56,[1]Sheet1!$E$15:$R$388,14,0)</f>
        <v>0</v>
      </c>
      <c r="E56" s="163">
        <f>VLOOKUP(A56,[1]Sheet1!$E$15:$X$388,20,0)</f>
        <v>0</v>
      </c>
      <c r="F56" s="210">
        <f t="shared" si="9"/>
        <v>0</v>
      </c>
      <c r="G56" s="210">
        <f t="shared" si="3"/>
        <v>0</v>
      </c>
      <c r="H56" s="210">
        <f>VLOOKUP(A56,'[4]К1-2023 - общински'!$D$8:$S$380,16,0)</f>
        <v>0</v>
      </c>
      <c r="I56" s="210">
        <f t="shared" si="10"/>
        <v>0</v>
      </c>
      <c r="J56" s="220">
        <f t="shared" si="11"/>
        <v>0</v>
      </c>
      <c r="K56" s="163">
        <f>VLOOKUP(A56,[1]Sheet1!$E$15:$Z$388,22,0)</f>
        <v>1</v>
      </c>
      <c r="L56" s="163">
        <f>VLOOKUP(A56,[1]Sheet1!$E$15:$AB$388,24,0)</f>
        <v>23</v>
      </c>
      <c r="M56" s="210">
        <f t="shared" si="12"/>
        <v>3719</v>
      </c>
      <c r="N56" s="210">
        <f t="shared" si="13"/>
        <v>63779</v>
      </c>
      <c r="O56" s="220">
        <f t="shared" si="14"/>
        <v>67498</v>
      </c>
      <c r="P56" s="210">
        <f t="shared" si="15"/>
        <v>67498</v>
      </c>
      <c r="Q56" s="102">
        <f t="shared" si="4"/>
        <v>23</v>
      </c>
      <c r="R56" s="210">
        <f t="shared" si="5"/>
        <v>4761</v>
      </c>
      <c r="S56" s="163">
        <f t="shared" si="6"/>
        <v>0</v>
      </c>
      <c r="T56" s="164">
        <f t="shared" si="7"/>
        <v>12949</v>
      </c>
      <c r="U56" s="231">
        <f t="shared" si="8"/>
        <v>0</v>
      </c>
      <c r="V56" s="220">
        <f t="shared" si="16"/>
        <v>85208</v>
      </c>
      <c r="W56" s="221">
        <f t="shared" si="1"/>
        <v>85208</v>
      </c>
    </row>
    <row r="57" spans="1:23" x14ac:dyDescent="0.2">
      <c r="A57" s="76"/>
      <c r="B57" s="76"/>
      <c r="C57" s="219" t="s">
        <v>111</v>
      </c>
      <c r="D57" s="221">
        <f t="shared" ref="D57:V57" si="22">SUM(D58:D64)</f>
        <v>0</v>
      </c>
      <c r="E57" s="221">
        <f t="shared" si="22"/>
        <v>0</v>
      </c>
      <c r="F57" s="221">
        <f t="shared" si="22"/>
        <v>0</v>
      </c>
      <c r="G57" s="210">
        <f t="shared" si="3"/>
        <v>0</v>
      </c>
      <c r="H57" s="221">
        <f t="shared" si="22"/>
        <v>0</v>
      </c>
      <c r="I57" s="221">
        <f t="shared" si="22"/>
        <v>0</v>
      </c>
      <c r="J57" s="221">
        <f t="shared" si="22"/>
        <v>0</v>
      </c>
      <c r="K57" s="221">
        <f t="shared" si="22"/>
        <v>12</v>
      </c>
      <c r="L57" s="221">
        <f t="shared" si="22"/>
        <v>258</v>
      </c>
      <c r="M57" s="221">
        <f t="shared" si="22"/>
        <v>44628</v>
      </c>
      <c r="N57" s="221">
        <f t="shared" si="22"/>
        <v>715434</v>
      </c>
      <c r="O57" s="221">
        <f t="shared" si="22"/>
        <v>760062</v>
      </c>
      <c r="P57" s="221">
        <f t="shared" si="22"/>
        <v>760062</v>
      </c>
      <c r="Q57" s="102">
        <f t="shared" si="4"/>
        <v>258</v>
      </c>
      <c r="R57" s="210">
        <f t="shared" si="5"/>
        <v>53406</v>
      </c>
      <c r="S57" s="163">
        <f t="shared" si="6"/>
        <v>0</v>
      </c>
      <c r="T57" s="164">
        <f t="shared" si="7"/>
        <v>145254</v>
      </c>
      <c r="U57" s="231">
        <f t="shared" si="8"/>
        <v>0</v>
      </c>
      <c r="V57" s="221">
        <f t="shared" si="22"/>
        <v>958722</v>
      </c>
      <c r="W57" s="221">
        <f t="shared" si="1"/>
        <v>958722</v>
      </c>
    </row>
    <row r="58" spans="1:23" hidden="1" x14ac:dyDescent="0.2">
      <c r="A58" s="229">
        <v>2208017</v>
      </c>
      <c r="B58" s="219" t="s">
        <v>111</v>
      </c>
      <c r="C58" s="229" t="s">
        <v>421</v>
      </c>
      <c r="D58" s="163">
        <f>VLOOKUP(A58,[1]Sheet1!$E$15:$R$388,14,0)</f>
        <v>0</v>
      </c>
      <c r="E58" s="163">
        <f>VLOOKUP(A58,[1]Sheet1!$E$15:$X$388,20,0)</f>
        <v>0</v>
      </c>
      <c r="F58" s="210">
        <f t="shared" si="9"/>
        <v>0</v>
      </c>
      <c r="G58" s="210">
        <f t="shared" si="3"/>
        <v>0</v>
      </c>
      <c r="H58" s="210">
        <f>VLOOKUP(A58,'[4]К1-2023 - общински'!$D$8:$S$380,16,0)</f>
        <v>0</v>
      </c>
      <c r="I58" s="210">
        <f t="shared" si="10"/>
        <v>0</v>
      </c>
      <c r="J58" s="220">
        <f t="shared" si="11"/>
        <v>0</v>
      </c>
      <c r="K58" s="163">
        <f>VLOOKUP(A58,[1]Sheet1!$E$15:$Z$388,22,0)</f>
        <v>0</v>
      </c>
      <c r="L58" s="163">
        <f>VLOOKUP(A58,[1]Sheet1!$E$15:$AB$388,24,0)</f>
        <v>0</v>
      </c>
      <c r="M58" s="210">
        <f t="shared" si="12"/>
        <v>0</v>
      </c>
      <c r="N58" s="210">
        <f t="shared" si="13"/>
        <v>0</v>
      </c>
      <c r="O58" s="220">
        <f t="shared" si="14"/>
        <v>0</v>
      </c>
      <c r="P58" s="210">
        <f t="shared" si="15"/>
        <v>0</v>
      </c>
      <c r="Q58" s="102">
        <f t="shared" si="4"/>
        <v>0</v>
      </c>
      <c r="R58" s="210">
        <f t="shared" si="5"/>
        <v>0</v>
      </c>
      <c r="S58" s="163">
        <f t="shared" si="6"/>
        <v>0</v>
      </c>
      <c r="T58" s="164">
        <f t="shared" si="7"/>
        <v>0</v>
      </c>
      <c r="U58" s="231">
        <f t="shared" si="8"/>
        <v>0</v>
      </c>
      <c r="V58" s="220">
        <f t="shared" si="16"/>
        <v>0</v>
      </c>
      <c r="W58" s="221">
        <f t="shared" si="1"/>
        <v>0</v>
      </c>
    </row>
    <row r="59" spans="1:23" hidden="1" x14ac:dyDescent="0.2">
      <c r="A59" s="229">
        <v>2208028</v>
      </c>
      <c r="B59" s="219" t="s">
        <v>111</v>
      </c>
      <c r="C59" s="229" t="s">
        <v>422</v>
      </c>
      <c r="D59" s="163">
        <f>VLOOKUP(A59,[1]Sheet1!$E$15:$R$388,14,0)</f>
        <v>0</v>
      </c>
      <c r="E59" s="163">
        <f>VLOOKUP(A59,[1]Sheet1!$E$15:$X$388,20,0)</f>
        <v>0</v>
      </c>
      <c r="F59" s="210">
        <f t="shared" si="9"/>
        <v>0</v>
      </c>
      <c r="G59" s="210">
        <f t="shared" si="3"/>
        <v>0</v>
      </c>
      <c r="H59" s="210">
        <f>VLOOKUP(A59,'[4]К1-2023 - общински'!$D$8:$S$380,16,0)</f>
        <v>0</v>
      </c>
      <c r="I59" s="210">
        <f t="shared" si="10"/>
        <v>0</v>
      </c>
      <c r="J59" s="220">
        <f t="shared" si="11"/>
        <v>0</v>
      </c>
      <c r="K59" s="163">
        <f>VLOOKUP(A59,[1]Sheet1!$E$15:$Z$388,22,0)</f>
        <v>0</v>
      </c>
      <c r="L59" s="163">
        <f>VLOOKUP(A59,[1]Sheet1!$E$15:$AB$388,24,0)</f>
        <v>0</v>
      </c>
      <c r="M59" s="210">
        <f t="shared" si="12"/>
        <v>0</v>
      </c>
      <c r="N59" s="210">
        <f t="shared" si="13"/>
        <v>0</v>
      </c>
      <c r="O59" s="220">
        <f t="shared" si="14"/>
        <v>0</v>
      </c>
      <c r="P59" s="210">
        <f t="shared" si="15"/>
        <v>0</v>
      </c>
      <c r="Q59" s="102">
        <f t="shared" si="4"/>
        <v>0</v>
      </c>
      <c r="R59" s="210">
        <f t="shared" si="5"/>
        <v>0</v>
      </c>
      <c r="S59" s="163">
        <f t="shared" si="6"/>
        <v>0</v>
      </c>
      <c r="T59" s="164">
        <f t="shared" si="7"/>
        <v>0</v>
      </c>
      <c r="U59" s="231">
        <f t="shared" si="8"/>
        <v>0</v>
      </c>
      <c r="V59" s="220">
        <f t="shared" si="16"/>
        <v>0</v>
      </c>
      <c r="W59" s="221">
        <f t="shared" si="1"/>
        <v>0</v>
      </c>
    </row>
    <row r="60" spans="1:23" x14ac:dyDescent="0.2">
      <c r="A60" s="229">
        <v>2208075</v>
      </c>
      <c r="B60" s="219" t="s">
        <v>111</v>
      </c>
      <c r="C60" s="229" t="s">
        <v>423</v>
      </c>
      <c r="D60" s="163">
        <f>VLOOKUP(A60,[1]Sheet1!$E$15:$R$388,14,0)</f>
        <v>0</v>
      </c>
      <c r="E60" s="163">
        <f>VLOOKUP(A60,[1]Sheet1!$E$15:$X$388,20,0)</f>
        <v>0</v>
      </c>
      <c r="F60" s="210">
        <f t="shared" si="9"/>
        <v>0</v>
      </c>
      <c r="G60" s="210">
        <f t="shared" si="3"/>
        <v>0</v>
      </c>
      <c r="H60" s="210">
        <f>VLOOKUP(A60,'[4]К1-2023 - общински'!$D$8:$S$380,16,0)</f>
        <v>0</v>
      </c>
      <c r="I60" s="210">
        <f t="shared" si="10"/>
        <v>0</v>
      </c>
      <c r="J60" s="220">
        <f t="shared" si="11"/>
        <v>0</v>
      </c>
      <c r="K60" s="163">
        <f>VLOOKUP(A60,[1]Sheet1!$E$15:$Z$388,22,0)</f>
        <v>7</v>
      </c>
      <c r="L60" s="163">
        <f>VLOOKUP(A60,[1]Sheet1!$E$15:$AB$388,24,0)</f>
        <v>154</v>
      </c>
      <c r="M60" s="210">
        <f t="shared" si="12"/>
        <v>26033</v>
      </c>
      <c r="N60" s="210">
        <f t="shared" si="13"/>
        <v>427042</v>
      </c>
      <c r="O60" s="220">
        <f t="shared" si="14"/>
        <v>453075</v>
      </c>
      <c r="P60" s="210">
        <f t="shared" si="15"/>
        <v>453075</v>
      </c>
      <c r="Q60" s="102">
        <f t="shared" si="4"/>
        <v>154</v>
      </c>
      <c r="R60" s="210">
        <f t="shared" si="5"/>
        <v>31878</v>
      </c>
      <c r="S60" s="163">
        <f t="shared" si="6"/>
        <v>0</v>
      </c>
      <c r="T60" s="164">
        <f t="shared" si="7"/>
        <v>86702</v>
      </c>
      <c r="U60" s="231">
        <f t="shared" si="8"/>
        <v>0</v>
      </c>
      <c r="V60" s="220">
        <f t="shared" si="16"/>
        <v>571655</v>
      </c>
      <c r="W60" s="221">
        <f t="shared" si="1"/>
        <v>571655</v>
      </c>
    </row>
    <row r="61" spans="1:23" hidden="1" x14ac:dyDescent="0.2">
      <c r="A61" s="229">
        <v>2208092</v>
      </c>
      <c r="B61" s="219" t="s">
        <v>111</v>
      </c>
      <c r="C61" s="229" t="s">
        <v>424</v>
      </c>
      <c r="D61" s="163">
        <f>VLOOKUP(A61,[1]Sheet1!$E$15:$R$388,14,0)</f>
        <v>0</v>
      </c>
      <c r="E61" s="163">
        <f>VLOOKUP(A61,[1]Sheet1!$E$15:$X$388,20,0)</f>
        <v>0</v>
      </c>
      <c r="F61" s="210">
        <f t="shared" si="9"/>
        <v>0</v>
      </c>
      <c r="G61" s="210">
        <f t="shared" si="3"/>
        <v>0</v>
      </c>
      <c r="H61" s="210">
        <f>VLOOKUP(A61,'[4]К1-2023 - общински'!$D$8:$S$380,16,0)</f>
        <v>0</v>
      </c>
      <c r="I61" s="210">
        <f t="shared" si="10"/>
        <v>0</v>
      </c>
      <c r="J61" s="220">
        <f t="shared" si="11"/>
        <v>0</v>
      </c>
      <c r="K61" s="163">
        <f>VLOOKUP(A61,[1]Sheet1!$E$15:$Z$388,22,0)</f>
        <v>0</v>
      </c>
      <c r="L61" s="163">
        <f>VLOOKUP(A61,[1]Sheet1!$E$15:$AB$388,24,0)</f>
        <v>0</v>
      </c>
      <c r="M61" s="210">
        <f t="shared" si="12"/>
        <v>0</v>
      </c>
      <c r="N61" s="210">
        <f t="shared" si="13"/>
        <v>0</v>
      </c>
      <c r="O61" s="220">
        <f t="shared" si="14"/>
        <v>0</v>
      </c>
      <c r="P61" s="210">
        <f t="shared" si="15"/>
        <v>0</v>
      </c>
      <c r="Q61" s="102">
        <f t="shared" si="4"/>
        <v>0</v>
      </c>
      <c r="R61" s="210">
        <f t="shared" si="5"/>
        <v>0</v>
      </c>
      <c r="S61" s="163">
        <f t="shared" si="6"/>
        <v>0</v>
      </c>
      <c r="T61" s="164">
        <f t="shared" si="7"/>
        <v>0</v>
      </c>
      <c r="U61" s="231">
        <f t="shared" si="8"/>
        <v>0</v>
      </c>
      <c r="V61" s="220">
        <f t="shared" si="16"/>
        <v>0</v>
      </c>
      <c r="W61" s="221">
        <f t="shared" si="1"/>
        <v>0</v>
      </c>
    </row>
    <row r="62" spans="1:23" x14ac:dyDescent="0.2">
      <c r="A62" s="229">
        <v>2208123</v>
      </c>
      <c r="B62" s="219" t="s">
        <v>111</v>
      </c>
      <c r="C62" s="229" t="s">
        <v>425</v>
      </c>
      <c r="D62" s="163">
        <f>VLOOKUP(A62,[1]Sheet1!$E$15:$R$388,14,0)</f>
        <v>0</v>
      </c>
      <c r="E62" s="163">
        <f>VLOOKUP(A62,[1]Sheet1!$E$15:$X$388,20,0)</f>
        <v>0</v>
      </c>
      <c r="F62" s="210">
        <f t="shared" si="9"/>
        <v>0</v>
      </c>
      <c r="G62" s="210">
        <f t="shared" si="3"/>
        <v>0</v>
      </c>
      <c r="H62" s="210">
        <f>VLOOKUP(A62,'[4]К1-2023 - общински'!$D$8:$S$380,16,0)</f>
        <v>0</v>
      </c>
      <c r="I62" s="210">
        <f t="shared" si="10"/>
        <v>0</v>
      </c>
      <c r="J62" s="220">
        <f t="shared" si="11"/>
        <v>0</v>
      </c>
      <c r="K62" s="163">
        <f>VLOOKUP(A62,[1]Sheet1!$E$15:$Z$388,22,0)</f>
        <v>4</v>
      </c>
      <c r="L62" s="163">
        <f>VLOOKUP(A62,[1]Sheet1!$E$15:$AB$388,24,0)</f>
        <v>90</v>
      </c>
      <c r="M62" s="210">
        <f t="shared" si="12"/>
        <v>14876</v>
      </c>
      <c r="N62" s="210">
        <f t="shared" si="13"/>
        <v>249570</v>
      </c>
      <c r="O62" s="220">
        <f t="shared" si="14"/>
        <v>264446</v>
      </c>
      <c r="P62" s="210">
        <f t="shared" si="15"/>
        <v>264446</v>
      </c>
      <c r="Q62" s="102">
        <f t="shared" si="4"/>
        <v>90</v>
      </c>
      <c r="R62" s="210">
        <f t="shared" si="5"/>
        <v>18630</v>
      </c>
      <c r="S62" s="163">
        <f t="shared" si="6"/>
        <v>0</v>
      </c>
      <c r="T62" s="164">
        <f t="shared" si="7"/>
        <v>50670</v>
      </c>
      <c r="U62" s="231">
        <f t="shared" si="8"/>
        <v>0</v>
      </c>
      <c r="V62" s="220">
        <f t="shared" si="16"/>
        <v>333746</v>
      </c>
      <c r="W62" s="221">
        <f t="shared" si="1"/>
        <v>333746</v>
      </c>
    </row>
    <row r="63" spans="1:23" hidden="1" x14ac:dyDescent="0.2">
      <c r="A63" s="229">
        <v>2208135</v>
      </c>
      <c r="B63" s="219" t="s">
        <v>111</v>
      </c>
      <c r="C63" s="229" t="s">
        <v>426</v>
      </c>
      <c r="D63" s="163">
        <f>VLOOKUP(A63,[1]Sheet1!$E$15:$R$388,14,0)</f>
        <v>0</v>
      </c>
      <c r="E63" s="163">
        <f>VLOOKUP(A63,[1]Sheet1!$E$15:$X$388,20,0)</f>
        <v>0</v>
      </c>
      <c r="F63" s="210">
        <f t="shared" si="9"/>
        <v>0</v>
      </c>
      <c r="G63" s="210">
        <f t="shared" si="3"/>
        <v>0</v>
      </c>
      <c r="H63" s="210">
        <f>VLOOKUP(A63,'[4]К1-2023 - общински'!$D$8:$S$380,16,0)</f>
        <v>0</v>
      </c>
      <c r="I63" s="210">
        <f t="shared" si="10"/>
        <v>0</v>
      </c>
      <c r="J63" s="220">
        <f t="shared" si="11"/>
        <v>0</v>
      </c>
      <c r="K63" s="163">
        <f>VLOOKUP(A63,[1]Sheet1!$E$15:$Z$388,22,0)</f>
        <v>0</v>
      </c>
      <c r="L63" s="163">
        <f>VLOOKUP(A63,[1]Sheet1!$E$15:$AB$388,24,0)</f>
        <v>0</v>
      </c>
      <c r="M63" s="210">
        <f t="shared" si="12"/>
        <v>0</v>
      </c>
      <c r="N63" s="210">
        <f t="shared" si="13"/>
        <v>0</v>
      </c>
      <c r="O63" s="220">
        <f t="shared" si="14"/>
        <v>0</v>
      </c>
      <c r="P63" s="210">
        <f t="shared" si="15"/>
        <v>0</v>
      </c>
      <c r="Q63" s="102">
        <f t="shared" si="4"/>
        <v>0</v>
      </c>
      <c r="R63" s="210">
        <f t="shared" si="5"/>
        <v>0</v>
      </c>
      <c r="S63" s="163">
        <f t="shared" si="6"/>
        <v>0</v>
      </c>
      <c r="T63" s="164">
        <f t="shared" si="7"/>
        <v>0</v>
      </c>
      <c r="U63" s="231">
        <f t="shared" si="8"/>
        <v>0</v>
      </c>
      <c r="V63" s="220">
        <f t="shared" si="16"/>
        <v>0</v>
      </c>
      <c r="W63" s="221">
        <f t="shared" si="1"/>
        <v>0</v>
      </c>
    </row>
    <row r="64" spans="1:23" x14ac:dyDescent="0.2">
      <c r="A64" s="229">
        <v>2208147</v>
      </c>
      <c r="B64" s="219" t="s">
        <v>111</v>
      </c>
      <c r="C64" s="229" t="s">
        <v>427</v>
      </c>
      <c r="D64" s="163">
        <f>VLOOKUP(A64,[1]Sheet1!$E$15:$R$388,14,0)</f>
        <v>0</v>
      </c>
      <c r="E64" s="163">
        <f>VLOOKUP(A64,[1]Sheet1!$E$15:$X$388,20,0)</f>
        <v>0</v>
      </c>
      <c r="F64" s="210">
        <f t="shared" si="9"/>
        <v>0</v>
      </c>
      <c r="G64" s="210">
        <f t="shared" si="3"/>
        <v>0</v>
      </c>
      <c r="H64" s="210">
        <f>VLOOKUP(A64,'[4]К1-2023 - общински'!$D$8:$S$380,16,0)</f>
        <v>0</v>
      </c>
      <c r="I64" s="210">
        <f t="shared" si="10"/>
        <v>0</v>
      </c>
      <c r="J64" s="220">
        <f t="shared" si="11"/>
        <v>0</v>
      </c>
      <c r="K64" s="163">
        <f>VLOOKUP(A64,[1]Sheet1!$E$15:$Z$388,22,0)</f>
        <v>1</v>
      </c>
      <c r="L64" s="163">
        <f>VLOOKUP(A64,[1]Sheet1!$E$15:$AB$388,24,0)</f>
        <v>14</v>
      </c>
      <c r="M64" s="210">
        <f t="shared" si="12"/>
        <v>3719</v>
      </c>
      <c r="N64" s="210">
        <f t="shared" si="13"/>
        <v>38822</v>
      </c>
      <c r="O64" s="220">
        <f t="shared" si="14"/>
        <v>42541</v>
      </c>
      <c r="P64" s="210">
        <f t="shared" si="15"/>
        <v>42541</v>
      </c>
      <c r="Q64" s="102">
        <f t="shared" si="4"/>
        <v>14</v>
      </c>
      <c r="R64" s="210">
        <f t="shared" si="5"/>
        <v>2898</v>
      </c>
      <c r="S64" s="163">
        <f t="shared" si="6"/>
        <v>0</v>
      </c>
      <c r="T64" s="164">
        <f t="shared" si="7"/>
        <v>7882</v>
      </c>
      <c r="U64" s="231">
        <f t="shared" si="8"/>
        <v>0</v>
      </c>
      <c r="V64" s="220">
        <f t="shared" si="16"/>
        <v>53321</v>
      </c>
      <c r="W64" s="221">
        <f t="shared" si="1"/>
        <v>53321</v>
      </c>
    </row>
    <row r="65" spans="1:23" x14ac:dyDescent="0.2">
      <c r="A65" s="76"/>
      <c r="B65" s="76"/>
      <c r="C65" s="219" t="s">
        <v>112</v>
      </c>
      <c r="D65" s="221">
        <f t="shared" ref="D65:W65" si="23">SUM(D66:D73)</f>
        <v>4</v>
      </c>
      <c r="E65" s="221">
        <f t="shared" si="23"/>
        <v>90</v>
      </c>
      <c r="F65" s="221">
        <f t="shared" si="23"/>
        <v>36144</v>
      </c>
      <c r="G65" s="210">
        <f t="shared" si="3"/>
        <v>410940</v>
      </c>
      <c r="H65" s="221">
        <f t="shared" si="23"/>
        <v>0</v>
      </c>
      <c r="I65" s="221">
        <f t="shared" si="23"/>
        <v>0</v>
      </c>
      <c r="J65" s="221">
        <f t="shared" si="23"/>
        <v>447084</v>
      </c>
      <c r="K65" s="221">
        <f t="shared" si="23"/>
        <v>4</v>
      </c>
      <c r="L65" s="221">
        <f t="shared" si="23"/>
        <v>79</v>
      </c>
      <c r="M65" s="221">
        <f t="shared" si="23"/>
        <v>14876</v>
      </c>
      <c r="N65" s="221">
        <f t="shared" si="23"/>
        <v>219067</v>
      </c>
      <c r="O65" s="221">
        <f t="shared" si="23"/>
        <v>233943</v>
      </c>
      <c r="P65" s="221">
        <f t="shared" si="23"/>
        <v>681027</v>
      </c>
      <c r="Q65" s="221">
        <f t="shared" si="23"/>
        <v>169</v>
      </c>
      <c r="R65" s="221">
        <f t="shared" si="23"/>
        <v>34983</v>
      </c>
      <c r="S65" s="221">
        <f t="shared" si="23"/>
        <v>101250</v>
      </c>
      <c r="T65" s="164">
        <f t="shared" si="7"/>
        <v>44477</v>
      </c>
      <c r="U65" s="221">
        <f t="shared" si="23"/>
        <v>1800</v>
      </c>
      <c r="V65" s="221">
        <f t="shared" si="23"/>
        <v>863537</v>
      </c>
      <c r="W65" s="221">
        <f t="shared" si="23"/>
        <v>863537</v>
      </c>
    </row>
    <row r="66" spans="1:23" hidden="1" x14ac:dyDescent="0.2">
      <c r="A66" s="229">
        <v>2209019</v>
      </c>
      <c r="B66" s="219" t="s">
        <v>112</v>
      </c>
      <c r="C66" s="229" t="s">
        <v>428</v>
      </c>
      <c r="D66" s="163">
        <f>VLOOKUP(A66,[1]Sheet1!$E$15:$R$388,14,0)</f>
        <v>0</v>
      </c>
      <c r="E66" s="163">
        <f>VLOOKUP(A66,[1]Sheet1!$E$15:$X$388,20,0)</f>
        <v>0</v>
      </c>
      <c r="F66" s="210">
        <f t="shared" si="9"/>
        <v>0</v>
      </c>
      <c r="G66" s="210">
        <f t="shared" si="3"/>
        <v>0</v>
      </c>
      <c r="H66" s="210">
        <f>VLOOKUP(A66,'[4]К1-2023 - общински'!$D$8:$S$380,16,0)</f>
        <v>0</v>
      </c>
      <c r="I66" s="210">
        <f t="shared" si="10"/>
        <v>0</v>
      </c>
      <c r="J66" s="220">
        <f t="shared" si="11"/>
        <v>0</v>
      </c>
      <c r="K66" s="163">
        <f>VLOOKUP(A66,[1]Sheet1!$E$15:$Z$388,22,0)</f>
        <v>0</v>
      </c>
      <c r="L66" s="163">
        <f>VLOOKUP(A66,[1]Sheet1!$E$15:$AB$388,24,0)</f>
        <v>0</v>
      </c>
      <c r="M66" s="210">
        <f t="shared" si="12"/>
        <v>0</v>
      </c>
      <c r="N66" s="210">
        <f t="shared" si="13"/>
        <v>0</v>
      </c>
      <c r="O66" s="220">
        <f t="shared" si="14"/>
        <v>0</v>
      </c>
      <c r="P66" s="210">
        <f t="shared" si="15"/>
        <v>0</v>
      </c>
      <c r="Q66" s="102">
        <f t="shared" si="4"/>
        <v>0</v>
      </c>
      <c r="R66" s="210">
        <f t="shared" si="5"/>
        <v>0</v>
      </c>
      <c r="S66" s="163">
        <f t="shared" si="6"/>
        <v>0</v>
      </c>
      <c r="T66" s="164">
        <f t="shared" si="7"/>
        <v>0</v>
      </c>
      <c r="U66" s="231">
        <f t="shared" si="8"/>
        <v>0</v>
      </c>
      <c r="V66" s="220">
        <f t="shared" si="16"/>
        <v>0</v>
      </c>
      <c r="W66" s="221">
        <f t="shared" si="1"/>
        <v>0</v>
      </c>
    </row>
    <row r="67" spans="1:23" x14ac:dyDescent="0.2">
      <c r="A67" s="229">
        <v>2209025</v>
      </c>
      <c r="B67" s="219" t="s">
        <v>112</v>
      </c>
      <c r="C67" s="229" t="s">
        <v>429</v>
      </c>
      <c r="D67" s="163">
        <f>VLOOKUP(A67,[1]Sheet1!$E$15:$R$388,14,0)</f>
        <v>0</v>
      </c>
      <c r="E67" s="163">
        <f>VLOOKUP(A67,[1]Sheet1!$E$15:$X$388,20,0)</f>
        <v>0</v>
      </c>
      <c r="F67" s="210">
        <f t="shared" si="9"/>
        <v>0</v>
      </c>
      <c r="G67" s="210">
        <f t="shared" si="3"/>
        <v>0</v>
      </c>
      <c r="H67" s="210">
        <f>VLOOKUP(A67,'[4]К1-2023 - общински'!$D$8:$S$380,16,0)</f>
        <v>0</v>
      </c>
      <c r="I67" s="210">
        <f t="shared" si="10"/>
        <v>0</v>
      </c>
      <c r="J67" s="220">
        <f t="shared" si="11"/>
        <v>0</v>
      </c>
      <c r="K67" s="163">
        <f>VLOOKUP(A67,[1]Sheet1!$E$15:$Z$388,22,0)</f>
        <v>1</v>
      </c>
      <c r="L67" s="163">
        <f>VLOOKUP(A67,[1]Sheet1!$E$15:$AB$388,24,0)</f>
        <v>20</v>
      </c>
      <c r="M67" s="210">
        <f t="shared" si="12"/>
        <v>3719</v>
      </c>
      <c r="N67" s="210">
        <f t="shared" si="13"/>
        <v>55460</v>
      </c>
      <c r="O67" s="220">
        <f t="shared" si="14"/>
        <v>59179</v>
      </c>
      <c r="P67" s="210">
        <f t="shared" si="15"/>
        <v>59179</v>
      </c>
      <c r="Q67" s="102">
        <f t="shared" si="4"/>
        <v>20</v>
      </c>
      <c r="R67" s="210">
        <f t="shared" si="5"/>
        <v>4140</v>
      </c>
      <c r="S67" s="163">
        <f t="shared" si="6"/>
        <v>0</v>
      </c>
      <c r="T67" s="164">
        <f t="shared" si="7"/>
        <v>11260</v>
      </c>
      <c r="U67" s="231">
        <f t="shared" si="8"/>
        <v>0</v>
      </c>
      <c r="V67" s="220">
        <f t="shared" si="16"/>
        <v>74579</v>
      </c>
      <c r="W67" s="221">
        <f t="shared" si="1"/>
        <v>74579</v>
      </c>
    </row>
    <row r="68" spans="1:23" x14ac:dyDescent="0.2">
      <c r="A68" s="229">
        <v>2209034</v>
      </c>
      <c r="B68" s="219" t="s">
        <v>112</v>
      </c>
      <c r="C68" s="229" t="s">
        <v>430</v>
      </c>
      <c r="D68" s="163">
        <f>VLOOKUP(A68,[1]Sheet1!$E$15:$R$388,14,0)</f>
        <v>0</v>
      </c>
      <c r="E68" s="163">
        <f>VLOOKUP(A68,[1]Sheet1!$E$15:$X$388,20,0)</f>
        <v>0</v>
      </c>
      <c r="F68" s="210">
        <f t="shared" si="9"/>
        <v>0</v>
      </c>
      <c r="G68" s="210">
        <f t="shared" si="3"/>
        <v>0</v>
      </c>
      <c r="H68" s="210">
        <f>VLOOKUP(A68,'[4]К1-2023 - общински'!$D$8:$S$380,16,0)</f>
        <v>0</v>
      </c>
      <c r="I68" s="210">
        <f t="shared" si="10"/>
        <v>0</v>
      </c>
      <c r="J68" s="220">
        <f t="shared" si="11"/>
        <v>0</v>
      </c>
      <c r="K68" s="163">
        <f>VLOOKUP(A68,[1]Sheet1!$E$15:$Z$388,22,0)</f>
        <v>2</v>
      </c>
      <c r="L68" s="163">
        <f>VLOOKUP(A68,[1]Sheet1!$E$15:$AB$388,24,0)</f>
        <v>48</v>
      </c>
      <c r="M68" s="210">
        <f t="shared" si="12"/>
        <v>7438</v>
      </c>
      <c r="N68" s="210">
        <f t="shared" si="13"/>
        <v>133104</v>
      </c>
      <c r="O68" s="220">
        <f t="shared" si="14"/>
        <v>140542</v>
      </c>
      <c r="P68" s="210">
        <f t="shared" si="15"/>
        <v>140542</v>
      </c>
      <c r="Q68" s="102">
        <f t="shared" si="4"/>
        <v>48</v>
      </c>
      <c r="R68" s="210">
        <f t="shared" si="5"/>
        <v>9936</v>
      </c>
      <c r="S68" s="163">
        <f t="shared" si="6"/>
        <v>0</v>
      </c>
      <c r="T68" s="164">
        <f t="shared" si="7"/>
        <v>27024</v>
      </c>
      <c r="U68" s="231">
        <f t="shared" si="8"/>
        <v>0</v>
      </c>
      <c r="V68" s="220">
        <f t="shared" si="16"/>
        <v>177502</v>
      </c>
      <c r="W68" s="221">
        <f t="shared" si="1"/>
        <v>177502</v>
      </c>
    </row>
    <row r="69" spans="1:23" hidden="1" x14ac:dyDescent="0.2">
      <c r="A69" s="229">
        <v>2209036</v>
      </c>
      <c r="B69" s="219" t="s">
        <v>112</v>
      </c>
      <c r="C69" s="229" t="s">
        <v>431</v>
      </c>
      <c r="D69" s="163">
        <f>VLOOKUP(A69,[1]Sheet1!$E$15:$R$388,14,0)</f>
        <v>0</v>
      </c>
      <c r="E69" s="163">
        <f>VLOOKUP(A69,[1]Sheet1!$E$15:$X$388,20,0)</f>
        <v>0</v>
      </c>
      <c r="F69" s="210">
        <f t="shared" si="9"/>
        <v>0</v>
      </c>
      <c r="G69" s="210">
        <f t="shared" si="3"/>
        <v>0</v>
      </c>
      <c r="H69" s="210">
        <f>VLOOKUP(A69,'[4]К1-2023 - общински'!$D$8:$S$380,16,0)</f>
        <v>0</v>
      </c>
      <c r="I69" s="210">
        <f t="shared" si="10"/>
        <v>0</v>
      </c>
      <c r="J69" s="220">
        <f t="shared" si="11"/>
        <v>0</v>
      </c>
      <c r="K69" s="163">
        <f>VLOOKUP(A69,[1]Sheet1!$E$15:$Z$388,22,0)</f>
        <v>0</v>
      </c>
      <c r="L69" s="163">
        <f>VLOOKUP(A69,[1]Sheet1!$E$15:$AB$388,24,0)</f>
        <v>0</v>
      </c>
      <c r="M69" s="210">
        <f t="shared" si="12"/>
        <v>0</v>
      </c>
      <c r="N69" s="210">
        <f t="shared" si="13"/>
        <v>0</v>
      </c>
      <c r="O69" s="220">
        <f t="shared" si="14"/>
        <v>0</v>
      </c>
      <c r="P69" s="210">
        <f t="shared" si="15"/>
        <v>0</v>
      </c>
      <c r="Q69" s="102">
        <f t="shared" si="4"/>
        <v>0</v>
      </c>
      <c r="R69" s="210">
        <f t="shared" si="5"/>
        <v>0</v>
      </c>
      <c r="S69" s="163">
        <f t="shared" si="6"/>
        <v>0</v>
      </c>
      <c r="T69" s="164">
        <f t="shared" si="7"/>
        <v>0</v>
      </c>
      <c r="U69" s="231">
        <f t="shared" si="8"/>
        <v>0</v>
      </c>
      <c r="V69" s="220">
        <f t="shared" si="16"/>
        <v>0</v>
      </c>
      <c r="W69" s="221">
        <f t="shared" si="1"/>
        <v>0</v>
      </c>
    </row>
    <row r="70" spans="1:23" hidden="1" x14ac:dyDescent="0.2">
      <c r="A70" s="229">
        <v>2209051</v>
      </c>
      <c r="B70" s="219" t="s">
        <v>112</v>
      </c>
      <c r="C70" s="229" t="s">
        <v>432</v>
      </c>
      <c r="D70" s="163">
        <f>VLOOKUP(A70,[1]Sheet1!$E$15:$R$388,14,0)</f>
        <v>0</v>
      </c>
      <c r="E70" s="163">
        <f>VLOOKUP(A70,[1]Sheet1!$E$15:$X$388,20,0)</f>
        <v>0</v>
      </c>
      <c r="F70" s="210">
        <f t="shared" si="9"/>
        <v>0</v>
      </c>
      <c r="G70" s="210">
        <f t="shared" si="3"/>
        <v>0</v>
      </c>
      <c r="H70" s="210">
        <f>VLOOKUP(A70,'[4]К1-2023 - общински'!$D$8:$S$380,16,0)</f>
        <v>0</v>
      </c>
      <c r="I70" s="210">
        <f t="shared" si="10"/>
        <v>0</v>
      </c>
      <c r="J70" s="220">
        <f t="shared" si="11"/>
        <v>0</v>
      </c>
      <c r="K70" s="163">
        <f>VLOOKUP(A70,[1]Sheet1!$E$15:$Z$388,22,0)</f>
        <v>0</v>
      </c>
      <c r="L70" s="163">
        <f>VLOOKUP(A70,[1]Sheet1!$E$15:$AB$388,24,0)</f>
        <v>0</v>
      </c>
      <c r="M70" s="210">
        <f t="shared" si="12"/>
        <v>0</v>
      </c>
      <c r="N70" s="210">
        <f t="shared" si="13"/>
        <v>0</v>
      </c>
      <c r="O70" s="220">
        <f t="shared" si="14"/>
        <v>0</v>
      </c>
      <c r="P70" s="210">
        <f t="shared" si="15"/>
        <v>0</v>
      </c>
      <c r="Q70" s="102">
        <f t="shared" si="4"/>
        <v>0</v>
      </c>
      <c r="R70" s="210">
        <f t="shared" si="5"/>
        <v>0</v>
      </c>
      <c r="S70" s="163">
        <f t="shared" si="6"/>
        <v>0</v>
      </c>
      <c r="T70" s="164">
        <f t="shared" si="7"/>
        <v>0</v>
      </c>
      <c r="U70" s="231">
        <f t="shared" si="8"/>
        <v>0</v>
      </c>
      <c r="V70" s="220">
        <f t="shared" si="16"/>
        <v>0</v>
      </c>
      <c r="W70" s="221">
        <f t="shared" si="1"/>
        <v>0</v>
      </c>
    </row>
    <row r="71" spans="1:23" x14ac:dyDescent="0.2">
      <c r="A71" s="229">
        <v>2209132</v>
      </c>
      <c r="B71" s="219" t="s">
        <v>112</v>
      </c>
      <c r="C71" s="229" t="s">
        <v>433</v>
      </c>
      <c r="D71" s="163">
        <f>VLOOKUP(A71,[1]Sheet1!$E$15:$R$388,14,0)</f>
        <v>2</v>
      </c>
      <c r="E71" s="163">
        <f>VLOOKUP(A71,[1]Sheet1!$E$15:$X$388,20,0)</f>
        <v>47</v>
      </c>
      <c r="F71" s="210">
        <f t="shared" si="9"/>
        <v>18072</v>
      </c>
      <c r="G71" s="210">
        <f t="shared" si="3"/>
        <v>214602</v>
      </c>
      <c r="H71" s="210">
        <f>VLOOKUP(A71,'[4]К1-2023 - общински'!$D$8:$S$380,16,0)</f>
        <v>0</v>
      </c>
      <c r="I71" s="210">
        <f t="shared" si="10"/>
        <v>0</v>
      </c>
      <c r="J71" s="220">
        <f t="shared" si="11"/>
        <v>232674</v>
      </c>
      <c r="K71" s="163">
        <f>VLOOKUP(A71,[1]Sheet1!$E$15:$Z$388,22,0)</f>
        <v>0</v>
      </c>
      <c r="L71" s="163">
        <f>VLOOKUP(A71,[1]Sheet1!$E$15:$AB$388,24,0)</f>
        <v>0</v>
      </c>
      <c r="M71" s="210">
        <f t="shared" si="12"/>
        <v>0</v>
      </c>
      <c r="N71" s="210">
        <f t="shared" si="13"/>
        <v>0</v>
      </c>
      <c r="O71" s="220">
        <f t="shared" si="14"/>
        <v>0</v>
      </c>
      <c r="P71" s="210">
        <f t="shared" si="15"/>
        <v>232674</v>
      </c>
      <c r="Q71" s="102">
        <f t="shared" si="4"/>
        <v>47</v>
      </c>
      <c r="R71" s="210">
        <f t="shared" si="5"/>
        <v>9729</v>
      </c>
      <c r="S71" s="163">
        <f t="shared" si="6"/>
        <v>52875</v>
      </c>
      <c r="T71" s="164">
        <f t="shared" si="7"/>
        <v>0</v>
      </c>
      <c r="U71" s="231">
        <f t="shared" si="8"/>
        <v>940</v>
      </c>
      <c r="V71" s="220">
        <f t="shared" si="16"/>
        <v>296218</v>
      </c>
      <c r="W71" s="221">
        <f t="shared" si="1"/>
        <v>296218</v>
      </c>
    </row>
    <row r="72" spans="1:23" x14ac:dyDescent="0.2">
      <c r="A72" s="229">
        <v>2209142</v>
      </c>
      <c r="B72" s="219" t="s">
        <v>112</v>
      </c>
      <c r="C72" s="229" t="s">
        <v>434</v>
      </c>
      <c r="D72" s="163">
        <f>VLOOKUP(A72,[1]Sheet1!$E$15:$R$388,14,0)</f>
        <v>2</v>
      </c>
      <c r="E72" s="163">
        <f>VLOOKUP(A72,[1]Sheet1!$E$15:$X$388,20,0)</f>
        <v>43</v>
      </c>
      <c r="F72" s="210">
        <f t="shared" si="9"/>
        <v>18072</v>
      </c>
      <c r="G72" s="210">
        <f t="shared" si="3"/>
        <v>196338</v>
      </c>
      <c r="H72" s="210">
        <f>VLOOKUP(A72,'[4]К1-2023 - общински'!$D$8:$S$380,16,0)</f>
        <v>0</v>
      </c>
      <c r="I72" s="210">
        <f t="shared" si="10"/>
        <v>0</v>
      </c>
      <c r="J72" s="220">
        <f t="shared" si="11"/>
        <v>214410</v>
      </c>
      <c r="K72" s="163">
        <f>VLOOKUP(A72,[1]Sheet1!$E$15:$Z$388,22,0)</f>
        <v>1</v>
      </c>
      <c r="L72" s="163">
        <f>VLOOKUP(A72,[1]Sheet1!$E$15:$AB$388,24,0)</f>
        <v>11</v>
      </c>
      <c r="M72" s="210">
        <f t="shared" si="12"/>
        <v>3719</v>
      </c>
      <c r="N72" s="210">
        <f t="shared" si="13"/>
        <v>30503</v>
      </c>
      <c r="O72" s="220">
        <f t="shared" si="14"/>
        <v>34222</v>
      </c>
      <c r="P72" s="210">
        <f t="shared" si="15"/>
        <v>248632</v>
      </c>
      <c r="Q72" s="102">
        <f t="shared" si="4"/>
        <v>54</v>
      </c>
      <c r="R72" s="210">
        <f t="shared" si="5"/>
        <v>11178</v>
      </c>
      <c r="S72" s="163">
        <f t="shared" si="6"/>
        <v>48375</v>
      </c>
      <c r="T72" s="164">
        <f t="shared" si="7"/>
        <v>6193</v>
      </c>
      <c r="U72" s="231">
        <f t="shared" si="8"/>
        <v>860</v>
      </c>
      <c r="V72" s="220">
        <f t="shared" si="16"/>
        <v>315238</v>
      </c>
      <c r="W72" s="221">
        <f t="shared" si="1"/>
        <v>315238</v>
      </c>
    </row>
    <row r="73" spans="1:23" hidden="1" x14ac:dyDescent="0.2">
      <c r="A73" s="229">
        <v>2209305</v>
      </c>
      <c r="B73" s="219" t="s">
        <v>112</v>
      </c>
      <c r="C73" s="229" t="s">
        <v>435</v>
      </c>
      <c r="D73" s="163">
        <f>VLOOKUP(A73,[1]Sheet1!$E$15:$R$388,14,0)</f>
        <v>0</v>
      </c>
      <c r="E73" s="163">
        <f>VLOOKUP(A73,[1]Sheet1!$E$15:$X$388,20,0)</f>
        <v>0</v>
      </c>
      <c r="F73" s="210">
        <f t="shared" si="9"/>
        <v>0</v>
      </c>
      <c r="G73" s="210">
        <f t="shared" si="3"/>
        <v>0</v>
      </c>
      <c r="H73" s="210">
        <f>VLOOKUP(A73,'[4]К1-2023 - общински'!$D$8:$S$380,16,0)</f>
        <v>0</v>
      </c>
      <c r="I73" s="210">
        <f t="shared" si="10"/>
        <v>0</v>
      </c>
      <c r="J73" s="220">
        <f t="shared" si="11"/>
        <v>0</v>
      </c>
      <c r="K73" s="163">
        <f>VLOOKUP(A73,[1]Sheet1!$E$15:$Z$388,22,0)</f>
        <v>0</v>
      </c>
      <c r="L73" s="163">
        <f>VLOOKUP(A73,[1]Sheet1!$E$15:$AB$388,24,0)</f>
        <v>0</v>
      </c>
      <c r="M73" s="210">
        <f t="shared" si="12"/>
        <v>0</v>
      </c>
      <c r="N73" s="210">
        <f t="shared" si="13"/>
        <v>0</v>
      </c>
      <c r="O73" s="220">
        <f t="shared" si="14"/>
        <v>0</v>
      </c>
      <c r="P73" s="210">
        <f t="shared" si="15"/>
        <v>0</v>
      </c>
      <c r="Q73" s="102">
        <f t="shared" si="4"/>
        <v>0</v>
      </c>
      <c r="R73" s="210">
        <f t="shared" si="5"/>
        <v>0</v>
      </c>
      <c r="S73" s="163">
        <f t="shared" si="6"/>
        <v>0</v>
      </c>
      <c r="T73" s="164">
        <f t="shared" si="7"/>
        <v>0</v>
      </c>
      <c r="U73" s="231">
        <f t="shared" si="8"/>
        <v>0</v>
      </c>
      <c r="V73" s="220">
        <f t="shared" si="16"/>
        <v>0</v>
      </c>
      <c r="W73" s="221">
        <f t="shared" si="1"/>
        <v>0</v>
      </c>
    </row>
    <row r="74" spans="1:23" hidden="1" x14ac:dyDescent="0.2">
      <c r="A74" s="76"/>
      <c r="B74" s="76"/>
      <c r="C74" s="219" t="s">
        <v>28</v>
      </c>
      <c r="D74" s="221">
        <f t="shared" ref="D74:W74" si="24">SUM(D75:D81)</f>
        <v>0</v>
      </c>
      <c r="E74" s="221">
        <f t="shared" si="24"/>
        <v>0</v>
      </c>
      <c r="F74" s="221">
        <f t="shared" si="24"/>
        <v>0</v>
      </c>
      <c r="G74" s="210">
        <f t="shared" si="3"/>
        <v>0</v>
      </c>
      <c r="H74" s="221">
        <f t="shared" si="24"/>
        <v>0</v>
      </c>
      <c r="I74" s="221">
        <f t="shared" si="24"/>
        <v>0</v>
      </c>
      <c r="J74" s="221">
        <f t="shared" si="24"/>
        <v>0</v>
      </c>
      <c r="K74" s="221">
        <f t="shared" si="24"/>
        <v>0</v>
      </c>
      <c r="L74" s="221">
        <f t="shared" si="24"/>
        <v>0</v>
      </c>
      <c r="M74" s="221">
        <f t="shared" si="24"/>
        <v>0</v>
      </c>
      <c r="N74" s="221">
        <f t="shared" si="24"/>
        <v>0</v>
      </c>
      <c r="O74" s="221">
        <f t="shared" si="24"/>
        <v>0</v>
      </c>
      <c r="P74" s="221">
        <f t="shared" si="24"/>
        <v>0</v>
      </c>
      <c r="Q74" s="221">
        <f t="shared" si="24"/>
        <v>0</v>
      </c>
      <c r="R74" s="221">
        <f t="shared" si="24"/>
        <v>0</v>
      </c>
      <c r="S74" s="221">
        <f t="shared" si="24"/>
        <v>0</v>
      </c>
      <c r="T74" s="164">
        <f t="shared" si="7"/>
        <v>0</v>
      </c>
      <c r="U74" s="221">
        <f t="shared" si="24"/>
        <v>0</v>
      </c>
      <c r="V74" s="221">
        <f t="shared" si="24"/>
        <v>0</v>
      </c>
      <c r="W74" s="221">
        <f t="shared" si="24"/>
        <v>0</v>
      </c>
    </row>
    <row r="75" spans="1:23" hidden="1" x14ac:dyDescent="0.2">
      <c r="A75" s="230">
        <v>2210117</v>
      </c>
      <c r="B75" s="219" t="s">
        <v>28</v>
      </c>
      <c r="C75" s="153" t="s">
        <v>436</v>
      </c>
      <c r="D75" s="163">
        <f>VLOOKUP(A75,[1]Sheet1!$E$15:$R$388,14,0)</f>
        <v>0</v>
      </c>
      <c r="E75" s="163">
        <f>VLOOKUP(A75,[1]Sheet1!$E$15:$X$388,20,0)</f>
        <v>0</v>
      </c>
      <c r="F75" s="210">
        <f t="shared" ref="F75:F137" si="25">D75*9036</f>
        <v>0</v>
      </c>
      <c r="G75" s="210">
        <f t="shared" ref="G75:G138" si="26">E75*4566</f>
        <v>0</v>
      </c>
      <c r="H75" s="210">
        <f>VLOOKUP(A75,'[4]К1-2023 - общински'!$D$8:$S$380,16,0)</f>
        <v>0</v>
      </c>
      <c r="I75" s="210">
        <f t="shared" ref="I75:I137" si="27">H75*4245</f>
        <v>0</v>
      </c>
      <c r="J75" s="220">
        <f t="shared" ref="J75:J137" si="28">F75+G75+I75</f>
        <v>0</v>
      </c>
      <c r="K75" s="163">
        <f>VLOOKUP(A75,[1]Sheet1!$E$15:$Z$388,22,0)</f>
        <v>0</v>
      </c>
      <c r="L75" s="163">
        <f>VLOOKUP(A75,[1]Sheet1!$E$15:$AB$388,24,0)</f>
        <v>0</v>
      </c>
      <c r="M75" s="210">
        <f t="shared" ref="M75:M137" si="29">K75*3719</f>
        <v>0</v>
      </c>
      <c r="N75" s="210">
        <f t="shared" ref="N75:N137" si="30">L75*2773</f>
        <v>0</v>
      </c>
      <c r="O75" s="220">
        <f t="shared" ref="O75:O137" si="31">SUM(M75:N75)</f>
        <v>0</v>
      </c>
      <c r="P75" s="210">
        <f t="shared" ref="P75:P137" si="32">O75+J75</f>
        <v>0</v>
      </c>
      <c r="Q75" s="102">
        <f t="shared" ref="Q75:Q137" si="33">E75+L75</f>
        <v>0</v>
      </c>
      <c r="R75" s="210">
        <f t="shared" ref="R75:R137" si="34">Q75*207</f>
        <v>0</v>
      </c>
      <c r="S75" s="163">
        <f t="shared" ref="S75:S137" si="35">(E75+H75)*1125</f>
        <v>0</v>
      </c>
      <c r="T75" s="164">
        <f t="shared" ref="T75:T138" si="36">(L75)*563</f>
        <v>0</v>
      </c>
      <c r="U75" s="231">
        <f t="shared" ref="U75:U137" si="37">E75*20</f>
        <v>0</v>
      </c>
      <c r="V75" s="220">
        <f t="shared" ref="V75:V137" si="38">R75+P75+S75+T75+U75</f>
        <v>0</v>
      </c>
      <c r="W75" s="221">
        <f t="shared" ref="W75:W137" si="39">ROUND(V74:V75,0)</f>
        <v>0</v>
      </c>
    </row>
    <row r="76" spans="1:23" hidden="1" x14ac:dyDescent="0.2">
      <c r="A76" s="230">
        <v>2210115</v>
      </c>
      <c r="B76" s="219" t="s">
        <v>28</v>
      </c>
      <c r="C76" s="153" t="s">
        <v>437</v>
      </c>
      <c r="D76" s="163">
        <f>VLOOKUP(A76,[1]Sheet1!$E$15:$R$388,14,0)</f>
        <v>0</v>
      </c>
      <c r="E76" s="163">
        <f>VLOOKUP(A76,[1]Sheet1!$E$15:$X$388,20,0)</f>
        <v>0</v>
      </c>
      <c r="F76" s="210">
        <f t="shared" si="25"/>
        <v>0</v>
      </c>
      <c r="G76" s="210">
        <f t="shared" si="26"/>
        <v>0</v>
      </c>
      <c r="H76" s="210">
        <f>VLOOKUP(A76,'[4]К1-2023 - общински'!$D$8:$S$380,16,0)</f>
        <v>0</v>
      </c>
      <c r="I76" s="210">
        <f t="shared" si="27"/>
        <v>0</v>
      </c>
      <c r="J76" s="220">
        <f t="shared" si="28"/>
        <v>0</v>
      </c>
      <c r="K76" s="163">
        <f>VLOOKUP(A76,[1]Sheet1!$E$15:$Z$388,22,0)</f>
        <v>0</v>
      </c>
      <c r="L76" s="163">
        <f>VLOOKUP(A76,[1]Sheet1!$E$15:$AB$388,24,0)</f>
        <v>0</v>
      </c>
      <c r="M76" s="210">
        <f t="shared" si="29"/>
        <v>0</v>
      </c>
      <c r="N76" s="210">
        <f t="shared" si="30"/>
        <v>0</v>
      </c>
      <c r="O76" s="220">
        <f t="shared" si="31"/>
        <v>0</v>
      </c>
      <c r="P76" s="210">
        <f t="shared" si="32"/>
        <v>0</v>
      </c>
      <c r="Q76" s="102">
        <f t="shared" si="33"/>
        <v>0</v>
      </c>
      <c r="R76" s="210">
        <f t="shared" si="34"/>
        <v>0</v>
      </c>
      <c r="S76" s="163">
        <f t="shared" si="35"/>
        <v>0</v>
      </c>
      <c r="T76" s="164">
        <f t="shared" si="36"/>
        <v>0</v>
      </c>
      <c r="U76" s="231">
        <f t="shared" si="37"/>
        <v>0</v>
      </c>
      <c r="V76" s="220">
        <f t="shared" si="38"/>
        <v>0</v>
      </c>
      <c r="W76" s="221">
        <f t="shared" si="39"/>
        <v>0</v>
      </c>
    </row>
    <row r="77" spans="1:23" hidden="1" x14ac:dyDescent="0.2">
      <c r="A77" s="230">
        <v>2210085</v>
      </c>
      <c r="B77" s="219" t="s">
        <v>28</v>
      </c>
      <c r="C77" s="153" t="s">
        <v>438</v>
      </c>
      <c r="D77" s="163">
        <f>VLOOKUP(A77,[1]Sheet1!$E$15:$R$388,14,0)</f>
        <v>0</v>
      </c>
      <c r="E77" s="163">
        <f>VLOOKUP(A77,[1]Sheet1!$E$15:$X$388,20,0)</f>
        <v>0</v>
      </c>
      <c r="F77" s="210">
        <f t="shared" si="25"/>
        <v>0</v>
      </c>
      <c r="G77" s="210">
        <f t="shared" si="26"/>
        <v>0</v>
      </c>
      <c r="H77" s="210">
        <f>VLOOKUP(A77,'[4]К1-2023 - общински'!$D$8:$S$380,16,0)</f>
        <v>0</v>
      </c>
      <c r="I77" s="210">
        <f t="shared" si="27"/>
        <v>0</v>
      </c>
      <c r="J77" s="220">
        <f t="shared" si="28"/>
        <v>0</v>
      </c>
      <c r="K77" s="163">
        <f>VLOOKUP(A77,[1]Sheet1!$E$15:$Z$388,22,0)</f>
        <v>0</v>
      </c>
      <c r="L77" s="163">
        <f>VLOOKUP(A77,[1]Sheet1!$E$15:$AB$388,24,0)</f>
        <v>0</v>
      </c>
      <c r="M77" s="210">
        <f t="shared" si="29"/>
        <v>0</v>
      </c>
      <c r="N77" s="210">
        <f t="shared" si="30"/>
        <v>0</v>
      </c>
      <c r="O77" s="220">
        <f t="shared" si="31"/>
        <v>0</v>
      </c>
      <c r="P77" s="210">
        <f t="shared" si="32"/>
        <v>0</v>
      </c>
      <c r="Q77" s="102">
        <f t="shared" si="33"/>
        <v>0</v>
      </c>
      <c r="R77" s="210">
        <f t="shared" si="34"/>
        <v>0</v>
      </c>
      <c r="S77" s="163">
        <f t="shared" si="35"/>
        <v>0</v>
      </c>
      <c r="T77" s="164">
        <f t="shared" si="36"/>
        <v>0</v>
      </c>
      <c r="U77" s="231">
        <f t="shared" si="37"/>
        <v>0</v>
      </c>
      <c r="V77" s="220">
        <f t="shared" si="38"/>
        <v>0</v>
      </c>
      <c r="W77" s="221">
        <f t="shared" si="39"/>
        <v>0</v>
      </c>
    </row>
    <row r="78" spans="1:23" hidden="1" x14ac:dyDescent="0.2">
      <c r="A78" s="230">
        <v>2210156</v>
      </c>
      <c r="B78" s="219" t="s">
        <v>28</v>
      </c>
      <c r="C78" s="153" t="s">
        <v>439</v>
      </c>
      <c r="D78" s="163">
        <f>VLOOKUP(A78,[1]Sheet1!$E$15:$R$388,14,0)</f>
        <v>0</v>
      </c>
      <c r="E78" s="163">
        <f>VLOOKUP(A78,[1]Sheet1!$E$15:$X$388,20,0)</f>
        <v>0</v>
      </c>
      <c r="F78" s="210">
        <f t="shared" si="25"/>
        <v>0</v>
      </c>
      <c r="G78" s="210">
        <f t="shared" si="26"/>
        <v>0</v>
      </c>
      <c r="H78" s="210">
        <f>VLOOKUP(A78,'[4]К1-2023 - общински'!$D$8:$S$380,16,0)</f>
        <v>0</v>
      </c>
      <c r="I78" s="210">
        <f t="shared" si="27"/>
        <v>0</v>
      </c>
      <c r="J78" s="220">
        <f t="shared" si="28"/>
        <v>0</v>
      </c>
      <c r="K78" s="163">
        <f>VLOOKUP(A78,[1]Sheet1!$E$15:$Z$388,22,0)</f>
        <v>0</v>
      </c>
      <c r="L78" s="163">
        <f>VLOOKUP(A78,[1]Sheet1!$E$15:$AB$388,24,0)</f>
        <v>0</v>
      </c>
      <c r="M78" s="210">
        <f t="shared" si="29"/>
        <v>0</v>
      </c>
      <c r="N78" s="210">
        <f t="shared" si="30"/>
        <v>0</v>
      </c>
      <c r="O78" s="220">
        <f t="shared" si="31"/>
        <v>0</v>
      </c>
      <c r="P78" s="210">
        <f t="shared" si="32"/>
        <v>0</v>
      </c>
      <c r="Q78" s="102">
        <f t="shared" si="33"/>
        <v>0</v>
      </c>
      <c r="R78" s="210">
        <f t="shared" si="34"/>
        <v>0</v>
      </c>
      <c r="S78" s="163">
        <f t="shared" si="35"/>
        <v>0</v>
      </c>
      <c r="T78" s="164">
        <f t="shared" si="36"/>
        <v>0</v>
      </c>
      <c r="U78" s="231">
        <f t="shared" si="37"/>
        <v>0</v>
      </c>
      <c r="V78" s="220">
        <f t="shared" si="38"/>
        <v>0</v>
      </c>
      <c r="W78" s="221">
        <f t="shared" si="39"/>
        <v>0</v>
      </c>
    </row>
    <row r="79" spans="1:23" hidden="1" x14ac:dyDescent="0.2">
      <c r="A79" s="230">
        <v>2210159</v>
      </c>
      <c r="B79" s="219" t="s">
        <v>28</v>
      </c>
      <c r="C79" s="153" t="s">
        <v>440</v>
      </c>
      <c r="D79" s="163">
        <f>VLOOKUP(A79,[1]Sheet1!$E$15:$R$388,14,0)</f>
        <v>0</v>
      </c>
      <c r="E79" s="163">
        <f>VLOOKUP(A79,[1]Sheet1!$E$15:$X$388,20,0)</f>
        <v>0</v>
      </c>
      <c r="F79" s="210">
        <f t="shared" si="25"/>
        <v>0</v>
      </c>
      <c r="G79" s="210">
        <f t="shared" si="26"/>
        <v>0</v>
      </c>
      <c r="H79" s="210">
        <f>VLOOKUP(A79,'[4]К1-2023 - общински'!$D$8:$S$380,16,0)</f>
        <v>0</v>
      </c>
      <c r="I79" s="210">
        <f t="shared" si="27"/>
        <v>0</v>
      </c>
      <c r="J79" s="220">
        <f t="shared" si="28"/>
        <v>0</v>
      </c>
      <c r="K79" s="163">
        <f>VLOOKUP(A79,[1]Sheet1!$E$15:$Z$388,22,0)</f>
        <v>0</v>
      </c>
      <c r="L79" s="163">
        <f>VLOOKUP(A79,[1]Sheet1!$E$15:$AB$388,24,0)</f>
        <v>0</v>
      </c>
      <c r="M79" s="210">
        <f t="shared" si="29"/>
        <v>0</v>
      </c>
      <c r="N79" s="210">
        <f t="shared" si="30"/>
        <v>0</v>
      </c>
      <c r="O79" s="220">
        <f t="shared" si="31"/>
        <v>0</v>
      </c>
      <c r="P79" s="210">
        <f t="shared" si="32"/>
        <v>0</v>
      </c>
      <c r="Q79" s="102">
        <f t="shared" si="33"/>
        <v>0</v>
      </c>
      <c r="R79" s="210">
        <f t="shared" si="34"/>
        <v>0</v>
      </c>
      <c r="S79" s="163">
        <f t="shared" si="35"/>
        <v>0</v>
      </c>
      <c r="T79" s="164">
        <f t="shared" si="36"/>
        <v>0</v>
      </c>
      <c r="U79" s="231">
        <f t="shared" si="37"/>
        <v>0</v>
      </c>
      <c r="V79" s="220">
        <f t="shared" si="38"/>
        <v>0</v>
      </c>
      <c r="W79" s="221">
        <f t="shared" si="39"/>
        <v>0</v>
      </c>
    </row>
    <row r="80" spans="1:23" hidden="1" x14ac:dyDescent="0.2">
      <c r="A80" s="230">
        <v>2210162</v>
      </c>
      <c r="B80" s="219" t="s">
        <v>28</v>
      </c>
      <c r="C80" s="153" t="s">
        <v>441</v>
      </c>
      <c r="D80" s="163">
        <f>VLOOKUP(A80,[1]Sheet1!$E$15:$R$388,14,0)</f>
        <v>0</v>
      </c>
      <c r="E80" s="163">
        <f>VLOOKUP(A80,[1]Sheet1!$E$15:$X$388,20,0)</f>
        <v>0</v>
      </c>
      <c r="F80" s="210">
        <f t="shared" si="25"/>
        <v>0</v>
      </c>
      <c r="G80" s="210">
        <f t="shared" si="26"/>
        <v>0</v>
      </c>
      <c r="H80" s="210">
        <f>VLOOKUP(A80,'[4]К1-2023 - общински'!$D$8:$S$380,16,0)</f>
        <v>0</v>
      </c>
      <c r="I80" s="210">
        <f t="shared" si="27"/>
        <v>0</v>
      </c>
      <c r="J80" s="220">
        <f t="shared" si="28"/>
        <v>0</v>
      </c>
      <c r="K80" s="163">
        <f>VLOOKUP(A80,[1]Sheet1!$E$15:$Z$388,22,0)</f>
        <v>0</v>
      </c>
      <c r="L80" s="163">
        <f>VLOOKUP(A80,[1]Sheet1!$E$15:$AB$388,24,0)</f>
        <v>0</v>
      </c>
      <c r="M80" s="210">
        <f t="shared" si="29"/>
        <v>0</v>
      </c>
      <c r="N80" s="210">
        <f t="shared" si="30"/>
        <v>0</v>
      </c>
      <c r="O80" s="220">
        <f t="shared" si="31"/>
        <v>0</v>
      </c>
      <c r="P80" s="210">
        <f t="shared" si="32"/>
        <v>0</v>
      </c>
      <c r="Q80" s="102">
        <f t="shared" si="33"/>
        <v>0</v>
      </c>
      <c r="R80" s="210">
        <f t="shared" si="34"/>
        <v>0</v>
      </c>
      <c r="S80" s="163">
        <f t="shared" si="35"/>
        <v>0</v>
      </c>
      <c r="T80" s="164">
        <f t="shared" si="36"/>
        <v>0</v>
      </c>
      <c r="U80" s="231">
        <f t="shared" si="37"/>
        <v>0</v>
      </c>
      <c r="V80" s="220">
        <f t="shared" si="38"/>
        <v>0</v>
      </c>
      <c r="W80" s="221">
        <f t="shared" si="39"/>
        <v>0</v>
      </c>
    </row>
    <row r="81" spans="1:23" hidden="1" x14ac:dyDescent="0.2">
      <c r="A81" s="230">
        <v>2210116</v>
      </c>
      <c r="B81" s="219" t="s">
        <v>28</v>
      </c>
      <c r="C81" s="153" t="s">
        <v>442</v>
      </c>
      <c r="D81" s="163">
        <f>VLOOKUP(A81,[1]Sheet1!$E$15:$R$388,14,0)</f>
        <v>0</v>
      </c>
      <c r="E81" s="163">
        <f>VLOOKUP(A81,[1]Sheet1!$E$15:$X$388,20,0)</f>
        <v>0</v>
      </c>
      <c r="F81" s="210">
        <f t="shared" si="25"/>
        <v>0</v>
      </c>
      <c r="G81" s="210">
        <f t="shared" si="26"/>
        <v>0</v>
      </c>
      <c r="H81" s="210">
        <f>VLOOKUP(A81,'[4]К1-2023 - общински'!$D$8:$S$380,16,0)</f>
        <v>0</v>
      </c>
      <c r="I81" s="210">
        <f t="shared" si="27"/>
        <v>0</v>
      </c>
      <c r="J81" s="220">
        <f t="shared" si="28"/>
        <v>0</v>
      </c>
      <c r="K81" s="163">
        <f>VLOOKUP(A81,[1]Sheet1!$E$15:$Z$388,22,0)</f>
        <v>0</v>
      </c>
      <c r="L81" s="163">
        <f>VLOOKUP(A81,[1]Sheet1!$E$15:$AB$388,24,0)</f>
        <v>0</v>
      </c>
      <c r="M81" s="210">
        <f t="shared" si="29"/>
        <v>0</v>
      </c>
      <c r="N81" s="210">
        <f t="shared" si="30"/>
        <v>0</v>
      </c>
      <c r="O81" s="220">
        <f t="shared" si="31"/>
        <v>0</v>
      </c>
      <c r="P81" s="210">
        <f t="shared" si="32"/>
        <v>0</v>
      </c>
      <c r="Q81" s="102">
        <f t="shared" si="33"/>
        <v>0</v>
      </c>
      <c r="R81" s="210">
        <f t="shared" si="34"/>
        <v>0</v>
      </c>
      <c r="S81" s="163">
        <f t="shared" si="35"/>
        <v>0</v>
      </c>
      <c r="T81" s="164">
        <f t="shared" si="36"/>
        <v>0</v>
      </c>
      <c r="U81" s="231">
        <f t="shared" si="37"/>
        <v>0</v>
      </c>
      <c r="V81" s="220">
        <f t="shared" si="38"/>
        <v>0</v>
      </c>
      <c r="W81" s="221">
        <f t="shared" si="39"/>
        <v>0</v>
      </c>
    </row>
    <row r="82" spans="1:23" x14ac:dyDescent="0.2">
      <c r="A82" s="76"/>
      <c r="B82" s="76"/>
      <c r="C82" s="219" t="s">
        <v>29</v>
      </c>
      <c r="D82" s="221">
        <f t="shared" ref="D82:W82" si="40">SUM(D83:D88)</f>
        <v>3</v>
      </c>
      <c r="E82" s="221">
        <f t="shared" si="40"/>
        <v>73</v>
      </c>
      <c r="F82" s="221">
        <f t="shared" si="40"/>
        <v>27108</v>
      </c>
      <c r="G82" s="210">
        <f t="shared" si="26"/>
        <v>333318</v>
      </c>
      <c r="H82" s="221">
        <f t="shared" si="40"/>
        <v>0</v>
      </c>
      <c r="I82" s="221">
        <f t="shared" si="40"/>
        <v>0</v>
      </c>
      <c r="J82" s="221">
        <f t="shared" si="40"/>
        <v>360426</v>
      </c>
      <c r="K82" s="221">
        <f t="shared" si="40"/>
        <v>0</v>
      </c>
      <c r="L82" s="221">
        <f t="shared" si="40"/>
        <v>0</v>
      </c>
      <c r="M82" s="221">
        <f t="shared" si="40"/>
        <v>0</v>
      </c>
      <c r="N82" s="221">
        <f t="shared" si="40"/>
        <v>0</v>
      </c>
      <c r="O82" s="221">
        <f t="shared" si="40"/>
        <v>0</v>
      </c>
      <c r="P82" s="221">
        <f t="shared" si="40"/>
        <v>360426</v>
      </c>
      <c r="Q82" s="221">
        <f t="shared" si="40"/>
        <v>73</v>
      </c>
      <c r="R82" s="221">
        <f t="shared" si="40"/>
        <v>15111</v>
      </c>
      <c r="S82" s="221">
        <f t="shared" si="40"/>
        <v>82125</v>
      </c>
      <c r="T82" s="164">
        <f t="shared" si="36"/>
        <v>0</v>
      </c>
      <c r="U82" s="221">
        <f t="shared" si="40"/>
        <v>1460</v>
      </c>
      <c r="V82" s="221">
        <f t="shared" si="40"/>
        <v>459122</v>
      </c>
      <c r="W82" s="221">
        <f t="shared" si="40"/>
        <v>459122</v>
      </c>
    </row>
    <row r="83" spans="1:23" x14ac:dyDescent="0.2">
      <c r="A83" s="229">
        <v>2211021</v>
      </c>
      <c r="B83" s="219" t="s">
        <v>29</v>
      </c>
      <c r="C83" s="229" t="s">
        <v>443</v>
      </c>
      <c r="D83" s="163">
        <f>VLOOKUP(A83,[1]Sheet1!$E$15:$R$388,14,0)</f>
        <v>2</v>
      </c>
      <c r="E83" s="163">
        <f>VLOOKUP(A83,[1]Sheet1!$E$15:$X$388,20,0)</f>
        <v>50</v>
      </c>
      <c r="F83" s="210">
        <f t="shared" si="25"/>
        <v>18072</v>
      </c>
      <c r="G83" s="210">
        <f t="shared" si="26"/>
        <v>228300</v>
      </c>
      <c r="H83" s="210">
        <f>VLOOKUP(A83,'[4]К1-2023 - общински'!$D$8:$S$380,16,0)</f>
        <v>0</v>
      </c>
      <c r="I83" s="210">
        <f t="shared" si="27"/>
        <v>0</v>
      </c>
      <c r="J83" s="220">
        <f t="shared" si="28"/>
        <v>246372</v>
      </c>
      <c r="K83" s="163">
        <f>VLOOKUP(A83,[1]Sheet1!$E$15:$Z$388,22,0)</f>
        <v>0</v>
      </c>
      <c r="L83" s="163">
        <f>VLOOKUP(A83,[1]Sheet1!$E$15:$AB$388,24,0)</f>
        <v>0</v>
      </c>
      <c r="M83" s="210">
        <f t="shared" si="29"/>
        <v>0</v>
      </c>
      <c r="N83" s="210">
        <f t="shared" si="30"/>
        <v>0</v>
      </c>
      <c r="O83" s="220">
        <f t="shared" si="31"/>
        <v>0</v>
      </c>
      <c r="P83" s="210">
        <f t="shared" si="32"/>
        <v>246372</v>
      </c>
      <c r="Q83" s="102">
        <f t="shared" si="33"/>
        <v>50</v>
      </c>
      <c r="R83" s="210">
        <f t="shared" si="34"/>
        <v>10350</v>
      </c>
      <c r="S83" s="163">
        <f t="shared" si="35"/>
        <v>56250</v>
      </c>
      <c r="T83" s="164">
        <f t="shared" si="36"/>
        <v>0</v>
      </c>
      <c r="U83" s="231">
        <f t="shared" si="37"/>
        <v>1000</v>
      </c>
      <c r="V83" s="220">
        <f t="shared" si="38"/>
        <v>313972</v>
      </c>
      <c r="W83" s="221">
        <f t="shared" si="39"/>
        <v>313972</v>
      </c>
    </row>
    <row r="84" spans="1:23" hidden="1" x14ac:dyDescent="0.2">
      <c r="A84" s="229">
        <v>2211035</v>
      </c>
      <c r="B84" s="219" t="s">
        <v>29</v>
      </c>
      <c r="C84" s="229" t="s">
        <v>444</v>
      </c>
      <c r="D84" s="163">
        <f>VLOOKUP(A84,[1]Sheet1!$E$15:$R$388,14,0)</f>
        <v>0</v>
      </c>
      <c r="E84" s="163">
        <f>VLOOKUP(A84,[1]Sheet1!$E$15:$X$388,20,0)</f>
        <v>0</v>
      </c>
      <c r="F84" s="210">
        <f t="shared" si="25"/>
        <v>0</v>
      </c>
      <c r="G84" s="210">
        <f t="shared" si="26"/>
        <v>0</v>
      </c>
      <c r="H84" s="210">
        <f>VLOOKUP(A84,'[4]К1-2023 - общински'!$D$8:$S$380,16,0)</f>
        <v>0</v>
      </c>
      <c r="I84" s="210">
        <f t="shared" si="27"/>
        <v>0</v>
      </c>
      <c r="J84" s="220">
        <f t="shared" si="28"/>
        <v>0</v>
      </c>
      <c r="K84" s="163">
        <f>VLOOKUP(A84,[1]Sheet1!$E$15:$Z$388,22,0)</f>
        <v>0</v>
      </c>
      <c r="L84" s="163">
        <f>VLOOKUP(A84,[1]Sheet1!$E$15:$AB$388,24,0)</f>
        <v>0</v>
      </c>
      <c r="M84" s="210">
        <f t="shared" si="29"/>
        <v>0</v>
      </c>
      <c r="N84" s="210">
        <f t="shared" si="30"/>
        <v>0</v>
      </c>
      <c r="O84" s="220">
        <f t="shared" si="31"/>
        <v>0</v>
      </c>
      <c r="P84" s="210">
        <f t="shared" si="32"/>
        <v>0</v>
      </c>
      <c r="Q84" s="102">
        <f t="shared" si="33"/>
        <v>0</v>
      </c>
      <c r="R84" s="210">
        <f t="shared" si="34"/>
        <v>0</v>
      </c>
      <c r="S84" s="163">
        <f t="shared" si="35"/>
        <v>0</v>
      </c>
      <c r="T84" s="164">
        <f t="shared" si="36"/>
        <v>0</v>
      </c>
      <c r="U84" s="231">
        <f t="shared" si="37"/>
        <v>0</v>
      </c>
      <c r="V84" s="220">
        <f t="shared" si="38"/>
        <v>0</v>
      </c>
      <c r="W84" s="221">
        <f t="shared" si="39"/>
        <v>0</v>
      </c>
    </row>
    <row r="85" spans="1:23" hidden="1" x14ac:dyDescent="0.2">
      <c r="A85" s="229">
        <v>2211107</v>
      </c>
      <c r="B85" s="219" t="s">
        <v>29</v>
      </c>
      <c r="C85" s="229" t="s">
        <v>445</v>
      </c>
      <c r="D85" s="163">
        <f>VLOOKUP(A85,[1]Sheet1!$E$15:$R$388,14,0)</f>
        <v>0</v>
      </c>
      <c r="E85" s="163">
        <f>VLOOKUP(A85,[1]Sheet1!$E$15:$X$388,20,0)</f>
        <v>0</v>
      </c>
      <c r="F85" s="210">
        <f t="shared" si="25"/>
        <v>0</v>
      </c>
      <c r="G85" s="210">
        <f t="shared" si="26"/>
        <v>0</v>
      </c>
      <c r="H85" s="210">
        <f>VLOOKUP(A85,'[4]К1-2023 - общински'!$D$8:$S$380,16,0)</f>
        <v>0</v>
      </c>
      <c r="I85" s="210">
        <f t="shared" si="27"/>
        <v>0</v>
      </c>
      <c r="J85" s="220">
        <f t="shared" si="28"/>
        <v>0</v>
      </c>
      <c r="K85" s="163">
        <f>VLOOKUP(A85,[1]Sheet1!$E$15:$Z$388,22,0)</f>
        <v>0</v>
      </c>
      <c r="L85" s="163">
        <f>VLOOKUP(A85,[1]Sheet1!$E$15:$AB$388,24,0)</f>
        <v>0</v>
      </c>
      <c r="M85" s="210">
        <f t="shared" si="29"/>
        <v>0</v>
      </c>
      <c r="N85" s="210">
        <f t="shared" si="30"/>
        <v>0</v>
      </c>
      <c r="O85" s="220">
        <f t="shared" si="31"/>
        <v>0</v>
      </c>
      <c r="P85" s="210">
        <f t="shared" si="32"/>
        <v>0</v>
      </c>
      <c r="Q85" s="102">
        <f t="shared" si="33"/>
        <v>0</v>
      </c>
      <c r="R85" s="210">
        <f t="shared" si="34"/>
        <v>0</v>
      </c>
      <c r="S85" s="163">
        <f t="shared" si="35"/>
        <v>0</v>
      </c>
      <c r="T85" s="164">
        <f t="shared" si="36"/>
        <v>0</v>
      </c>
      <c r="U85" s="231">
        <f t="shared" si="37"/>
        <v>0</v>
      </c>
      <c r="V85" s="220">
        <f t="shared" si="38"/>
        <v>0</v>
      </c>
      <c r="W85" s="221">
        <f t="shared" si="39"/>
        <v>0</v>
      </c>
    </row>
    <row r="86" spans="1:23" hidden="1" x14ac:dyDescent="0.2">
      <c r="A86" s="229">
        <v>2211120</v>
      </c>
      <c r="B86" s="219" t="s">
        <v>29</v>
      </c>
      <c r="C86" s="229" t="s">
        <v>446</v>
      </c>
      <c r="D86" s="163">
        <f>VLOOKUP(A86,[1]Sheet1!$E$15:$R$388,14,0)</f>
        <v>0</v>
      </c>
      <c r="E86" s="163">
        <f>VLOOKUP(A86,[1]Sheet1!$E$15:$X$388,20,0)</f>
        <v>0</v>
      </c>
      <c r="F86" s="210">
        <f t="shared" si="25"/>
        <v>0</v>
      </c>
      <c r="G86" s="210">
        <f t="shared" si="26"/>
        <v>0</v>
      </c>
      <c r="H86" s="210">
        <f>VLOOKUP(A86,'[4]К1-2023 - общински'!$D$8:$S$380,16,0)</f>
        <v>0</v>
      </c>
      <c r="I86" s="210">
        <f t="shared" si="27"/>
        <v>0</v>
      </c>
      <c r="J86" s="220">
        <f t="shared" si="28"/>
        <v>0</v>
      </c>
      <c r="K86" s="163">
        <f>VLOOKUP(A86,[1]Sheet1!$E$15:$Z$388,22,0)</f>
        <v>0</v>
      </c>
      <c r="L86" s="163">
        <f>VLOOKUP(A86,[1]Sheet1!$E$15:$AB$388,24,0)</f>
        <v>0</v>
      </c>
      <c r="M86" s="210">
        <f t="shared" si="29"/>
        <v>0</v>
      </c>
      <c r="N86" s="210">
        <f t="shared" si="30"/>
        <v>0</v>
      </c>
      <c r="O86" s="220">
        <f t="shared" si="31"/>
        <v>0</v>
      </c>
      <c r="P86" s="210">
        <f t="shared" si="32"/>
        <v>0</v>
      </c>
      <c r="Q86" s="102">
        <f t="shared" si="33"/>
        <v>0</v>
      </c>
      <c r="R86" s="210">
        <f t="shared" si="34"/>
        <v>0</v>
      </c>
      <c r="S86" s="163">
        <f t="shared" si="35"/>
        <v>0</v>
      </c>
      <c r="T86" s="164">
        <f t="shared" si="36"/>
        <v>0</v>
      </c>
      <c r="U86" s="231">
        <f t="shared" si="37"/>
        <v>0</v>
      </c>
      <c r="V86" s="220">
        <f t="shared" si="38"/>
        <v>0</v>
      </c>
      <c r="W86" s="221">
        <f t="shared" si="39"/>
        <v>0</v>
      </c>
    </row>
    <row r="87" spans="1:23" hidden="1" x14ac:dyDescent="0.2">
      <c r="A87" s="229">
        <v>2211122</v>
      </c>
      <c r="B87" s="219" t="s">
        <v>29</v>
      </c>
      <c r="C87" s="229" t="s">
        <v>447</v>
      </c>
      <c r="D87" s="163">
        <f>VLOOKUP(A87,[1]Sheet1!$E$15:$R$388,14,0)</f>
        <v>0</v>
      </c>
      <c r="E87" s="163">
        <f>VLOOKUP(A87,[1]Sheet1!$E$15:$X$388,20,0)</f>
        <v>0</v>
      </c>
      <c r="F87" s="210">
        <f t="shared" si="25"/>
        <v>0</v>
      </c>
      <c r="G87" s="210">
        <f t="shared" si="26"/>
        <v>0</v>
      </c>
      <c r="H87" s="210">
        <f>VLOOKUP(A87,'[4]К1-2023 - общински'!$D$8:$S$380,16,0)</f>
        <v>0</v>
      </c>
      <c r="I87" s="210">
        <f t="shared" si="27"/>
        <v>0</v>
      </c>
      <c r="J87" s="220">
        <f t="shared" si="28"/>
        <v>0</v>
      </c>
      <c r="K87" s="163">
        <f>VLOOKUP(A87,[1]Sheet1!$E$15:$Z$388,22,0)</f>
        <v>0</v>
      </c>
      <c r="L87" s="163">
        <f>VLOOKUP(A87,[1]Sheet1!$E$15:$AB$388,24,0)</f>
        <v>0</v>
      </c>
      <c r="M87" s="210">
        <f t="shared" si="29"/>
        <v>0</v>
      </c>
      <c r="N87" s="210">
        <f t="shared" si="30"/>
        <v>0</v>
      </c>
      <c r="O87" s="220">
        <f t="shared" si="31"/>
        <v>0</v>
      </c>
      <c r="P87" s="210">
        <f t="shared" si="32"/>
        <v>0</v>
      </c>
      <c r="Q87" s="102">
        <f t="shared" si="33"/>
        <v>0</v>
      </c>
      <c r="R87" s="210">
        <f t="shared" si="34"/>
        <v>0</v>
      </c>
      <c r="S87" s="163">
        <f t="shared" si="35"/>
        <v>0</v>
      </c>
      <c r="T87" s="164">
        <f t="shared" si="36"/>
        <v>0</v>
      </c>
      <c r="U87" s="231">
        <f t="shared" si="37"/>
        <v>0</v>
      </c>
      <c r="V87" s="220">
        <f t="shared" si="38"/>
        <v>0</v>
      </c>
      <c r="W87" s="221">
        <f t="shared" si="39"/>
        <v>0</v>
      </c>
    </row>
    <row r="88" spans="1:23" x14ac:dyDescent="0.2">
      <c r="A88" s="229">
        <v>2211139</v>
      </c>
      <c r="B88" s="219" t="s">
        <v>29</v>
      </c>
      <c r="C88" s="229" t="s">
        <v>448</v>
      </c>
      <c r="D88" s="163">
        <f>VLOOKUP(A88,[1]Sheet1!$E$15:$R$388,14,0)</f>
        <v>1</v>
      </c>
      <c r="E88" s="163">
        <f>VLOOKUP(A88,[1]Sheet1!$E$15:$X$388,20,0)</f>
        <v>23</v>
      </c>
      <c r="F88" s="210">
        <f t="shared" si="25"/>
        <v>9036</v>
      </c>
      <c r="G88" s="210">
        <f t="shared" si="26"/>
        <v>105018</v>
      </c>
      <c r="H88" s="210">
        <f>VLOOKUP(A88,'[4]К1-2023 - общински'!$D$8:$S$380,16,0)</f>
        <v>0</v>
      </c>
      <c r="I88" s="210">
        <f t="shared" si="27"/>
        <v>0</v>
      </c>
      <c r="J88" s="220">
        <f t="shared" si="28"/>
        <v>114054</v>
      </c>
      <c r="K88" s="163">
        <f>VLOOKUP(A88,[1]Sheet1!$E$15:$Z$388,22,0)</f>
        <v>0</v>
      </c>
      <c r="L88" s="163">
        <f>VLOOKUP(A88,[1]Sheet1!$E$15:$AB$388,24,0)</f>
        <v>0</v>
      </c>
      <c r="M88" s="210">
        <f t="shared" si="29"/>
        <v>0</v>
      </c>
      <c r="N88" s="210">
        <f t="shared" si="30"/>
        <v>0</v>
      </c>
      <c r="O88" s="220">
        <f t="shared" si="31"/>
        <v>0</v>
      </c>
      <c r="P88" s="210">
        <f t="shared" si="32"/>
        <v>114054</v>
      </c>
      <c r="Q88" s="102">
        <f t="shared" si="33"/>
        <v>23</v>
      </c>
      <c r="R88" s="210">
        <f t="shared" si="34"/>
        <v>4761</v>
      </c>
      <c r="S88" s="163">
        <f t="shared" si="35"/>
        <v>25875</v>
      </c>
      <c r="T88" s="164">
        <f t="shared" si="36"/>
        <v>0</v>
      </c>
      <c r="U88" s="231">
        <f t="shared" si="37"/>
        <v>460</v>
      </c>
      <c r="V88" s="220">
        <f t="shared" si="38"/>
        <v>145150</v>
      </c>
      <c r="W88" s="221">
        <f t="shared" si="39"/>
        <v>145150</v>
      </c>
    </row>
    <row r="89" spans="1:23" x14ac:dyDescent="0.2">
      <c r="A89" s="76"/>
      <c r="B89" s="76"/>
      <c r="C89" s="219" t="s">
        <v>30</v>
      </c>
      <c r="D89" s="221">
        <f t="shared" ref="D89:W89" si="41">SUM(D90:D101)</f>
        <v>5</v>
      </c>
      <c r="E89" s="221">
        <f t="shared" si="41"/>
        <v>93</v>
      </c>
      <c r="F89" s="221">
        <f t="shared" si="41"/>
        <v>45180</v>
      </c>
      <c r="G89" s="210">
        <f t="shared" si="26"/>
        <v>424638</v>
      </c>
      <c r="H89" s="221">
        <f t="shared" si="41"/>
        <v>0</v>
      </c>
      <c r="I89" s="221">
        <f t="shared" si="41"/>
        <v>0</v>
      </c>
      <c r="J89" s="221">
        <f t="shared" si="41"/>
        <v>469818</v>
      </c>
      <c r="K89" s="221">
        <f t="shared" si="41"/>
        <v>4</v>
      </c>
      <c r="L89" s="221">
        <f t="shared" si="41"/>
        <v>74</v>
      </c>
      <c r="M89" s="221">
        <f t="shared" si="41"/>
        <v>14876</v>
      </c>
      <c r="N89" s="221">
        <f t="shared" si="41"/>
        <v>205202</v>
      </c>
      <c r="O89" s="221">
        <f t="shared" si="41"/>
        <v>220078</v>
      </c>
      <c r="P89" s="221">
        <f t="shared" si="41"/>
        <v>689896</v>
      </c>
      <c r="Q89" s="221">
        <f t="shared" si="41"/>
        <v>167</v>
      </c>
      <c r="R89" s="221">
        <f t="shared" si="41"/>
        <v>34569</v>
      </c>
      <c r="S89" s="221">
        <f t="shared" si="41"/>
        <v>104625</v>
      </c>
      <c r="T89" s="164">
        <f t="shared" si="36"/>
        <v>41662</v>
      </c>
      <c r="U89" s="221">
        <f t="shared" si="41"/>
        <v>1860</v>
      </c>
      <c r="V89" s="221">
        <f t="shared" si="41"/>
        <v>872612</v>
      </c>
      <c r="W89" s="221">
        <f t="shared" si="41"/>
        <v>872612</v>
      </c>
    </row>
    <row r="90" spans="1:23" x14ac:dyDescent="0.2">
      <c r="A90" s="229">
        <v>2212027</v>
      </c>
      <c r="B90" s="219" t="s">
        <v>30</v>
      </c>
      <c r="C90" s="229" t="s">
        <v>449</v>
      </c>
      <c r="D90" s="163">
        <f>VLOOKUP(A90,[1]Sheet1!$E$15:$R$388,14,0)</f>
        <v>0</v>
      </c>
      <c r="E90" s="163">
        <f>VLOOKUP(A90,[1]Sheet1!$E$15:$X$388,20,0)</f>
        <v>0</v>
      </c>
      <c r="F90" s="210">
        <f t="shared" si="25"/>
        <v>0</v>
      </c>
      <c r="G90" s="210">
        <f t="shared" si="26"/>
        <v>0</v>
      </c>
      <c r="H90" s="210">
        <f>VLOOKUP(A90,'[4]К1-2023 - общински'!$D$8:$S$380,16,0)</f>
        <v>0</v>
      </c>
      <c r="I90" s="210">
        <f t="shared" si="27"/>
        <v>0</v>
      </c>
      <c r="J90" s="220">
        <f t="shared" si="28"/>
        <v>0</v>
      </c>
      <c r="K90" s="163">
        <f>VLOOKUP(A90,[1]Sheet1!$E$15:$Z$388,22,0)</f>
        <v>1</v>
      </c>
      <c r="L90" s="163">
        <f>VLOOKUP(A90,[1]Sheet1!$E$15:$AB$388,24,0)</f>
        <v>13</v>
      </c>
      <c r="M90" s="210">
        <f t="shared" si="29"/>
        <v>3719</v>
      </c>
      <c r="N90" s="210">
        <f t="shared" si="30"/>
        <v>36049</v>
      </c>
      <c r="O90" s="220">
        <f t="shared" si="31"/>
        <v>39768</v>
      </c>
      <c r="P90" s="210">
        <f t="shared" si="32"/>
        <v>39768</v>
      </c>
      <c r="Q90" s="102">
        <f t="shared" si="33"/>
        <v>13</v>
      </c>
      <c r="R90" s="210">
        <f t="shared" si="34"/>
        <v>2691</v>
      </c>
      <c r="S90" s="163">
        <f t="shared" si="35"/>
        <v>0</v>
      </c>
      <c r="T90" s="164">
        <f t="shared" si="36"/>
        <v>7319</v>
      </c>
      <c r="U90" s="231">
        <f t="shared" si="37"/>
        <v>0</v>
      </c>
      <c r="V90" s="220">
        <f t="shared" si="38"/>
        <v>49778</v>
      </c>
      <c r="W90" s="221">
        <f t="shared" si="39"/>
        <v>49778</v>
      </c>
    </row>
    <row r="91" spans="1:23" x14ac:dyDescent="0.2">
      <c r="A91" s="229">
        <v>2212033</v>
      </c>
      <c r="B91" s="219" t="s">
        <v>30</v>
      </c>
      <c r="C91" s="229" t="s">
        <v>450</v>
      </c>
      <c r="D91" s="163">
        <f>VLOOKUP(A91,[1]Sheet1!$E$15:$R$388,14,0)</f>
        <v>1</v>
      </c>
      <c r="E91" s="163">
        <f>VLOOKUP(A91,[1]Sheet1!$E$15:$X$388,20,0)</f>
        <v>29</v>
      </c>
      <c r="F91" s="210">
        <f t="shared" si="25"/>
        <v>9036</v>
      </c>
      <c r="G91" s="210">
        <f t="shared" si="26"/>
        <v>132414</v>
      </c>
      <c r="H91" s="210">
        <f>VLOOKUP(A91,'[4]К1-2023 - общински'!$D$8:$S$380,16,0)</f>
        <v>0</v>
      </c>
      <c r="I91" s="210">
        <f t="shared" si="27"/>
        <v>0</v>
      </c>
      <c r="J91" s="220">
        <f t="shared" si="28"/>
        <v>141450</v>
      </c>
      <c r="K91" s="163">
        <f>VLOOKUP(A91,[1]Sheet1!$E$15:$Z$388,22,0)</f>
        <v>0</v>
      </c>
      <c r="L91" s="163">
        <f>VLOOKUP(A91,[1]Sheet1!$E$15:$AB$388,24,0)</f>
        <v>0</v>
      </c>
      <c r="M91" s="210">
        <f t="shared" si="29"/>
        <v>0</v>
      </c>
      <c r="N91" s="210">
        <f t="shared" si="30"/>
        <v>0</v>
      </c>
      <c r="O91" s="220">
        <f t="shared" si="31"/>
        <v>0</v>
      </c>
      <c r="P91" s="210">
        <f t="shared" si="32"/>
        <v>141450</v>
      </c>
      <c r="Q91" s="102">
        <f t="shared" si="33"/>
        <v>29</v>
      </c>
      <c r="R91" s="210">
        <f t="shared" si="34"/>
        <v>6003</v>
      </c>
      <c r="S91" s="163">
        <f t="shared" si="35"/>
        <v>32625</v>
      </c>
      <c r="T91" s="164">
        <f t="shared" si="36"/>
        <v>0</v>
      </c>
      <c r="U91" s="231">
        <f t="shared" si="37"/>
        <v>580</v>
      </c>
      <c r="V91" s="220">
        <f t="shared" si="38"/>
        <v>180658</v>
      </c>
      <c r="W91" s="221">
        <f t="shared" si="39"/>
        <v>180658</v>
      </c>
    </row>
    <row r="92" spans="1:23" x14ac:dyDescent="0.2">
      <c r="A92" s="229">
        <v>2212037</v>
      </c>
      <c r="B92" s="219" t="s">
        <v>30</v>
      </c>
      <c r="C92" s="229" t="s">
        <v>451</v>
      </c>
      <c r="D92" s="163">
        <f>VLOOKUP(A92,[1]Sheet1!$E$15:$R$388,14,0)</f>
        <v>2</v>
      </c>
      <c r="E92" s="163">
        <f>VLOOKUP(A92,[1]Sheet1!$E$15:$X$388,20,0)</f>
        <v>25</v>
      </c>
      <c r="F92" s="210">
        <f t="shared" si="25"/>
        <v>18072</v>
      </c>
      <c r="G92" s="210">
        <f t="shared" si="26"/>
        <v>114150</v>
      </c>
      <c r="H92" s="210">
        <f>VLOOKUP(A92,'[4]К1-2023 - общински'!$D$8:$S$380,16,0)</f>
        <v>0</v>
      </c>
      <c r="I92" s="210">
        <f t="shared" si="27"/>
        <v>0</v>
      </c>
      <c r="J92" s="220">
        <f t="shared" si="28"/>
        <v>132222</v>
      </c>
      <c r="K92" s="163">
        <f>VLOOKUP(A92,[1]Sheet1!$E$15:$Z$388,22,0)</f>
        <v>0</v>
      </c>
      <c r="L92" s="163">
        <f>VLOOKUP(A92,[1]Sheet1!$E$15:$AB$388,24,0)</f>
        <v>0</v>
      </c>
      <c r="M92" s="210">
        <f t="shared" si="29"/>
        <v>0</v>
      </c>
      <c r="N92" s="210">
        <f t="shared" si="30"/>
        <v>0</v>
      </c>
      <c r="O92" s="220">
        <f t="shared" si="31"/>
        <v>0</v>
      </c>
      <c r="P92" s="210">
        <f t="shared" si="32"/>
        <v>132222</v>
      </c>
      <c r="Q92" s="102">
        <f t="shared" si="33"/>
        <v>25</v>
      </c>
      <c r="R92" s="210">
        <f t="shared" si="34"/>
        <v>5175</v>
      </c>
      <c r="S92" s="163">
        <f t="shared" si="35"/>
        <v>28125</v>
      </c>
      <c r="T92" s="164">
        <f t="shared" si="36"/>
        <v>0</v>
      </c>
      <c r="U92" s="231">
        <f t="shared" si="37"/>
        <v>500</v>
      </c>
      <c r="V92" s="220">
        <f t="shared" si="38"/>
        <v>166022</v>
      </c>
      <c r="W92" s="221">
        <f t="shared" si="39"/>
        <v>166022</v>
      </c>
    </row>
    <row r="93" spans="1:23" hidden="1" x14ac:dyDescent="0.2">
      <c r="A93" s="229">
        <v>2212040</v>
      </c>
      <c r="B93" s="219" t="s">
        <v>30</v>
      </c>
      <c r="C93" s="229" t="s">
        <v>452</v>
      </c>
      <c r="D93" s="163">
        <f>VLOOKUP(A93,[1]Sheet1!$E$15:$R$388,14,0)</f>
        <v>0</v>
      </c>
      <c r="E93" s="163">
        <f>VLOOKUP(A93,[1]Sheet1!$E$15:$X$388,20,0)</f>
        <v>0</v>
      </c>
      <c r="F93" s="210">
        <f t="shared" si="25"/>
        <v>0</v>
      </c>
      <c r="G93" s="210">
        <f t="shared" si="26"/>
        <v>0</v>
      </c>
      <c r="H93" s="210">
        <f>VLOOKUP(A93,'[4]К1-2023 - общински'!$D$8:$S$380,16,0)</f>
        <v>0</v>
      </c>
      <c r="I93" s="210">
        <f t="shared" si="27"/>
        <v>0</v>
      </c>
      <c r="J93" s="220">
        <f t="shared" si="28"/>
        <v>0</v>
      </c>
      <c r="K93" s="163">
        <f>VLOOKUP(A93,[1]Sheet1!$E$15:$Z$388,22,0)</f>
        <v>0</v>
      </c>
      <c r="L93" s="163">
        <f>VLOOKUP(A93,[1]Sheet1!$E$15:$AB$388,24,0)</f>
        <v>0</v>
      </c>
      <c r="M93" s="210">
        <f t="shared" si="29"/>
        <v>0</v>
      </c>
      <c r="N93" s="210">
        <f t="shared" si="30"/>
        <v>0</v>
      </c>
      <c r="O93" s="220">
        <f t="shared" si="31"/>
        <v>0</v>
      </c>
      <c r="P93" s="210">
        <f t="shared" si="32"/>
        <v>0</v>
      </c>
      <c r="Q93" s="102">
        <f t="shared" si="33"/>
        <v>0</v>
      </c>
      <c r="R93" s="210">
        <f t="shared" si="34"/>
        <v>0</v>
      </c>
      <c r="S93" s="163">
        <f t="shared" si="35"/>
        <v>0</v>
      </c>
      <c r="T93" s="164">
        <f t="shared" si="36"/>
        <v>0</v>
      </c>
      <c r="U93" s="231">
        <f t="shared" si="37"/>
        <v>0</v>
      </c>
      <c r="V93" s="220">
        <f t="shared" si="38"/>
        <v>0</v>
      </c>
      <c r="W93" s="221">
        <f t="shared" si="39"/>
        <v>0</v>
      </c>
    </row>
    <row r="94" spans="1:23" hidden="1" x14ac:dyDescent="0.2">
      <c r="A94" s="229">
        <v>2212056</v>
      </c>
      <c r="B94" s="219" t="s">
        <v>30</v>
      </c>
      <c r="C94" s="229" t="s">
        <v>453</v>
      </c>
      <c r="D94" s="163">
        <f>VLOOKUP(A94,[1]Sheet1!$E$15:$R$388,14,0)</f>
        <v>0</v>
      </c>
      <c r="E94" s="163">
        <f>VLOOKUP(A94,[1]Sheet1!$E$15:$X$388,20,0)</f>
        <v>0</v>
      </c>
      <c r="F94" s="210">
        <f t="shared" si="25"/>
        <v>0</v>
      </c>
      <c r="G94" s="210">
        <f t="shared" si="26"/>
        <v>0</v>
      </c>
      <c r="H94" s="210">
        <f>VLOOKUP(A94,'[4]К1-2023 - общински'!$D$8:$S$380,16,0)</f>
        <v>0</v>
      </c>
      <c r="I94" s="210">
        <f t="shared" si="27"/>
        <v>0</v>
      </c>
      <c r="J94" s="220">
        <f t="shared" si="28"/>
        <v>0</v>
      </c>
      <c r="K94" s="163">
        <f>VLOOKUP(A94,[1]Sheet1!$E$15:$Z$388,22,0)</f>
        <v>0</v>
      </c>
      <c r="L94" s="163">
        <f>VLOOKUP(A94,[1]Sheet1!$E$15:$AB$388,24,0)</f>
        <v>0</v>
      </c>
      <c r="M94" s="210">
        <f t="shared" si="29"/>
        <v>0</v>
      </c>
      <c r="N94" s="210">
        <f t="shared" si="30"/>
        <v>0</v>
      </c>
      <c r="O94" s="220">
        <f t="shared" si="31"/>
        <v>0</v>
      </c>
      <c r="P94" s="210">
        <f t="shared" si="32"/>
        <v>0</v>
      </c>
      <c r="Q94" s="102">
        <f t="shared" si="33"/>
        <v>0</v>
      </c>
      <c r="R94" s="210">
        <f t="shared" si="34"/>
        <v>0</v>
      </c>
      <c r="S94" s="163">
        <f t="shared" si="35"/>
        <v>0</v>
      </c>
      <c r="T94" s="164">
        <f t="shared" si="36"/>
        <v>0</v>
      </c>
      <c r="U94" s="231">
        <f t="shared" si="37"/>
        <v>0</v>
      </c>
      <c r="V94" s="220">
        <f t="shared" si="38"/>
        <v>0</v>
      </c>
      <c r="W94" s="221">
        <f t="shared" si="39"/>
        <v>0</v>
      </c>
    </row>
    <row r="95" spans="1:23" hidden="1" x14ac:dyDescent="0.2">
      <c r="A95" s="229">
        <v>2212077</v>
      </c>
      <c r="B95" s="219" t="s">
        <v>30</v>
      </c>
      <c r="C95" s="229" t="s">
        <v>454</v>
      </c>
      <c r="D95" s="163">
        <f>VLOOKUP(A95,[1]Sheet1!$E$15:$R$388,14,0)</f>
        <v>0</v>
      </c>
      <c r="E95" s="163">
        <f>VLOOKUP(A95,[1]Sheet1!$E$15:$X$388,20,0)</f>
        <v>0</v>
      </c>
      <c r="F95" s="210">
        <f t="shared" si="25"/>
        <v>0</v>
      </c>
      <c r="G95" s="210">
        <f t="shared" si="26"/>
        <v>0</v>
      </c>
      <c r="H95" s="210">
        <f>VLOOKUP(A95,'[4]К1-2023 - общински'!$D$8:$S$380,16,0)</f>
        <v>0</v>
      </c>
      <c r="I95" s="210">
        <f t="shared" si="27"/>
        <v>0</v>
      </c>
      <c r="J95" s="220">
        <f t="shared" si="28"/>
        <v>0</v>
      </c>
      <c r="K95" s="163">
        <f>VLOOKUP(A95,[1]Sheet1!$E$15:$Z$388,22,0)</f>
        <v>0</v>
      </c>
      <c r="L95" s="163">
        <f>VLOOKUP(A95,[1]Sheet1!$E$15:$AB$388,24,0)</f>
        <v>0</v>
      </c>
      <c r="M95" s="210">
        <f t="shared" si="29"/>
        <v>0</v>
      </c>
      <c r="N95" s="210">
        <f t="shared" si="30"/>
        <v>0</v>
      </c>
      <c r="O95" s="220">
        <f t="shared" si="31"/>
        <v>0</v>
      </c>
      <c r="P95" s="210">
        <f t="shared" si="32"/>
        <v>0</v>
      </c>
      <c r="Q95" s="102">
        <f t="shared" si="33"/>
        <v>0</v>
      </c>
      <c r="R95" s="210">
        <f t="shared" si="34"/>
        <v>0</v>
      </c>
      <c r="S95" s="163">
        <f t="shared" si="35"/>
        <v>0</v>
      </c>
      <c r="T95" s="164">
        <f t="shared" si="36"/>
        <v>0</v>
      </c>
      <c r="U95" s="231">
        <f t="shared" si="37"/>
        <v>0</v>
      </c>
      <c r="V95" s="220">
        <f t="shared" si="38"/>
        <v>0</v>
      </c>
      <c r="W95" s="221">
        <f t="shared" si="39"/>
        <v>0</v>
      </c>
    </row>
    <row r="96" spans="1:23" hidden="1" x14ac:dyDescent="0.2">
      <c r="A96" s="229">
        <v>2212079</v>
      </c>
      <c r="B96" s="219" t="s">
        <v>30</v>
      </c>
      <c r="C96" s="229" t="s">
        <v>455</v>
      </c>
      <c r="D96" s="163">
        <f>VLOOKUP(A96,[1]Sheet1!$E$15:$R$388,14,0)</f>
        <v>0</v>
      </c>
      <c r="E96" s="163">
        <f>VLOOKUP(A96,[1]Sheet1!$E$15:$X$388,20,0)</f>
        <v>0</v>
      </c>
      <c r="F96" s="210">
        <f t="shared" si="25"/>
        <v>0</v>
      </c>
      <c r="G96" s="210">
        <f t="shared" si="26"/>
        <v>0</v>
      </c>
      <c r="H96" s="210">
        <f>VLOOKUP(A96,'[4]К1-2023 - общински'!$D$8:$S$380,16,0)</f>
        <v>0</v>
      </c>
      <c r="I96" s="210">
        <f t="shared" si="27"/>
        <v>0</v>
      </c>
      <c r="J96" s="220">
        <f t="shared" si="28"/>
        <v>0</v>
      </c>
      <c r="K96" s="163">
        <f>VLOOKUP(A96,[1]Sheet1!$E$15:$Z$388,22,0)</f>
        <v>0</v>
      </c>
      <c r="L96" s="163">
        <f>VLOOKUP(A96,[1]Sheet1!$E$15:$AB$388,24,0)</f>
        <v>0</v>
      </c>
      <c r="M96" s="210">
        <f t="shared" si="29"/>
        <v>0</v>
      </c>
      <c r="N96" s="210">
        <f t="shared" si="30"/>
        <v>0</v>
      </c>
      <c r="O96" s="220">
        <f t="shared" si="31"/>
        <v>0</v>
      </c>
      <c r="P96" s="210">
        <f t="shared" si="32"/>
        <v>0</v>
      </c>
      <c r="Q96" s="102">
        <f t="shared" si="33"/>
        <v>0</v>
      </c>
      <c r="R96" s="210">
        <f t="shared" si="34"/>
        <v>0</v>
      </c>
      <c r="S96" s="163">
        <f t="shared" si="35"/>
        <v>0</v>
      </c>
      <c r="T96" s="164">
        <f t="shared" si="36"/>
        <v>0</v>
      </c>
      <c r="U96" s="231">
        <f t="shared" si="37"/>
        <v>0</v>
      </c>
      <c r="V96" s="220">
        <f t="shared" si="38"/>
        <v>0</v>
      </c>
      <c r="W96" s="221">
        <f t="shared" si="39"/>
        <v>0</v>
      </c>
    </row>
    <row r="97" spans="1:23" x14ac:dyDescent="0.2">
      <c r="A97" s="229">
        <v>2212090</v>
      </c>
      <c r="B97" s="219" t="s">
        <v>30</v>
      </c>
      <c r="C97" s="229" t="s">
        <v>456</v>
      </c>
      <c r="D97" s="163">
        <f>VLOOKUP(A97,[1]Sheet1!$E$15:$R$388,14,0)</f>
        <v>0</v>
      </c>
      <c r="E97" s="163">
        <f>VLOOKUP(A97,[1]Sheet1!$E$15:$X$388,20,0)</f>
        <v>0</v>
      </c>
      <c r="F97" s="210">
        <f t="shared" si="25"/>
        <v>0</v>
      </c>
      <c r="G97" s="210">
        <f t="shared" si="26"/>
        <v>0</v>
      </c>
      <c r="H97" s="210">
        <f>VLOOKUP(A97,'[4]К1-2023 - общински'!$D$8:$S$380,16,0)</f>
        <v>0</v>
      </c>
      <c r="I97" s="210">
        <f t="shared" si="27"/>
        <v>0</v>
      </c>
      <c r="J97" s="220">
        <f t="shared" si="28"/>
        <v>0</v>
      </c>
      <c r="K97" s="163">
        <f>VLOOKUP(A97,[1]Sheet1!$E$15:$Z$388,22,0)</f>
        <v>1</v>
      </c>
      <c r="L97" s="163">
        <f>VLOOKUP(A97,[1]Sheet1!$E$15:$AB$388,24,0)</f>
        <v>19</v>
      </c>
      <c r="M97" s="210">
        <f t="shared" si="29"/>
        <v>3719</v>
      </c>
      <c r="N97" s="210">
        <f t="shared" si="30"/>
        <v>52687</v>
      </c>
      <c r="O97" s="220">
        <f t="shared" si="31"/>
        <v>56406</v>
      </c>
      <c r="P97" s="210">
        <f t="shared" si="32"/>
        <v>56406</v>
      </c>
      <c r="Q97" s="102">
        <f t="shared" si="33"/>
        <v>19</v>
      </c>
      <c r="R97" s="210">
        <f t="shared" si="34"/>
        <v>3933</v>
      </c>
      <c r="S97" s="163">
        <f t="shared" si="35"/>
        <v>0</v>
      </c>
      <c r="T97" s="164">
        <f t="shared" si="36"/>
        <v>10697</v>
      </c>
      <c r="U97" s="231">
        <f t="shared" si="37"/>
        <v>0</v>
      </c>
      <c r="V97" s="220">
        <f t="shared" si="38"/>
        <v>71036</v>
      </c>
      <c r="W97" s="221">
        <f t="shared" si="39"/>
        <v>71036</v>
      </c>
    </row>
    <row r="98" spans="1:23" x14ac:dyDescent="0.2">
      <c r="A98" s="229">
        <v>2212096</v>
      </c>
      <c r="B98" s="219" t="s">
        <v>30</v>
      </c>
      <c r="C98" s="229" t="s">
        <v>457</v>
      </c>
      <c r="D98" s="163">
        <f>VLOOKUP(A98,[1]Sheet1!$E$15:$R$388,14,0)</f>
        <v>1</v>
      </c>
      <c r="E98" s="163">
        <f>VLOOKUP(A98,[1]Sheet1!$E$15:$X$388,20,0)</f>
        <v>21</v>
      </c>
      <c r="F98" s="210">
        <f t="shared" si="25"/>
        <v>9036</v>
      </c>
      <c r="G98" s="210">
        <f t="shared" si="26"/>
        <v>95886</v>
      </c>
      <c r="H98" s="210">
        <f>VLOOKUP(A98,'[4]К1-2023 - общински'!$D$8:$S$380,16,0)</f>
        <v>0</v>
      </c>
      <c r="I98" s="210">
        <f t="shared" si="27"/>
        <v>0</v>
      </c>
      <c r="J98" s="220">
        <f t="shared" si="28"/>
        <v>104922</v>
      </c>
      <c r="K98" s="163">
        <f>VLOOKUP(A98,[1]Sheet1!$E$15:$Z$388,22,0)</f>
        <v>0</v>
      </c>
      <c r="L98" s="163">
        <f>VLOOKUP(A98,[1]Sheet1!$E$15:$AB$388,24,0)</f>
        <v>0</v>
      </c>
      <c r="M98" s="210">
        <f t="shared" si="29"/>
        <v>0</v>
      </c>
      <c r="N98" s="210">
        <f t="shared" si="30"/>
        <v>0</v>
      </c>
      <c r="O98" s="220">
        <f t="shared" si="31"/>
        <v>0</v>
      </c>
      <c r="P98" s="210">
        <f t="shared" si="32"/>
        <v>104922</v>
      </c>
      <c r="Q98" s="102">
        <f t="shared" si="33"/>
        <v>21</v>
      </c>
      <c r="R98" s="210">
        <f t="shared" si="34"/>
        <v>4347</v>
      </c>
      <c r="S98" s="163">
        <f t="shared" si="35"/>
        <v>23625</v>
      </c>
      <c r="T98" s="164">
        <f t="shared" si="36"/>
        <v>0</v>
      </c>
      <c r="U98" s="231">
        <f t="shared" si="37"/>
        <v>420</v>
      </c>
      <c r="V98" s="220">
        <f t="shared" si="38"/>
        <v>133314</v>
      </c>
      <c r="W98" s="221">
        <f t="shared" si="39"/>
        <v>133314</v>
      </c>
    </row>
    <row r="99" spans="1:23" x14ac:dyDescent="0.2">
      <c r="A99" s="229">
        <v>2212097</v>
      </c>
      <c r="B99" s="219" t="s">
        <v>30</v>
      </c>
      <c r="C99" s="229" t="s">
        <v>458</v>
      </c>
      <c r="D99" s="163">
        <f>VLOOKUP(A99,[1]Sheet1!$E$15:$R$388,14,0)</f>
        <v>1</v>
      </c>
      <c r="E99" s="163">
        <f>VLOOKUP(A99,[1]Sheet1!$E$15:$X$388,20,0)</f>
        <v>18</v>
      </c>
      <c r="F99" s="210">
        <f t="shared" si="25"/>
        <v>9036</v>
      </c>
      <c r="G99" s="210">
        <f t="shared" si="26"/>
        <v>82188</v>
      </c>
      <c r="H99" s="210">
        <f>VLOOKUP(A99,'[4]К1-2023 - общински'!$D$8:$S$380,16,0)</f>
        <v>0</v>
      </c>
      <c r="I99" s="210">
        <f t="shared" si="27"/>
        <v>0</v>
      </c>
      <c r="J99" s="220">
        <f t="shared" si="28"/>
        <v>91224</v>
      </c>
      <c r="K99" s="163">
        <f>VLOOKUP(A99,[1]Sheet1!$E$15:$Z$388,22,0)</f>
        <v>0</v>
      </c>
      <c r="L99" s="163">
        <f>VLOOKUP(A99,[1]Sheet1!$E$15:$AB$388,24,0)</f>
        <v>0</v>
      </c>
      <c r="M99" s="210">
        <f t="shared" si="29"/>
        <v>0</v>
      </c>
      <c r="N99" s="210">
        <f t="shared" si="30"/>
        <v>0</v>
      </c>
      <c r="O99" s="220">
        <f t="shared" si="31"/>
        <v>0</v>
      </c>
      <c r="P99" s="210">
        <f t="shared" si="32"/>
        <v>91224</v>
      </c>
      <c r="Q99" s="102">
        <f t="shared" si="33"/>
        <v>18</v>
      </c>
      <c r="R99" s="210">
        <f t="shared" si="34"/>
        <v>3726</v>
      </c>
      <c r="S99" s="163">
        <f t="shared" si="35"/>
        <v>20250</v>
      </c>
      <c r="T99" s="164">
        <f t="shared" si="36"/>
        <v>0</v>
      </c>
      <c r="U99" s="231">
        <f t="shared" si="37"/>
        <v>360</v>
      </c>
      <c r="V99" s="220">
        <f t="shared" si="38"/>
        <v>115560</v>
      </c>
      <c r="W99" s="221">
        <f t="shared" si="39"/>
        <v>115560</v>
      </c>
    </row>
    <row r="100" spans="1:23" x14ac:dyDescent="0.2">
      <c r="A100" s="229">
        <v>2212103</v>
      </c>
      <c r="B100" s="219" t="s">
        <v>30</v>
      </c>
      <c r="C100" s="229" t="s">
        <v>459</v>
      </c>
      <c r="D100" s="163">
        <f>VLOOKUP(A100,[1]Sheet1!$E$15:$R$388,14,0)</f>
        <v>0</v>
      </c>
      <c r="E100" s="163">
        <f>VLOOKUP(A100,[1]Sheet1!$E$15:$X$388,20,0)</f>
        <v>0</v>
      </c>
      <c r="F100" s="210">
        <f t="shared" si="25"/>
        <v>0</v>
      </c>
      <c r="G100" s="210">
        <f t="shared" si="26"/>
        <v>0</v>
      </c>
      <c r="H100" s="210">
        <f>VLOOKUP(A100,'[4]К1-2023 - общински'!$D$8:$S$380,16,0)</f>
        <v>0</v>
      </c>
      <c r="I100" s="210">
        <f t="shared" si="27"/>
        <v>0</v>
      </c>
      <c r="J100" s="220">
        <f t="shared" si="28"/>
        <v>0</v>
      </c>
      <c r="K100" s="163">
        <f>VLOOKUP(A100,[1]Sheet1!$E$15:$Z$388,22,0)</f>
        <v>2</v>
      </c>
      <c r="L100" s="163">
        <f>VLOOKUP(A100,[1]Sheet1!$E$15:$AB$388,24,0)</f>
        <v>42</v>
      </c>
      <c r="M100" s="210">
        <f t="shared" si="29"/>
        <v>7438</v>
      </c>
      <c r="N100" s="210">
        <f t="shared" si="30"/>
        <v>116466</v>
      </c>
      <c r="O100" s="220">
        <f t="shared" si="31"/>
        <v>123904</v>
      </c>
      <c r="P100" s="210">
        <f t="shared" si="32"/>
        <v>123904</v>
      </c>
      <c r="Q100" s="102">
        <f t="shared" si="33"/>
        <v>42</v>
      </c>
      <c r="R100" s="210">
        <f t="shared" si="34"/>
        <v>8694</v>
      </c>
      <c r="S100" s="163">
        <f t="shared" si="35"/>
        <v>0</v>
      </c>
      <c r="T100" s="164">
        <f t="shared" si="36"/>
        <v>23646</v>
      </c>
      <c r="U100" s="231">
        <f t="shared" si="37"/>
        <v>0</v>
      </c>
      <c r="V100" s="220">
        <f t="shared" si="38"/>
        <v>156244</v>
      </c>
      <c r="W100" s="221">
        <f t="shared" si="39"/>
        <v>156244</v>
      </c>
    </row>
    <row r="101" spans="1:23" hidden="1" x14ac:dyDescent="0.2">
      <c r="A101" s="229">
        <v>2212137</v>
      </c>
      <c r="B101" s="219" t="s">
        <v>30</v>
      </c>
      <c r="C101" s="229" t="s">
        <v>460</v>
      </c>
      <c r="D101" s="163">
        <f>VLOOKUP(A101,[1]Sheet1!$E$15:$R$388,14,0)</f>
        <v>0</v>
      </c>
      <c r="E101" s="163">
        <f>VLOOKUP(A101,[1]Sheet1!$E$15:$X$388,20,0)</f>
        <v>0</v>
      </c>
      <c r="F101" s="210">
        <f t="shared" si="25"/>
        <v>0</v>
      </c>
      <c r="G101" s="210">
        <f t="shared" si="26"/>
        <v>0</v>
      </c>
      <c r="H101" s="210">
        <f>VLOOKUP(A101,'[4]К1-2023 - общински'!$D$8:$S$380,16,0)</f>
        <v>0</v>
      </c>
      <c r="I101" s="210">
        <f t="shared" si="27"/>
        <v>0</v>
      </c>
      <c r="J101" s="220">
        <f t="shared" si="28"/>
        <v>0</v>
      </c>
      <c r="K101" s="163">
        <f>VLOOKUP(A101,[1]Sheet1!$E$15:$Z$388,22,0)</f>
        <v>0</v>
      </c>
      <c r="L101" s="163">
        <f>VLOOKUP(A101,[1]Sheet1!$E$15:$AB$388,24,0)</f>
        <v>0</v>
      </c>
      <c r="M101" s="210">
        <f t="shared" si="29"/>
        <v>0</v>
      </c>
      <c r="N101" s="210">
        <f t="shared" si="30"/>
        <v>0</v>
      </c>
      <c r="O101" s="220">
        <f t="shared" si="31"/>
        <v>0</v>
      </c>
      <c r="P101" s="210">
        <f t="shared" si="32"/>
        <v>0</v>
      </c>
      <c r="Q101" s="102">
        <f t="shared" si="33"/>
        <v>0</v>
      </c>
      <c r="R101" s="210">
        <f t="shared" si="34"/>
        <v>0</v>
      </c>
      <c r="S101" s="163">
        <f t="shared" si="35"/>
        <v>0</v>
      </c>
      <c r="T101" s="164">
        <f t="shared" si="36"/>
        <v>0</v>
      </c>
      <c r="U101" s="231">
        <f t="shared" si="37"/>
        <v>0</v>
      </c>
      <c r="V101" s="220">
        <f t="shared" si="38"/>
        <v>0</v>
      </c>
      <c r="W101" s="221">
        <f t="shared" si="39"/>
        <v>0</v>
      </c>
    </row>
    <row r="102" spans="1:23" x14ac:dyDescent="0.2">
      <c r="A102" s="76"/>
      <c r="B102" s="76"/>
      <c r="C102" s="219" t="s">
        <v>31</v>
      </c>
      <c r="D102" s="221">
        <f t="shared" ref="D102:W102" si="42">SUM(D103:D112)</f>
        <v>0</v>
      </c>
      <c r="E102" s="221">
        <f t="shared" si="42"/>
        <v>0</v>
      </c>
      <c r="F102" s="221">
        <f t="shared" si="42"/>
        <v>0</v>
      </c>
      <c r="G102" s="210">
        <f t="shared" si="26"/>
        <v>0</v>
      </c>
      <c r="H102" s="221">
        <f t="shared" si="42"/>
        <v>0</v>
      </c>
      <c r="I102" s="221">
        <f t="shared" si="42"/>
        <v>0</v>
      </c>
      <c r="J102" s="221">
        <f t="shared" si="42"/>
        <v>0</v>
      </c>
      <c r="K102" s="221">
        <f t="shared" si="42"/>
        <v>8</v>
      </c>
      <c r="L102" s="221">
        <f t="shared" si="42"/>
        <v>198</v>
      </c>
      <c r="M102" s="221">
        <f t="shared" si="42"/>
        <v>29752</v>
      </c>
      <c r="N102" s="221">
        <f t="shared" si="42"/>
        <v>549054</v>
      </c>
      <c r="O102" s="221">
        <f t="shared" si="42"/>
        <v>578806</v>
      </c>
      <c r="P102" s="221">
        <f t="shared" si="42"/>
        <v>578806</v>
      </c>
      <c r="Q102" s="221">
        <f t="shared" si="42"/>
        <v>198</v>
      </c>
      <c r="R102" s="221">
        <f t="shared" si="42"/>
        <v>40986</v>
      </c>
      <c r="S102" s="221">
        <f t="shared" si="42"/>
        <v>0</v>
      </c>
      <c r="T102" s="164">
        <f t="shared" si="36"/>
        <v>111474</v>
      </c>
      <c r="U102" s="221">
        <f t="shared" si="42"/>
        <v>0</v>
      </c>
      <c r="V102" s="221">
        <f t="shared" si="42"/>
        <v>731266</v>
      </c>
      <c r="W102" s="221">
        <f t="shared" si="42"/>
        <v>731266</v>
      </c>
    </row>
    <row r="103" spans="1:23" x14ac:dyDescent="0.2">
      <c r="A103" s="229">
        <v>2213010</v>
      </c>
      <c r="B103" s="219" t="s">
        <v>31</v>
      </c>
      <c r="C103" s="229" t="s">
        <v>461</v>
      </c>
      <c r="D103" s="163">
        <f>VLOOKUP(A103,[1]Sheet1!$E$15:$R$388,14,0)</f>
        <v>0</v>
      </c>
      <c r="E103" s="163">
        <f>VLOOKUP(A103,[1]Sheet1!$E$15:$X$388,20,0)</f>
        <v>0</v>
      </c>
      <c r="F103" s="210">
        <f t="shared" si="25"/>
        <v>0</v>
      </c>
      <c r="G103" s="210">
        <f t="shared" si="26"/>
        <v>0</v>
      </c>
      <c r="H103" s="210">
        <f>VLOOKUP(A103,'[4]К1-2023 - общински'!$D$8:$S$380,16,0)</f>
        <v>0</v>
      </c>
      <c r="I103" s="210">
        <f t="shared" si="27"/>
        <v>0</v>
      </c>
      <c r="J103" s="220">
        <f t="shared" si="28"/>
        <v>0</v>
      </c>
      <c r="K103" s="163">
        <f>VLOOKUP(A103,[1]Sheet1!$E$15:$Z$388,22,0)</f>
        <v>2</v>
      </c>
      <c r="L103" s="163">
        <f>VLOOKUP(A103,[1]Sheet1!$E$15:$AB$388,24,0)</f>
        <v>45</v>
      </c>
      <c r="M103" s="210">
        <f t="shared" si="29"/>
        <v>7438</v>
      </c>
      <c r="N103" s="210">
        <f t="shared" si="30"/>
        <v>124785</v>
      </c>
      <c r="O103" s="220">
        <f t="shared" si="31"/>
        <v>132223</v>
      </c>
      <c r="P103" s="210">
        <f t="shared" si="32"/>
        <v>132223</v>
      </c>
      <c r="Q103" s="102">
        <f t="shared" si="33"/>
        <v>45</v>
      </c>
      <c r="R103" s="210">
        <f t="shared" si="34"/>
        <v>9315</v>
      </c>
      <c r="S103" s="163">
        <f t="shared" si="35"/>
        <v>0</v>
      </c>
      <c r="T103" s="164">
        <f t="shared" si="36"/>
        <v>25335</v>
      </c>
      <c r="U103" s="231">
        <f t="shared" si="37"/>
        <v>0</v>
      </c>
      <c r="V103" s="220">
        <f t="shared" si="38"/>
        <v>166873</v>
      </c>
      <c r="W103" s="221">
        <f t="shared" si="39"/>
        <v>166873</v>
      </c>
    </row>
    <row r="104" spans="1:23" x14ac:dyDescent="0.2">
      <c r="A104" s="229">
        <v>2213039</v>
      </c>
      <c r="B104" s="219" t="s">
        <v>31</v>
      </c>
      <c r="C104" s="229" t="s">
        <v>462</v>
      </c>
      <c r="D104" s="163">
        <f>VLOOKUP(A104,[1]Sheet1!$E$15:$R$388,14,0)</f>
        <v>0</v>
      </c>
      <c r="E104" s="163">
        <f>VLOOKUP(A104,[1]Sheet1!$E$15:$X$388,20,0)</f>
        <v>0</v>
      </c>
      <c r="F104" s="210">
        <f t="shared" si="25"/>
        <v>0</v>
      </c>
      <c r="G104" s="210">
        <f t="shared" si="26"/>
        <v>0</v>
      </c>
      <c r="H104" s="210">
        <f>VLOOKUP(A104,'[4]К1-2023 - общински'!$D$8:$S$380,16,0)</f>
        <v>0</v>
      </c>
      <c r="I104" s="210">
        <f t="shared" si="27"/>
        <v>0</v>
      </c>
      <c r="J104" s="220">
        <f t="shared" si="28"/>
        <v>0</v>
      </c>
      <c r="K104" s="163">
        <f>VLOOKUP(A104,[1]Sheet1!$E$15:$Z$388,22,0)</f>
        <v>1</v>
      </c>
      <c r="L104" s="163">
        <f>VLOOKUP(A104,[1]Sheet1!$E$15:$AB$388,24,0)</f>
        <v>27</v>
      </c>
      <c r="M104" s="210">
        <f t="shared" si="29"/>
        <v>3719</v>
      </c>
      <c r="N104" s="210">
        <f t="shared" si="30"/>
        <v>74871</v>
      </c>
      <c r="O104" s="220">
        <f t="shared" si="31"/>
        <v>78590</v>
      </c>
      <c r="P104" s="210">
        <f t="shared" si="32"/>
        <v>78590</v>
      </c>
      <c r="Q104" s="102">
        <f t="shared" si="33"/>
        <v>27</v>
      </c>
      <c r="R104" s="210">
        <f t="shared" si="34"/>
        <v>5589</v>
      </c>
      <c r="S104" s="163">
        <f t="shared" si="35"/>
        <v>0</v>
      </c>
      <c r="T104" s="164">
        <f t="shared" si="36"/>
        <v>15201</v>
      </c>
      <c r="U104" s="231">
        <f t="shared" si="37"/>
        <v>0</v>
      </c>
      <c r="V104" s="220">
        <f t="shared" si="38"/>
        <v>99380</v>
      </c>
      <c r="W104" s="221">
        <f t="shared" si="39"/>
        <v>99380</v>
      </c>
    </row>
    <row r="105" spans="1:23" hidden="1" x14ac:dyDescent="0.2">
      <c r="A105" s="229">
        <v>2213081</v>
      </c>
      <c r="B105" s="219" t="s">
        <v>31</v>
      </c>
      <c r="C105" s="229" t="s">
        <v>463</v>
      </c>
      <c r="D105" s="163">
        <f>VLOOKUP(A105,[1]Sheet1!$E$15:$R$388,14,0)</f>
        <v>0</v>
      </c>
      <c r="E105" s="163">
        <f>VLOOKUP(A105,[1]Sheet1!$E$15:$X$388,20,0)</f>
        <v>0</v>
      </c>
      <c r="F105" s="210">
        <f t="shared" si="25"/>
        <v>0</v>
      </c>
      <c r="G105" s="210">
        <f t="shared" si="26"/>
        <v>0</v>
      </c>
      <c r="H105" s="210">
        <f>VLOOKUP(A105,'[4]К1-2023 - общински'!$D$8:$S$380,16,0)</f>
        <v>0</v>
      </c>
      <c r="I105" s="210">
        <f t="shared" si="27"/>
        <v>0</v>
      </c>
      <c r="J105" s="220">
        <f t="shared" si="28"/>
        <v>0</v>
      </c>
      <c r="K105" s="163">
        <f>VLOOKUP(A105,[1]Sheet1!$E$15:$Z$388,22,0)</f>
        <v>0</v>
      </c>
      <c r="L105" s="163">
        <f>VLOOKUP(A105,[1]Sheet1!$E$15:$AB$388,24,0)</f>
        <v>0</v>
      </c>
      <c r="M105" s="210">
        <f t="shared" si="29"/>
        <v>0</v>
      </c>
      <c r="N105" s="210">
        <f t="shared" si="30"/>
        <v>0</v>
      </c>
      <c r="O105" s="220">
        <f t="shared" si="31"/>
        <v>0</v>
      </c>
      <c r="P105" s="210">
        <f t="shared" si="32"/>
        <v>0</v>
      </c>
      <c r="Q105" s="102">
        <f t="shared" si="33"/>
        <v>0</v>
      </c>
      <c r="R105" s="210">
        <f t="shared" si="34"/>
        <v>0</v>
      </c>
      <c r="S105" s="163">
        <f t="shared" si="35"/>
        <v>0</v>
      </c>
      <c r="T105" s="164">
        <f t="shared" si="36"/>
        <v>0</v>
      </c>
      <c r="U105" s="231">
        <f t="shared" si="37"/>
        <v>0</v>
      </c>
      <c r="V105" s="220">
        <f t="shared" si="38"/>
        <v>0</v>
      </c>
      <c r="W105" s="221">
        <f t="shared" si="39"/>
        <v>0</v>
      </c>
    </row>
    <row r="106" spans="1:23" hidden="1" x14ac:dyDescent="0.2">
      <c r="A106" s="229">
        <v>2213082</v>
      </c>
      <c r="B106" s="219" t="s">
        <v>31</v>
      </c>
      <c r="C106" s="229" t="s">
        <v>464</v>
      </c>
      <c r="D106" s="163">
        <f>VLOOKUP(A106,[1]Sheet1!$E$15:$R$388,14,0)</f>
        <v>0</v>
      </c>
      <c r="E106" s="163">
        <f>VLOOKUP(A106,[1]Sheet1!$E$15:$X$388,20,0)</f>
        <v>0</v>
      </c>
      <c r="F106" s="210">
        <f t="shared" si="25"/>
        <v>0</v>
      </c>
      <c r="G106" s="210">
        <f t="shared" si="26"/>
        <v>0</v>
      </c>
      <c r="H106" s="210">
        <f>VLOOKUP(A106,'[4]К1-2023 - общински'!$D$8:$S$380,16,0)</f>
        <v>0</v>
      </c>
      <c r="I106" s="210">
        <f t="shared" si="27"/>
        <v>0</v>
      </c>
      <c r="J106" s="220">
        <f t="shared" si="28"/>
        <v>0</v>
      </c>
      <c r="K106" s="163">
        <f>VLOOKUP(A106,[1]Sheet1!$E$15:$Z$388,22,0)</f>
        <v>0</v>
      </c>
      <c r="L106" s="163">
        <f>VLOOKUP(A106,[1]Sheet1!$E$15:$AB$388,24,0)</f>
        <v>0</v>
      </c>
      <c r="M106" s="210">
        <f t="shared" si="29"/>
        <v>0</v>
      </c>
      <c r="N106" s="210">
        <f t="shared" si="30"/>
        <v>0</v>
      </c>
      <c r="O106" s="220">
        <f t="shared" si="31"/>
        <v>0</v>
      </c>
      <c r="P106" s="210">
        <f t="shared" si="32"/>
        <v>0</v>
      </c>
      <c r="Q106" s="102">
        <f t="shared" si="33"/>
        <v>0</v>
      </c>
      <c r="R106" s="210">
        <f t="shared" si="34"/>
        <v>0</v>
      </c>
      <c r="S106" s="163">
        <f t="shared" si="35"/>
        <v>0</v>
      </c>
      <c r="T106" s="164">
        <f t="shared" si="36"/>
        <v>0</v>
      </c>
      <c r="U106" s="231">
        <f t="shared" si="37"/>
        <v>0</v>
      </c>
      <c r="V106" s="220">
        <f t="shared" si="38"/>
        <v>0</v>
      </c>
      <c r="W106" s="221">
        <f t="shared" si="39"/>
        <v>0</v>
      </c>
    </row>
    <row r="107" spans="1:23" hidden="1" x14ac:dyDescent="0.2">
      <c r="A107" s="229">
        <v>2213118</v>
      </c>
      <c r="B107" s="219" t="s">
        <v>31</v>
      </c>
      <c r="C107" s="229" t="s">
        <v>465</v>
      </c>
      <c r="D107" s="163">
        <f>VLOOKUP(A107,[1]Sheet1!$E$15:$R$388,14,0)</f>
        <v>0</v>
      </c>
      <c r="E107" s="163">
        <f>VLOOKUP(A107,[1]Sheet1!$E$15:$X$388,20,0)</f>
        <v>0</v>
      </c>
      <c r="F107" s="210">
        <f t="shared" si="25"/>
        <v>0</v>
      </c>
      <c r="G107" s="210">
        <f t="shared" si="26"/>
        <v>0</v>
      </c>
      <c r="H107" s="210">
        <f>VLOOKUP(A107,'[4]К1-2023 - общински'!$D$8:$S$380,16,0)</f>
        <v>0</v>
      </c>
      <c r="I107" s="210">
        <f t="shared" si="27"/>
        <v>0</v>
      </c>
      <c r="J107" s="220">
        <f t="shared" si="28"/>
        <v>0</v>
      </c>
      <c r="K107" s="163">
        <f>VLOOKUP(A107,[1]Sheet1!$E$15:$Z$388,22,0)</f>
        <v>0</v>
      </c>
      <c r="L107" s="163">
        <f>VLOOKUP(A107,[1]Sheet1!$E$15:$AB$388,24,0)</f>
        <v>0</v>
      </c>
      <c r="M107" s="210">
        <f t="shared" si="29"/>
        <v>0</v>
      </c>
      <c r="N107" s="210">
        <f t="shared" si="30"/>
        <v>0</v>
      </c>
      <c r="O107" s="220">
        <f t="shared" si="31"/>
        <v>0</v>
      </c>
      <c r="P107" s="210">
        <f t="shared" si="32"/>
        <v>0</v>
      </c>
      <c r="Q107" s="102">
        <f t="shared" si="33"/>
        <v>0</v>
      </c>
      <c r="R107" s="210">
        <f t="shared" si="34"/>
        <v>0</v>
      </c>
      <c r="S107" s="163">
        <f t="shared" si="35"/>
        <v>0</v>
      </c>
      <c r="T107" s="164">
        <f t="shared" si="36"/>
        <v>0</v>
      </c>
      <c r="U107" s="231">
        <f t="shared" si="37"/>
        <v>0</v>
      </c>
      <c r="V107" s="220">
        <f t="shared" si="38"/>
        <v>0</v>
      </c>
      <c r="W107" s="221">
        <f t="shared" si="39"/>
        <v>0</v>
      </c>
    </row>
    <row r="108" spans="1:23" hidden="1" x14ac:dyDescent="0.2">
      <c r="A108" s="229">
        <v>2213125</v>
      </c>
      <c r="B108" s="219" t="s">
        <v>31</v>
      </c>
      <c r="C108" s="229" t="s">
        <v>466</v>
      </c>
      <c r="D108" s="163">
        <f>VLOOKUP(A108,[1]Sheet1!$E$15:$R$388,14,0)</f>
        <v>0</v>
      </c>
      <c r="E108" s="163">
        <f>VLOOKUP(A108,[1]Sheet1!$E$15:$X$388,20,0)</f>
        <v>0</v>
      </c>
      <c r="F108" s="210">
        <f t="shared" si="25"/>
        <v>0</v>
      </c>
      <c r="G108" s="210">
        <f t="shared" si="26"/>
        <v>0</v>
      </c>
      <c r="H108" s="210">
        <f>VLOOKUP(A108,'[4]К1-2023 - общински'!$D$8:$S$380,16,0)</f>
        <v>0</v>
      </c>
      <c r="I108" s="210">
        <f t="shared" si="27"/>
        <v>0</v>
      </c>
      <c r="J108" s="220">
        <f t="shared" si="28"/>
        <v>0</v>
      </c>
      <c r="K108" s="163">
        <f>VLOOKUP(A108,[1]Sheet1!$E$15:$Z$388,22,0)</f>
        <v>0</v>
      </c>
      <c r="L108" s="163">
        <f>VLOOKUP(A108,[1]Sheet1!$E$15:$AB$388,24,0)</f>
        <v>0</v>
      </c>
      <c r="M108" s="210">
        <f t="shared" si="29"/>
        <v>0</v>
      </c>
      <c r="N108" s="210">
        <f t="shared" si="30"/>
        <v>0</v>
      </c>
      <c r="O108" s="220">
        <f t="shared" si="31"/>
        <v>0</v>
      </c>
      <c r="P108" s="210">
        <f t="shared" si="32"/>
        <v>0</v>
      </c>
      <c r="Q108" s="102">
        <f t="shared" si="33"/>
        <v>0</v>
      </c>
      <c r="R108" s="210">
        <f t="shared" si="34"/>
        <v>0</v>
      </c>
      <c r="S108" s="163">
        <f t="shared" si="35"/>
        <v>0</v>
      </c>
      <c r="T108" s="164">
        <f t="shared" si="36"/>
        <v>0</v>
      </c>
      <c r="U108" s="231">
        <f t="shared" si="37"/>
        <v>0</v>
      </c>
      <c r="V108" s="220">
        <f t="shared" si="38"/>
        <v>0</v>
      </c>
      <c r="W108" s="221">
        <f t="shared" si="39"/>
        <v>0</v>
      </c>
    </row>
    <row r="109" spans="1:23" hidden="1" x14ac:dyDescent="0.2">
      <c r="A109" s="229">
        <v>2213128</v>
      </c>
      <c r="B109" s="219" t="s">
        <v>31</v>
      </c>
      <c r="C109" s="229" t="s">
        <v>467</v>
      </c>
      <c r="D109" s="163">
        <f>VLOOKUP(A109,[1]Sheet1!$E$15:$R$388,14,0)</f>
        <v>0</v>
      </c>
      <c r="E109" s="163">
        <f>VLOOKUP(A109,[1]Sheet1!$E$15:$X$388,20,0)</f>
        <v>0</v>
      </c>
      <c r="F109" s="210">
        <f t="shared" si="25"/>
        <v>0</v>
      </c>
      <c r="G109" s="210">
        <f t="shared" si="26"/>
        <v>0</v>
      </c>
      <c r="H109" s="210">
        <f>VLOOKUP(A109,'[4]К1-2023 - общински'!$D$8:$S$380,16,0)</f>
        <v>0</v>
      </c>
      <c r="I109" s="210">
        <f t="shared" si="27"/>
        <v>0</v>
      </c>
      <c r="J109" s="220">
        <f t="shared" si="28"/>
        <v>0</v>
      </c>
      <c r="K109" s="163">
        <f>VLOOKUP(A109,[1]Sheet1!$E$15:$Z$388,22,0)</f>
        <v>0</v>
      </c>
      <c r="L109" s="163">
        <f>VLOOKUP(A109,[1]Sheet1!$E$15:$AB$388,24,0)</f>
        <v>0</v>
      </c>
      <c r="M109" s="210">
        <f t="shared" si="29"/>
        <v>0</v>
      </c>
      <c r="N109" s="210">
        <f t="shared" si="30"/>
        <v>0</v>
      </c>
      <c r="O109" s="220">
        <f t="shared" si="31"/>
        <v>0</v>
      </c>
      <c r="P109" s="210">
        <f t="shared" si="32"/>
        <v>0</v>
      </c>
      <c r="Q109" s="102">
        <f t="shared" si="33"/>
        <v>0</v>
      </c>
      <c r="R109" s="210">
        <f t="shared" si="34"/>
        <v>0</v>
      </c>
      <c r="S109" s="163">
        <f t="shared" si="35"/>
        <v>0</v>
      </c>
      <c r="T109" s="164">
        <f t="shared" si="36"/>
        <v>0</v>
      </c>
      <c r="U109" s="231">
        <f t="shared" si="37"/>
        <v>0</v>
      </c>
      <c r="V109" s="220">
        <f t="shared" si="38"/>
        <v>0</v>
      </c>
      <c r="W109" s="221">
        <f t="shared" si="39"/>
        <v>0</v>
      </c>
    </row>
    <row r="110" spans="1:23" x14ac:dyDescent="0.2">
      <c r="A110" s="229">
        <v>2213131</v>
      </c>
      <c r="B110" s="219" t="s">
        <v>31</v>
      </c>
      <c r="C110" s="229" t="s">
        <v>468</v>
      </c>
      <c r="D110" s="163">
        <f>VLOOKUP(A110,[1]Sheet1!$E$15:$R$388,14,0)</f>
        <v>0</v>
      </c>
      <c r="E110" s="163">
        <f>VLOOKUP(A110,[1]Sheet1!$E$15:$X$388,20,0)</f>
        <v>0</v>
      </c>
      <c r="F110" s="210">
        <f t="shared" si="25"/>
        <v>0</v>
      </c>
      <c r="G110" s="210">
        <f t="shared" si="26"/>
        <v>0</v>
      </c>
      <c r="H110" s="210">
        <f>VLOOKUP(A110,'[4]К1-2023 - общински'!$D$8:$S$380,16,0)</f>
        <v>0</v>
      </c>
      <c r="I110" s="210">
        <f t="shared" si="27"/>
        <v>0</v>
      </c>
      <c r="J110" s="220">
        <f t="shared" si="28"/>
        <v>0</v>
      </c>
      <c r="K110" s="163">
        <f>VLOOKUP(A110,[1]Sheet1!$E$15:$Z$388,22,0)</f>
        <v>2</v>
      </c>
      <c r="L110" s="163">
        <f>VLOOKUP(A110,[1]Sheet1!$E$15:$AB$388,24,0)</f>
        <v>49</v>
      </c>
      <c r="M110" s="210">
        <f t="shared" si="29"/>
        <v>7438</v>
      </c>
      <c r="N110" s="210">
        <f t="shared" si="30"/>
        <v>135877</v>
      </c>
      <c r="O110" s="220">
        <f t="shared" si="31"/>
        <v>143315</v>
      </c>
      <c r="P110" s="210">
        <f t="shared" si="32"/>
        <v>143315</v>
      </c>
      <c r="Q110" s="102">
        <f t="shared" si="33"/>
        <v>49</v>
      </c>
      <c r="R110" s="210">
        <f t="shared" si="34"/>
        <v>10143</v>
      </c>
      <c r="S110" s="163">
        <f t="shared" si="35"/>
        <v>0</v>
      </c>
      <c r="T110" s="164">
        <f t="shared" si="36"/>
        <v>27587</v>
      </c>
      <c r="U110" s="231">
        <f t="shared" si="37"/>
        <v>0</v>
      </c>
      <c r="V110" s="220">
        <f t="shared" si="38"/>
        <v>181045</v>
      </c>
      <c r="W110" s="221">
        <f t="shared" si="39"/>
        <v>181045</v>
      </c>
    </row>
    <row r="111" spans="1:23" hidden="1" x14ac:dyDescent="0.2">
      <c r="A111" s="229">
        <v>2213144</v>
      </c>
      <c r="B111" s="219" t="s">
        <v>31</v>
      </c>
      <c r="C111" s="229" t="s">
        <v>469</v>
      </c>
      <c r="D111" s="163">
        <f>VLOOKUP(A111,[1]Sheet1!$E$15:$R$388,14,0)</f>
        <v>0</v>
      </c>
      <c r="E111" s="163">
        <f>VLOOKUP(A111,[1]Sheet1!$E$15:$X$388,20,0)</f>
        <v>0</v>
      </c>
      <c r="F111" s="210">
        <f t="shared" si="25"/>
        <v>0</v>
      </c>
      <c r="G111" s="210">
        <f t="shared" si="26"/>
        <v>0</v>
      </c>
      <c r="H111" s="210">
        <f>VLOOKUP(A111,'[4]К1-2023 - общински'!$D$8:$S$380,16,0)</f>
        <v>0</v>
      </c>
      <c r="I111" s="210">
        <f t="shared" si="27"/>
        <v>0</v>
      </c>
      <c r="J111" s="220">
        <f t="shared" si="28"/>
        <v>0</v>
      </c>
      <c r="K111" s="163">
        <f>VLOOKUP(A111,[1]Sheet1!$E$15:$Z$388,22,0)</f>
        <v>0</v>
      </c>
      <c r="L111" s="163">
        <f>VLOOKUP(A111,[1]Sheet1!$E$15:$AB$388,24,0)</f>
        <v>0</v>
      </c>
      <c r="M111" s="210">
        <f t="shared" si="29"/>
        <v>0</v>
      </c>
      <c r="N111" s="210">
        <f t="shared" si="30"/>
        <v>0</v>
      </c>
      <c r="O111" s="220">
        <f t="shared" si="31"/>
        <v>0</v>
      </c>
      <c r="P111" s="210">
        <f t="shared" si="32"/>
        <v>0</v>
      </c>
      <c r="Q111" s="102">
        <f t="shared" si="33"/>
        <v>0</v>
      </c>
      <c r="R111" s="210">
        <f t="shared" si="34"/>
        <v>0</v>
      </c>
      <c r="S111" s="163">
        <f t="shared" si="35"/>
        <v>0</v>
      </c>
      <c r="T111" s="164">
        <f t="shared" si="36"/>
        <v>0</v>
      </c>
      <c r="U111" s="231">
        <f t="shared" si="37"/>
        <v>0</v>
      </c>
      <c r="V111" s="220">
        <f t="shared" si="38"/>
        <v>0</v>
      </c>
      <c r="W111" s="221">
        <f t="shared" si="39"/>
        <v>0</v>
      </c>
    </row>
    <row r="112" spans="1:23" x14ac:dyDescent="0.2">
      <c r="A112" s="229">
        <v>2213145</v>
      </c>
      <c r="B112" s="219" t="s">
        <v>31</v>
      </c>
      <c r="C112" s="229" t="s">
        <v>470</v>
      </c>
      <c r="D112" s="163">
        <f>VLOOKUP(A112,[1]Sheet1!$E$15:$R$388,14,0)</f>
        <v>0</v>
      </c>
      <c r="E112" s="163">
        <f>VLOOKUP(A112,[1]Sheet1!$E$15:$X$388,20,0)</f>
        <v>0</v>
      </c>
      <c r="F112" s="210">
        <f t="shared" si="25"/>
        <v>0</v>
      </c>
      <c r="G112" s="210">
        <f t="shared" si="26"/>
        <v>0</v>
      </c>
      <c r="H112" s="210">
        <f>VLOOKUP(A112,'[4]К1-2023 - общински'!$D$8:$S$380,16,0)</f>
        <v>0</v>
      </c>
      <c r="I112" s="210">
        <f t="shared" si="27"/>
        <v>0</v>
      </c>
      <c r="J112" s="220">
        <f t="shared" si="28"/>
        <v>0</v>
      </c>
      <c r="K112" s="163">
        <f>VLOOKUP(A112,[1]Sheet1!$E$15:$Z$388,22,0)</f>
        <v>3</v>
      </c>
      <c r="L112" s="163">
        <f>VLOOKUP(A112,[1]Sheet1!$E$15:$AB$388,24,0)</f>
        <v>77</v>
      </c>
      <c r="M112" s="210">
        <f t="shared" si="29"/>
        <v>11157</v>
      </c>
      <c r="N112" s="210">
        <f t="shared" si="30"/>
        <v>213521</v>
      </c>
      <c r="O112" s="220">
        <f t="shared" si="31"/>
        <v>224678</v>
      </c>
      <c r="P112" s="210">
        <f t="shared" si="32"/>
        <v>224678</v>
      </c>
      <c r="Q112" s="102">
        <f t="shared" si="33"/>
        <v>77</v>
      </c>
      <c r="R112" s="210">
        <f t="shared" si="34"/>
        <v>15939</v>
      </c>
      <c r="S112" s="163">
        <f t="shared" si="35"/>
        <v>0</v>
      </c>
      <c r="T112" s="164">
        <f t="shared" si="36"/>
        <v>43351</v>
      </c>
      <c r="U112" s="231">
        <f t="shared" si="37"/>
        <v>0</v>
      </c>
      <c r="V112" s="220">
        <f t="shared" si="38"/>
        <v>283968</v>
      </c>
      <c r="W112" s="221">
        <f t="shared" si="39"/>
        <v>283968</v>
      </c>
    </row>
    <row r="113" spans="1:23" x14ac:dyDescent="0.2">
      <c r="A113" s="76"/>
      <c r="B113" s="76"/>
      <c r="C113" s="219" t="s">
        <v>32</v>
      </c>
      <c r="D113" s="221">
        <f t="shared" ref="D113:W113" si="43">SUM(D114:D121)</f>
        <v>3</v>
      </c>
      <c r="E113" s="221">
        <f t="shared" si="43"/>
        <v>63</v>
      </c>
      <c r="F113" s="221">
        <f t="shared" si="43"/>
        <v>27108</v>
      </c>
      <c r="G113" s="210">
        <f t="shared" si="26"/>
        <v>287658</v>
      </c>
      <c r="H113" s="221">
        <f t="shared" si="43"/>
        <v>0</v>
      </c>
      <c r="I113" s="221">
        <f t="shared" si="43"/>
        <v>0</v>
      </c>
      <c r="J113" s="221">
        <f t="shared" si="43"/>
        <v>314766</v>
      </c>
      <c r="K113" s="221">
        <f t="shared" si="43"/>
        <v>1</v>
      </c>
      <c r="L113" s="221">
        <f t="shared" si="43"/>
        <v>21</v>
      </c>
      <c r="M113" s="221">
        <f t="shared" si="43"/>
        <v>3719</v>
      </c>
      <c r="N113" s="221">
        <f t="shared" si="43"/>
        <v>58233</v>
      </c>
      <c r="O113" s="221">
        <f t="shared" si="43"/>
        <v>61952</v>
      </c>
      <c r="P113" s="221">
        <f t="shared" si="43"/>
        <v>376718</v>
      </c>
      <c r="Q113" s="221">
        <f t="shared" si="43"/>
        <v>84</v>
      </c>
      <c r="R113" s="221">
        <f t="shared" si="43"/>
        <v>17388</v>
      </c>
      <c r="S113" s="221">
        <f t="shared" si="43"/>
        <v>70875</v>
      </c>
      <c r="T113" s="164">
        <f t="shared" si="36"/>
        <v>11823</v>
      </c>
      <c r="U113" s="221">
        <f t="shared" si="43"/>
        <v>1260</v>
      </c>
      <c r="V113" s="221">
        <f t="shared" si="43"/>
        <v>478064</v>
      </c>
      <c r="W113" s="221">
        <f t="shared" si="43"/>
        <v>478064</v>
      </c>
    </row>
    <row r="114" spans="1:23" hidden="1" x14ac:dyDescent="0.2">
      <c r="A114" s="229">
        <v>2214015</v>
      </c>
      <c r="B114" s="219" t="s">
        <v>32</v>
      </c>
      <c r="C114" s="229" t="s">
        <v>471</v>
      </c>
      <c r="D114" s="163">
        <f>VLOOKUP(A114,[1]Sheet1!$E$15:$R$388,14,0)</f>
        <v>0</v>
      </c>
      <c r="E114" s="163">
        <f>VLOOKUP(A114,[1]Sheet1!$E$15:$X$388,20,0)</f>
        <v>0</v>
      </c>
      <c r="F114" s="210">
        <f t="shared" si="25"/>
        <v>0</v>
      </c>
      <c r="G114" s="210">
        <f t="shared" si="26"/>
        <v>0</v>
      </c>
      <c r="H114" s="210">
        <f>VLOOKUP(A114,'[4]К1-2023 - общински'!$D$8:$S$380,16,0)</f>
        <v>0</v>
      </c>
      <c r="I114" s="210">
        <f t="shared" si="27"/>
        <v>0</v>
      </c>
      <c r="J114" s="220">
        <f t="shared" si="28"/>
        <v>0</v>
      </c>
      <c r="K114" s="163">
        <f>VLOOKUP(A114,[1]Sheet1!$E$15:$Z$388,22,0)</f>
        <v>0</v>
      </c>
      <c r="L114" s="163">
        <f>VLOOKUP(A114,[1]Sheet1!$E$15:$AB$388,24,0)</f>
        <v>0</v>
      </c>
      <c r="M114" s="210">
        <f t="shared" si="29"/>
        <v>0</v>
      </c>
      <c r="N114" s="210">
        <f t="shared" si="30"/>
        <v>0</v>
      </c>
      <c r="O114" s="220">
        <f t="shared" si="31"/>
        <v>0</v>
      </c>
      <c r="P114" s="210">
        <f t="shared" si="32"/>
        <v>0</v>
      </c>
      <c r="Q114" s="102">
        <f t="shared" si="33"/>
        <v>0</v>
      </c>
      <c r="R114" s="210">
        <f t="shared" si="34"/>
        <v>0</v>
      </c>
      <c r="S114" s="163">
        <f t="shared" si="35"/>
        <v>0</v>
      </c>
      <c r="T114" s="164">
        <f t="shared" si="36"/>
        <v>0</v>
      </c>
      <c r="U114" s="231">
        <f t="shared" si="37"/>
        <v>0</v>
      </c>
      <c r="V114" s="220">
        <f t="shared" si="38"/>
        <v>0</v>
      </c>
      <c r="W114" s="221">
        <f t="shared" si="39"/>
        <v>0</v>
      </c>
    </row>
    <row r="115" spans="1:23" x14ac:dyDescent="0.2">
      <c r="A115" s="229">
        <v>2214016</v>
      </c>
      <c r="B115" s="219" t="s">
        <v>32</v>
      </c>
      <c r="C115" s="229" t="s">
        <v>472</v>
      </c>
      <c r="D115" s="163">
        <f>VLOOKUP(A115,[1]Sheet1!$E$15:$R$388,14,0)</f>
        <v>0</v>
      </c>
      <c r="E115" s="163">
        <f>VLOOKUP(A115,[1]Sheet1!$E$15:$X$388,20,0)</f>
        <v>0</v>
      </c>
      <c r="F115" s="210">
        <f t="shared" si="25"/>
        <v>0</v>
      </c>
      <c r="G115" s="210">
        <f t="shared" si="26"/>
        <v>0</v>
      </c>
      <c r="H115" s="210">
        <f>VLOOKUP(A115,'[4]К1-2023 - общински'!$D$8:$S$380,16,0)</f>
        <v>0</v>
      </c>
      <c r="I115" s="210">
        <f t="shared" si="27"/>
        <v>0</v>
      </c>
      <c r="J115" s="220">
        <f t="shared" si="28"/>
        <v>0</v>
      </c>
      <c r="K115" s="163">
        <f>VLOOKUP(A115,[1]Sheet1!$E$15:$Z$388,22,0)</f>
        <v>1</v>
      </c>
      <c r="L115" s="163">
        <f>VLOOKUP(A115,[1]Sheet1!$E$15:$AB$388,24,0)</f>
        <v>21</v>
      </c>
      <c r="M115" s="210">
        <f t="shared" si="29"/>
        <v>3719</v>
      </c>
      <c r="N115" s="210">
        <f t="shared" si="30"/>
        <v>58233</v>
      </c>
      <c r="O115" s="220">
        <f t="shared" si="31"/>
        <v>61952</v>
      </c>
      <c r="P115" s="210">
        <f t="shared" si="32"/>
        <v>61952</v>
      </c>
      <c r="Q115" s="102">
        <f t="shared" si="33"/>
        <v>21</v>
      </c>
      <c r="R115" s="210">
        <f t="shared" si="34"/>
        <v>4347</v>
      </c>
      <c r="S115" s="163">
        <f t="shared" si="35"/>
        <v>0</v>
      </c>
      <c r="T115" s="164">
        <f t="shared" si="36"/>
        <v>11823</v>
      </c>
      <c r="U115" s="231">
        <f t="shared" si="37"/>
        <v>0</v>
      </c>
      <c r="V115" s="220">
        <f t="shared" si="38"/>
        <v>78122</v>
      </c>
      <c r="W115" s="221">
        <f t="shared" si="39"/>
        <v>78122</v>
      </c>
    </row>
    <row r="116" spans="1:23" hidden="1" x14ac:dyDescent="0.2">
      <c r="A116" s="229">
        <v>2214054</v>
      </c>
      <c r="B116" s="219" t="s">
        <v>32</v>
      </c>
      <c r="C116" s="229" t="s">
        <v>473</v>
      </c>
      <c r="D116" s="163">
        <f>VLOOKUP(A116,[1]Sheet1!$E$15:$R$388,14,0)</f>
        <v>0</v>
      </c>
      <c r="E116" s="163">
        <f>VLOOKUP(A116,[1]Sheet1!$E$15:$X$388,20,0)</f>
        <v>0</v>
      </c>
      <c r="F116" s="210">
        <f t="shared" si="25"/>
        <v>0</v>
      </c>
      <c r="G116" s="210">
        <f t="shared" si="26"/>
        <v>0</v>
      </c>
      <c r="H116" s="210">
        <f>VLOOKUP(A116,'[4]К1-2023 - общински'!$D$8:$S$380,16,0)</f>
        <v>0</v>
      </c>
      <c r="I116" s="210">
        <f t="shared" si="27"/>
        <v>0</v>
      </c>
      <c r="J116" s="220">
        <f t="shared" si="28"/>
        <v>0</v>
      </c>
      <c r="K116" s="163">
        <f>VLOOKUP(A116,[1]Sheet1!$E$15:$Z$388,22,0)</f>
        <v>0</v>
      </c>
      <c r="L116" s="163">
        <f>VLOOKUP(A116,[1]Sheet1!$E$15:$AB$388,24,0)</f>
        <v>0</v>
      </c>
      <c r="M116" s="210">
        <f t="shared" si="29"/>
        <v>0</v>
      </c>
      <c r="N116" s="210">
        <f t="shared" si="30"/>
        <v>0</v>
      </c>
      <c r="O116" s="220">
        <f t="shared" si="31"/>
        <v>0</v>
      </c>
      <c r="P116" s="210">
        <f t="shared" si="32"/>
        <v>0</v>
      </c>
      <c r="Q116" s="102">
        <f t="shared" si="33"/>
        <v>0</v>
      </c>
      <c r="R116" s="210">
        <f t="shared" si="34"/>
        <v>0</v>
      </c>
      <c r="S116" s="163">
        <f t="shared" si="35"/>
        <v>0</v>
      </c>
      <c r="T116" s="164">
        <f t="shared" si="36"/>
        <v>0</v>
      </c>
      <c r="U116" s="231">
        <f t="shared" si="37"/>
        <v>0</v>
      </c>
      <c r="V116" s="220">
        <f t="shared" si="38"/>
        <v>0</v>
      </c>
      <c r="W116" s="221">
        <f t="shared" si="39"/>
        <v>0</v>
      </c>
    </row>
    <row r="117" spans="1:23" x14ac:dyDescent="0.2">
      <c r="A117" s="229">
        <v>2214063</v>
      </c>
      <c r="B117" s="219" t="s">
        <v>32</v>
      </c>
      <c r="C117" s="229" t="s">
        <v>474</v>
      </c>
      <c r="D117" s="163">
        <f>VLOOKUP(A117,[1]Sheet1!$E$15:$R$388,14,0)</f>
        <v>1</v>
      </c>
      <c r="E117" s="163">
        <f>VLOOKUP(A117,[1]Sheet1!$E$15:$X$388,20,0)</f>
        <v>23</v>
      </c>
      <c r="F117" s="210">
        <f t="shared" si="25"/>
        <v>9036</v>
      </c>
      <c r="G117" s="210">
        <f t="shared" si="26"/>
        <v>105018</v>
      </c>
      <c r="H117" s="210">
        <f>VLOOKUP(A117,'[4]К1-2023 - общински'!$D$8:$S$380,16,0)</f>
        <v>0</v>
      </c>
      <c r="I117" s="210">
        <f t="shared" si="27"/>
        <v>0</v>
      </c>
      <c r="J117" s="220">
        <f t="shared" si="28"/>
        <v>114054</v>
      </c>
      <c r="K117" s="163">
        <f>VLOOKUP(A117,[1]Sheet1!$E$15:$Z$388,22,0)</f>
        <v>0</v>
      </c>
      <c r="L117" s="163">
        <f>VLOOKUP(A117,[1]Sheet1!$E$15:$AB$388,24,0)</f>
        <v>0</v>
      </c>
      <c r="M117" s="210">
        <f t="shared" si="29"/>
        <v>0</v>
      </c>
      <c r="N117" s="210">
        <f t="shared" si="30"/>
        <v>0</v>
      </c>
      <c r="O117" s="220">
        <f t="shared" si="31"/>
        <v>0</v>
      </c>
      <c r="P117" s="210">
        <f t="shared" si="32"/>
        <v>114054</v>
      </c>
      <c r="Q117" s="102">
        <f t="shared" si="33"/>
        <v>23</v>
      </c>
      <c r="R117" s="210">
        <f t="shared" si="34"/>
        <v>4761</v>
      </c>
      <c r="S117" s="163">
        <f t="shared" si="35"/>
        <v>25875</v>
      </c>
      <c r="T117" s="164">
        <f t="shared" si="36"/>
        <v>0</v>
      </c>
      <c r="U117" s="231">
        <f t="shared" si="37"/>
        <v>460</v>
      </c>
      <c r="V117" s="220">
        <f t="shared" si="38"/>
        <v>145150</v>
      </c>
      <c r="W117" s="221">
        <f t="shared" si="39"/>
        <v>145150</v>
      </c>
    </row>
    <row r="118" spans="1:23" x14ac:dyDescent="0.2">
      <c r="A118" s="229">
        <v>2214098</v>
      </c>
      <c r="B118" s="219" t="s">
        <v>32</v>
      </c>
      <c r="C118" s="229" t="s">
        <v>475</v>
      </c>
      <c r="D118" s="163">
        <f>VLOOKUP(A118,[1]Sheet1!$E$15:$R$388,14,0)</f>
        <v>1</v>
      </c>
      <c r="E118" s="163">
        <f>VLOOKUP(A118,[1]Sheet1!$E$15:$X$388,20,0)</f>
        <v>26</v>
      </c>
      <c r="F118" s="210">
        <f t="shared" si="25"/>
        <v>9036</v>
      </c>
      <c r="G118" s="210">
        <f t="shared" si="26"/>
        <v>118716</v>
      </c>
      <c r="H118" s="210">
        <f>VLOOKUP(A118,'[4]К1-2023 - общински'!$D$8:$S$380,16,0)</f>
        <v>0</v>
      </c>
      <c r="I118" s="210">
        <f t="shared" si="27"/>
        <v>0</v>
      </c>
      <c r="J118" s="220">
        <f t="shared" si="28"/>
        <v>127752</v>
      </c>
      <c r="K118" s="163">
        <f>VLOOKUP(A118,[1]Sheet1!$E$15:$Z$388,22,0)</f>
        <v>0</v>
      </c>
      <c r="L118" s="163">
        <f>VLOOKUP(A118,[1]Sheet1!$E$15:$AB$388,24,0)</f>
        <v>0</v>
      </c>
      <c r="M118" s="210">
        <f t="shared" si="29"/>
        <v>0</v>
      </c>
      <c r="N118" s="210">
        <f t="shared" si="30"/>
        <v>0</v>
      </c>
      <c r="O118" s="220">
        <f t="shared" si="31"/>
        <v>0</v>
      </c>
      <c r="P118" s="210">
        <f t="shared" si="32"/>
        <v>127752</v>
      </c>
      <c r="Q118" s="102">
        <f t="shared" si="33"/>
        <v>26</v>
      </c>
      <c r="R118" s="210">
        <f t="shared" si="34"/>
        <v>5382</v>
      </c>
      <c r="S118" s="163">
        <f t="shared" si="35"/>
        <v>29250</v>
      </c>
      <c r="T118" s="164">
        <f t="shared" si="36"/>
        <v>0</v>
      </c>
      <c r="U118" s="231">
        <f t="shared" si="37"/>
        <v>520</v>
      </c>
      <c r="V118" s="220">
        <f t="shared" si="38"/>
        <v>162904</v>
      </c>
      <c r="W118" s="221">
        <f t="shared" si="39"/>
        <v>162904</v>
      </c>
    </row>
    <row r="119" spans="1:23" hidden="1" x14ac:dyDescent="0.2">
      <c r="A119" s="229">
        <v>2214101</v>
      </c>
      <c r="B119" s="219" t="s">
        <v>32</v>
      </c>
      <c r="C119" s="229" t="s">
        <v>476</v>
      </c>
      <c r="D119" s="163">
        <f>VLOOKUP(A119,[1]Sheet1!$E$15:$R$388,14,0)</f>
        <v>0</v>
      </c>
      <c r="E119" s="163">
        <f>VLOOKUP(A119,[1]Sheet1!$E$15:$X$388,20,0)</f>
        <v>0</v>
      </c>
      <c r="F119" s="210">
        <f t="shared" si="25"/>
        <v>0</v>
      </c>
      <c r="G119" s="210">
        <f t="shared" si="26"/>
        <v>0</v>
      </c>
      <c r="H119" s="210">
        <f>VLOOKUP(A119,'[4]К1-2023 - общински'!$D$8:$S$380,16,0)</f>
        <v>0</v>
      </c>
      <c r="I119" s="210">
        <f t="shared" si="27"/>
        <v>0</v>
      </c>
      <c r="J119" s="220">
        <f t="shared" si="28"/>
        <v>0</v>
      </c>
      <c r="K119" s="163">
        <f>VLOOKUP(A119,[1]Sheet1!$E$15:$Z$388,22,0)</f>
        <v>0</v>
      </c>
      <c r="L119" s="163">
        <f>VLOOKUP(A119,[1]Sheet1!$E$15:$AB$388,24,0)</f>
        <v>0</v>
      </c>
      <c r="M119" s="210">
        <f t="shared" si="29"/>
        <v>0</v>
      </c>
      <c r="N119" s="210">
        <f t="shared" si="30"/>
        <v>0</v>
      </c>
      <c r="O119" s="220">
        <f t="shared" si="31"/>
        <v>0</v>
      </c>
      <c r="P119" s="210">
        <f t="shared" si="32"/>
        <v>0</v>
      </c>
      <c r="Q119" s="102">
        <f t="shared" si="33"/>
        <v>0</v>
      </c>
      <c r="R119" s="210">
        <f t="shared" si="34"/>
        <v>0</v>
      </c>
      <c r="S119" s="163">
        <f t="shared" si="35"/>
        <v>0</v>
      </c>
      <c r="T119" s="164">
        <f t="shared" si="36"/>
        <v>0</v>
      </c>
      <c r="U119" s="231">
        <f t="shared" si="37"/>
        <v>0</v>
      </c>
      <c r="V119" s="220">
        <f t="shared" si="38"/>
        <v>0</v>
      </c>
      <c r="W119" s="221">
        <f t="shared" si="39"/>
        <v>0</v>
      </c>
    </row>
    <row r="120" spans="1:23" hidden="1" x14ac:dyDescent="0.2">
      <c r="A120" s="229">
        <v>2214102</v>
      </c>
      <c r="B120" s="219" t="s">
        <v>32</v>
      </c>
      <c r="C120" s="229" t="s">
        <v>477</v>
      </c>
      <c r="D120" s="163">
        <f>VLOOKUP(A120,[1]Sheet1!$E$15:$R$388,14,0)</f>
        <v>0</v>
      </c>
      <c r="E120" s="163">
        <f>VLOOKUP(A120,[1]Sheet1!$E$15:$X$388,20,0)</f>
        <v>0</v>
      </c>
      <c r="F120" s="210">
        <f t="shared" si="25"/>
        <v>0</v>
      </c>
      <c r="G120" s="210">
        <f t="shared" si="26"/>
        <v>0</v>
      </c>
      <c r="H120" s="210">
        <f>VLOOKUP(A120,'[4]К1-2023 - общински'!$D$8:$S$380,16,0)</f>
        <v>0</v>
      </c>
      <c r="I120" s="210">
        <f t="shared" si="27"/>
        <v>0</v>
      </c>
      <c r="J120" s="220">
        <f t="shared" si="28"/>
        <v>0</v>
      </c>
      <c r="K120" s="163">
        <f>VLOOKUP(A120,[1]Sheet1!$E$15:$Z$388,22,0)</f>
        <v>0</v>
      </c>
      <c r="L120" s="163">
        <f>VLOOKUP(A120,[1]Sheet1!$E$15:$AB$388,24,0)</f>
        <v>0</v>
      </c>
      <c r="M120" s="210">
        <f t="shared" si="29"/>
        <v>0</v>
      </c>
      <c r="N120" s="210">
        <f t="shared" si="30"/>
        <v>0</v>
      </c>
      <c r="O120" s="220">
        <f t="shared" si="31"/>
        <v>0</v>
      </c>
      <c r="P120" s="210">
        <f t="shared" si="32"/>
        <v>0</v>
      </c>
      <c r="Q120" s="102">
        <f t="shared" si="33"/>
        <v>0</v>
      </c>
      <c r="R120" s="210">
        <f t="shared" si="34"/>
        <v>0</v>
      </c>
      <c r="S120" s="163">
        <f t="shared" si="35"/>
        <v>0</v>
      </c>
      <c r="T120" s="164">
        <f t="shared" si="36"/>
        <v>0</v>
      </c>
      <c r="U120" s="231">
        <f t="shared" si="37"/>
        <v>0</v>
      </c>
      <c r="V120" s="220">
        <f t="shared" si="38"/>
        <v>0</v>
      </c>
      <c r="W120" s="221">
        <f t="shared" si="39"/>
        <v>0</v>
      </c>
    </row>
    <row r="121" spans="1:23" x14ac:dyDescent="0.2">
      <c r="A121" s="229">
        <v>2214141</v>
      </c>
      <c r="B121" s="219" t="s">
        <v>32</v>
      </c>
      <c r="C121" s="229" t="s">
        <v>478</v>
      </c>
      <c r="D121" s="163">
        <f>VLOOKUP(A121,[1]Sheet1!$E$15:$R$388,14,0)</f>
        <v>1</v>
      </c>
      <c r="E121" s="163">
        <f>VLOOKUP(A121,[1]Sheet1!$E$15:$X$388,20,0)</f>
        <v>14</v>
      </c>
      <c r="F121" s="210">
        <f t="shared" si="25"/>
        <v>9036</v>
      </c>
      <c r="G121" s="210">
        <f t="shared" si="26"/>
        <v>63924</v>
      </c>
      <c r="H121" s="210">
        <f>VLOOKUP(A121,'[4]К1-2023 - общински'!$D$8:$S$380,16,0)</f>
        <v>0</v>
      </c>
      <c r="I121" s="210">
        <f t="shared" si="27"/>
        <v>0</v>
      </c>
      <c r="J121" s="220">
        <f t="shared" si="28"/>
        <v>72960</v>
      </c>
      <c r="K121" s="163">
        <f>VLOOKUP(A121,[1]Sheet1!$E$15:$Z$388,22,0)</f>
        <v>0</v>
      </c>
      <c r="L121" s="163">
        <f>VLOOKUP(A121,[1]Sheet1!$E$15:$AB$388,24,0)</f>
        <v>0</v>
      </c>
      <c r="M121" s="210">
        <f t="shared" si="29"/>
        <v>0</v>
      </c>
      <c r="N121" s="210">
        <f t="shared" si="30"/>
        <v>0</v>
      </c>
      <c r="O121" s="220">
        <f t="shared" si="31"/>
        <v>0</v>
      </c>
      <c r="P121" s="210">
        <f t="shared" si="32"/>
        <v>72960</v>
      </c>
      <c r="Q121" s="102">
        <f t="shared" si="33"/>
        <v>14</v>
      </c>
      <c r="R121" s="210">
        <f t="shared" si="34"/>
        <v>2898</v>
      </c>
      <c r="S121" s="163">
        <f t="shared" si="35"/>
        <v>15750</v>
      </c>
      <c r="T121" s="164">
        <f t="shared" si="36"/>
        <v>0</v>
      </c>
      <c r="U121" s="231">
        <f t="shared" si="37"/>
        <v>280</v>
      </c>
      <c r="V121" s="220">
        <f t="shared" si="38"/>
        <v>91888</v>
      </c>
      <c r="W121" s="221">
        <f t="shared" si="39"/>
        <v>91888</v>
      </c>
    </row>
    <row r="122" spans="1:23" x14ac:dyDescent="0.2">
      <c r="A122" s="76"/>
      <c r="B122" s="76"/>
      <c r="C122" s="219" t="s">
        <v>33</v>
      </c>
      <c r="D122" s="221">
        <f t="shared" ref="D122:W122" si="44">SUM(D123:D129)</f>
        <v>1</v>
      </c>
      <c r="E122" s="221">
        <f t="shared" si="44"/>
        <v>26</v>
      </c>
      <c r="F122" s="221">
        <f t="shared" si="44"/>
        <v>9036</v>
      </c>
      <c r="G122" s="210">
        <f t="shared" si="26"/>
        <v>118716</v>
      </c>
      <c r="H122" s="221">
        <f t="shared" si="44"/>
        <v>0</v>
      </c>
      <c r="I122" s="221">
        <f t="shared" si="44"/>
        <v>0</v>
      </c>
      <c r="J122" s="221">
        <f t="shared" si="44"/>
        <v>127752</v>
      </c>
      <c r="K122" s="221">
        <f t="shared" si="44"/>
        <v>1</v>
      </c>
      <c r="L122" s="221">
        <f t="shared" si="44"/>
        <v>15</v>
      </c>
      <c r="M122" s="221">
        <f t="shared" si="44"/>
        <v>3719</v>
      </c>
      <c r="N122" s="221">
        <f t="shared" si="44"/>
        <v>41595</v>
      </c>
      <c r="O122" s="221">
        <f t="shared" si="44"/>
        <v>45314</v>
      </c>
      <c r="P122" s="221">
        <f t="shared" si="44"/>
        <v>173066</v>
      </c>
      <c r="Q122" s="221">
        <f t="shared" si="44"/>
        <v>41</v>
      </c>
      <c r="R122" s="221">
        <f t="shared" si="44"/>
        <v>8487</v>
      </c>
      <c r="S122" s="221">
        <f t="shared" si="44"/>
        <v>29250</v>
      </c>
      <c r="T122" s="164">
        <f t="shared" si="36"/>
        <v>8445</v>
      </c>
      <c r="U122" s="221">
        <f t="shared" si="44"/>
        <v>520</v>
      </c>
      <c r="V122" s="221">
        <f t="shared" si="44"/>
        <v>219768</v>
      </c>
      <c r="W122" s="221">
        <f t="shared" si="44"/>
        <v>219768</v>
      </c>
    </row>
    <row r="123" spans="1:23" hidden="1" x14ac:dyDescent="0.2">
      <c r="A123" s="229">
        <v>2215179</v>
      </c>
      <c r="B123" s="219" t="s">
        <v>33</v>
      </c>
      <c r="C123" s="229" t="s">
        <v>479</v>
      </c>
      <c r="D123" s="163">
        <f>VLOOKUP(A123,[1]Sheet1!$E$15:$R$388,14,0)</f>
        <v>0</v>
      </c>
      <c r="E123" s="163">
        <f>VLOOKUP(A123,[1]Sheet1!$E$15:$X$388,20,0)</f>
        <v>0</v>
      </c>
      <c r="F123" s="210">
        <f t="shared" si="25"/>
        <v>0</v>
      </c>
      <c r="G123" s="210">
        <f t="shared" si="26"/>
        <v>0</v>
      </c>
      <c r="H123" s="210">
        <f>VLOOKUP(A123,'[4]К1-2023 - общински'!$D$8:$S$380,16,0)</f>
        <v>0</v>
      </c>
      <c r="I123" s="210">
        <f t="shared" si="27"/>
        <v>0</v>
      </c>
      <c r="J123" s="220">
        <f t="shared" si="28"/>
        <v>0</v>
      </c>
      <c r="K123" s="163">
        <f>VLOOKUP(A123,[1]Sheet1!$E$15:$Z$388,22,0)</f>
        <v>0</v>
      </c>
      <c r="L123" s="163">
        <f>VLOOKUP(A123,[1]Sheet1!$E$15:$AB$388,24,0)</f>
        <v>0</v>
      </c>
      <c r="M123" s="210">
        <f t="shared" si="29"/>
        <v>0</v>
      </c>
      <c r="N123" s="210">
        <f t="shared" si="30"/>
        <v>0</v>
      </c>
      <c r="O123" s="220">
        <f t="shared" si="31"/>
        <v>0</v>
      </c>
      <c r="P123" s="210">
        <f t="shared" si="32"/>
        <v>0</v>
      </c>
      <c r="Q123" s="102">
        <f t="shared" si="33"/>
        <v>0</v>
      </c>
      <c r="R123" s="210">
        <f t="shared" si="34"/>
        <v>0</v>
      </c>
      <c r="S123" s="163">
        <f t="shared" si="35"/>
        <v>0</v>
      </c>
      <c r="T123" s="164">
        <f t="shared" si="36"/>
        <v>0</v>
      </c>
      <c r="U123" s="231">
        <f t="shared" si="37"/>
        <v>0</v>
      </c>
      <c r="V123" s="220">
        <f t="shared" si="38"/>
        <v>0</v>
      </c>
      <c r="W123" s="221">
        <f t="shared" si="39"/>
        <v>0</v>
      </c>
    </row>
    <row r="124" spans="1:23" x14ac:dyDescent="0.2">
      <c r="A124" s="229">
        <v>2215176</v>
      </c>
      <c r="B124" s="219" t="s">
        <v>33</v>
      </c>
      <c r="C124" s="229" t="s">
        <v>480</v>
      </c>
      <c r="D124" s="163">
        <f>VLOOKUP(A124,[1]Sheet1!$E$15:$R$388,14,0)</f>
        <v>0</v>
      </c>
      <c r="E124" s="163">
        <f>VLOOKUP(A124,[1]Sheet1!$E$15:$X$388,20,0)</f>
        <v>0</v>
      </c>
      <c r="F124" s="210">
        <f t="shared" si="25"/>
        <v>0</v>
      </c>
      <c r="G124" s="210">
        <f t="shared" si="26"/>
        <v>0</v>
      </c>
      <c r="H124" s="210">
        <f>VLOOKUP(A124,'[4]К1-2023 - общински'!$D$8:$S$380,16,0)</f>
        <v>0</v>
      </c>
      <c r="I124" s="210">
        <f t="shared" si="27"/>
        <v>0</v>
      </c>
      <c r="J124" s="220">
        <f t="shared" si="28"/>
        <v>0</v>
      </c>
      <c r="K124" s="163">
        <f>VLOOKUP(A124,[1]Sheet1!$E$15:$Z$388,22,0)</f>
        <v>1</v>
      </c>
      <c r="L124" s="163">
        <f>VLOOKUP(A124,[1]Sheet1!$E$15:$AB$388,24,0)</f>
        <v>15</v>
      </c>
      <c r="M124" s="210">
        <f t="shared" si="29"/>
        <v>3719</v>
      </c>
      <c r="N124" s="210">
        <f t="shared" si="30"/>
        <v>41595</v>
      </c>
      <c r="O124" s="220">
        <f t="shared" si="31"/>
        <v>45314</v>
      </c>
      <c r="P124" s="210">
        <f t="shared" si="32"/>
        <v>45314</v>
      </c>
      <c r="Q124" s="102">
        <f t="shared" si="33"/>
        <v>15</v>
      </c>
      <c r="R124" s="210">
        <f t="shared" si="34"/>
        <v>3105</v>
      </c>
      <c r="S124" s="163">
        <f t="shared" si="35"/>
        <v>0</v>
      </c>
      <c r="T124" s="164">
        <f t="shared" si="36"/>
        <v>8445</v>
      </c>
      <c r="U124" s="231">
        <f t="shared" si="37"/>
        <v>0</v>
      </c>
      <c r="V124" s="220">
        <f t="shared" si="38"/>
        <v>56864</v>
      </c>
      <c r="W124" s="221">
        <f t="shared" si="39"/>
        <v>56864</v>
      </c>
    </row>
    <row r="125" spans="1:23" x14ac:dyDescent="0.2">
      <c r="A125" s="229">
        <v>2215170</v>
      </c>
      <c r="B125" s="219" t="s">
        <v>33</v>
      </c>
      <c r="C125" s="229" t="s">
        <v>481</v>
      </c>
      <c r="D125" s="163">
        <f>VLOOKUP(A125,[1]Sheet1!$E$15:$R$388,14,0)</f>
        <v>1</v>
      </c>
      <c r="E125" s="163">
        <f>VLOOKUP(A125,[1]Sheet1!$E$15:$X$388,20,0)</f>
        <v>26</v>
      </c>
      <c r="F125" s="210">
        <f t="shared" si="25"/>
        <v>9036</v>
      </c>
      <c r="G125" s="210">
        <f t="shared" si="26"/>
        <v>118716</v>
      </c>
      <c r="H125" s="210">
        <f>VLOOKUP(A125,'[4]К1-2023 - общински'!$D$8:$S$380,16,0)</f>
        <v>0</v>
      </c>
      <c r="I125" s="210">
        <f t="shared" si="27"/>
        <v>0</v>
      </c>
      <c r="J125" s="220">
        <f t="shared" si="28"/>
        <v>127752</v>
      </c>
      <c r="K125" s="163">
        <f>VLOOKUP(A125,[1]Sheet1!$E$15:$Z$388,22,0)</f>
        <v>0</v>
      </c>
      <c r="L125" s="163">
        <f>VLOOKUP(A125,[1]Sheet1!$E$15:$AB$388,24,0)</f>
        <v>0</v>
      </c>
      <c r="M125" s="210">
        <f t="shared" si="29"/>
        <v>0</v>
      </c>
      <c r="N125" s="210">
        <f t="shared" si="30"/>
        <v>0</v>
      </c>
      <c r="O125" s="220">
        <f t="shared" si="31"/>
        <v>0</v>
      </c>
      <c r="P125" s="210">
        <f t="shared" si="32"/>
        <v>127752</v>
      </c>
      <c r="Q125" s="102">
        <f t="shared" si="33"/>
        <v>26</v>
      </c>
      <c r="R125" s="210">
        <f t="shared" si="34"/>
        <v>5382</v>
      </c>
      <c r="S125" s="163">
        <f t="shared" si="35"/>
        <v>29250</v>
      </c>
      <c r="T125" s="164">
        <f t="shared" si="36"/>
        <v>0</v>
      </c>
      <c r="U125" s="231">
        <f t="shared" si="37"/>
        <v>520</v>
      </c>
      <c r="V125" s="220">
        <f t="shared" si="38"/>
        <v>162904</v>
      </c>
      <c r="W125" s="221">
        <f t="shared" si="39"/>
        <v>162904</v>
      </c>
    </row>
    <row r="126" spans="1:23" hidden="1" x14ac:dyDescent="0.2">
      <c r="A126" s="229">
        <v>2215171</v>
      </c>
      <c r="B126" s="219" t="s">
        <v>33</v>
      </c>
      <c r="C126" s="229" t="s">
        <v>482</v>
      </c>
      <c r="D126" s="163">
        <f>VLOOKUP(A126,[1]Sheet1!$E$15:$R$388,14,0)</f>
        <v>0</v>
      </c>
      <c r="E126" s="163">
        <f>VLOOKUP(A126,[1]Sheet1!$E$15:$X$388,20,0)</f>
        <v>0</v>
      </c>
      <c r="F126" s="210">
        <f t="shared" si="25"/>
        <v>0</v>
      </c>
      <c r="G126" s="210">
        <f t="shared" si="26"/>
        <v>0</v>
      </c>
      <c r="H126" s="210">
        <f>VLOOKUP(A126,'[4]К1-2023 - общински'!$D$8:$S$380,16,0)</f>
        <v>0</v>
      </c>
      <c r="I126" s="210">
        <f t="shared" si="27"/>
        <v>0</v>
      </c>
      <c r="J126" s="220">
        <f t="shared" si="28"/>
        <v>0</v>
      </c>
      <c r="K126" s="163">
        <f>VLOOKUP(A126,[1]Sheet1!$E$15:$Z$388,22,0)</f>
        <v>0</v>
      </c>
      <c r="L126" s="163">
        <f>VLOOKUP(A126,[1]Sheet1!$E$15:$AB$388,24,0)</f>
        <v>0</v>
      </c>
      <c r="M126" s="210">
        <f t="shared" si="29"/>
        <v>0</v>
      </c>
      <c r="N126" s="210">
        <f t="shared" si="30"/>
        <v>0</v>
      </c>
      <c r="O126" s="220">
        <f t="shared" si="31"/>
        <v>0</v>
      </c>
      <c r="P126" s="210">
        <f t="shared" si="32"/>
        <v>0</v>
      </c>
      <c r="Q126" s="102">
        <f t="shared" si="33"/>
        <v>0</v>
      </c>
      <c r="R126" s="210">
        <f t="shared" si="34"/>
        <v>0</v>
      </c>
      <c r="S126" s="163">
        <f t="shared" si="35"/>
        <v>0</v>
      </c>
      <c r="T126" s="164">
        <f t="shared" si="36"/>
        <v>0</v>
      </c>
      <c r="U126" s="231">
        <f t="shared" si="37"/>
        <v>0</v>
      </c>
      <c r="V126" s="220">
        <f t="shared" si="38"/>
        <v>0</v>
      </c>
      <c r="W126" s="221">
        <f t="shared" si="39"/>
        <v>0</v>
      </c>
    </row>
    <row r="127" spans="1:23" hidden="1" x14ac:dyDescent="0.2">
      <c r="A127" s="229">
        <v>2215172</v>
      </c>
      <c r="B127" s="219" t="s">
        <v>33</v>
      </c>
      <c r="C127" s="229" t="s">
        <v>483</v>
      </c>
      <c r="D127" s="163">
        <f>VLOOKUP(A127,[1]Sheet1!$E$15:$R$388,14,0)</f>
        <v>0</v>
      </c>
      <c r="E127" s="163">
        <f>VLOOKUP(A127,[1]Sheet1!$E$15:$X$388,20,0)</f>
        <v>0</v>
      </c>
      <c r="F127" s="210">
        <f t="shared" si="25"/>
        <v>0</v>
      </c>
      <c r="G127" s="210">
        <f t="shared" si="26"/>
        <v>0</v>
      </c>
      <c r="H127" s="210">
        <f>VLOOKUP(A127,'[4]К1-2023 - общински'!$D$8:$S$380,16,0)</f>
        <v>0</v>
      </c>
      <c r="I127" s="210">
        <f t="shared" si="27"/>
        <v>0</v>
      </c>
      <c r="J127" s="220">
        <f t="shared" si="28"/>
        <v>0</v>
      </c>
      <c r="K127" s="163">
        <f>VLOOKUP(A127,[1]Sheet1!$E$15:$Z$388,22,0)</f>
        <v>0</v>
      </c>
      <c r="L127" s="163">
        <f>VLOOKUP(A127,[1]Sheet1!$E$15:$AB$388,24,0)</f>
        <v>0</v>
      </c>
      <c r="M127" s="210">
        <f t="shared" si="29"/>
        <v>0</v>
      </c>
      <c r="N127" s="210">
        <f t="shared" si="30"/>
        <v>0</v>
      </c>
      <c r="O127" s="220">
        <f t="shared" si="31"/>
        <v>0</v>
      </c>
      <c r="P127" s="210">
        <f t="shared" si="32"/>
        <v>0</v>
      </c>
      <c r="Q127" s="102">
        <f t="shared" si="33"/>
        <v>0</v>
      </c>
      <c r="R127" s="210">
        <f t="shared" si="34"/>
        <v>0</v>
      </c>
      <c r="S127" s="163">
        <f t="shared" si="35"/>
        <v>0</v>
      </c>
      <c r="T127" s="164">
        <f t="shared" si="36"/>
        <v>0</v>
      </c>
      <c r="U127" s="231">
        <f t="shared" si="37"/>
        <v>0</v>
      </c>
      <c r="V127" s="220">
        <f t="shared" si="38"/>
        <v>0</v>
      </c>
      <c r="W127" s="221">
        <f t="shared" si="39"/>
        <v>0</v>
      </c>
    </row>
    <row r="128" spans="1:23" hidden="1" x14ac:dyDescent="0.2">
      <c r="A128" s="229">
        <v>2215177</v>
      </c>
      <c r="B128" s="219" t="s">
        <v>33</v>
      </c>
      <c r="C128" s="229" t="s">
        <v>484</v>
      </c>
      <c r="D128" s="163">
        <f>VLOOKUP(A128,[1]Sheet1!$E$15:$R$388,14,0)</f>
        <v>0</v>
      </c>
      <c r="E128" s="163">
        <f>VLOOKUP(A128,[1]Sheet1!$E$15:$X$388,20,0)</f>
        <v>0</v>
      </c>
      <c r="F128" s="210">
        <f t="shared" si="25"/>
        <v>0</v>
      </c>
      <c r="G128" s="210">
        <f t="shared" si="26"/>
        <v>0</v>
      </c>
      <c r="H128" s="210">
        <f>VLOOKUP(A128,'[4]К1-2023 - общински'!$D$8:$S$380,16,0)</f>
        <v>0</v>
      </c>
      <c r="I128" s="210">
        <f t="shared" si="27"/>
        <v>0</v>
      </c>
      <c r="J128" s="220">
        <f t="shared" si="28"/>
        <v>0</v>
      </c>
      <c r="K128" s="163">
        <f>VLOOKUP(A128,[1]Sheet1!$E$15:$Z$388,22,0)</f>
        <v>0</v>
      </c>
      <c r="L128" s="163">
        <f>VLOOKUP(A128,[1]Sheet1!$E$15:$AB$388,24,0)</f>
        <v>0</v>
      </c>
      <c r="M128" s="210">
        <f t="shared" si="29"/>
        <v>0</v>
      </c>
      <c r="N128" s="210">
        <f t="shared" si="30"/>
        <v>0</v>
      </c>
      <c r="O128" s="220">
        <f t="shared" si="31"/>
        <v>0</v>
      </c>
      <c r="P128" s="210">
        <f t="shared" si="32"/>
        <v>0</v>
      </c>
      <c r="Q128" s="102">
        <f t="shared" si="33"/>
        <v>0</v>
      </c>
      <c r="R128" s="210">
        <f t="shared" si="34"/>
        <v>0</v>
      </c>
      <c r="S128" s="163">
        <f t="shared" si="35"/>
        <v>0</v>
      </c>
      <c r="T128" s="164">
        <f t="shared" si="36"/>
        <v>0</v>
      </c>
      <c r="U128" s="231">
        <f t="shared" si="37"/>
        <v>0</v>
      </c>
      <c r="V128" s="220">
        <f t="shared" si="38"/>
        <v>0</v>
      </c>
      <c r="W128" s="221">
        <f t="shared" si="39"/>
        <v>0</v>
      </c>
    </row>
    <row r="129" spans="1:23" hidden="1" x14ac:dyDescent="0.2">
      <c r="A129" s="229">
        <v>2215160</v>
      </c>
      <c r="B129" s="219" t="s">
        <v>33</v>
      </c>
      <c r="C129" s="229" t="s">
        <v>485</v>
      </c>
      <c r="D129" s="163">
        <f>VLOOKUP(A129,[1]Sheet1!$E$15:$R$388,14,0)</f>
        <v>0</v>
      </c>
      <c r="E129" s="163">
        <f>VLOOKUP(A129,[1]Sheet1!$E$15:$X$388,20,0)</f>
        <v>0</v>
      </c>
      <c r="F129" s="210">
        <f t="shared" si="25"/>
        <v>0</v>
      </c>
      <c r="G129" s="210">
        <f t="shared" si="26"/>
        <v>0</v>
      </c>
      <c r="H129" s="210">
        <f>VLOOKUP(A129,'[4]К1-2023 - общински'!$D$8:$S$380,16,0)</f>
        <v>0</v>
      </c>
      <c r="I129" s="210">
        <f t="shared" si="27"/>
        <v>0</v>
      </c>
      <c r="J129" s="220">
        <f t="shared" si="28"/>
        <v>0</v>
      </c>
      <c r="K129" s="163">
        <f>VLOOKUP(A129,[1]Sheet1!$E$15:$Z$388,22,0)</f>
        <v>0</v>
      </c>
      <c r="L129" s="163">
        <f>VLOOKUP(A129,[1]Sheet1!$E$15:$AB$388,24,0)</f>
        <v>0</v>
      </c>
      <c r="M129" s="210">
        <f t="shared" si="29"/>
        <v>0</v>
      </c>
      <c r="N129" s="210">
        <f t="shared" si="30"/>
        <v>0</v>
      </c>
      <c r="O129" s="220">
        <f t="shared" si="31"/>
        <v>0</v>
      </c>
      <c r="P129" s="210">
        <f t="shared" si="32"/>
        <v>0</v>
      </c>
      <c r="Q129" s="102">
        <f t="shared" si="33"/>
        <v>0</v>
      </c>
      <c r="R129" s="210">
        <f t="shared" si="34"/>
        <v>0</v>
      </c>
      <c r="S129" s="163">
        <f t="shared" si="35"/>
        <v>0</v>
      </c>
      <c r="T129" s="164">
        <f t="shared" si="36"/>
        <v>0</v>
      </c>
      <c r="U129" s="231">
        <f t="shared" si="37"/>
        <v>0</v>
      </c>
      <c r="V129" s="220">
        <f t="shared" si="38"/>
        <v>0</v>
      </c>
      <c r="W129" s="221">
        <f t="shared" si="39"/>
        <v>0</v>
      </c>
    </row>
    <row r="130" spans="1:23" x14ac:dyDescent="0.2">
      <c r="A130" s="76"/>
      <c r="B130" s="76"/>
      <c r="C130" s="219" t="s">
        <v>34</v>
      </c>
      <c r="D130" s="221">
        <f t="shared" ref="D130:W130" si="45">SUM(D131:D137)</f>
        <v>0</v>
      </c>
      <c r="E130" s="221">
        <f t="shared" si="45"/>
        <v>0</v>
      </c>
      <c r="F130" s="221">
        <f t="shared" si="45"/>
        <v>0</v>
      </c>
      <c r="G130" s="210">
        <f t="shared" si="26"/>
        <v>0</v>
      </c>
      <c r="H130" s="221">
        <f t="shared" si="45"/>
        <v>0</v>
      </c>
      <c r="I130" s="221">
        <f t="shared" si="45"/>
        <v>0</v>
      </c>
      <c r="J130" s="221">
        <f t="shared" si="45"/>
        <v>0</v>
      </c>
      <c r="K130" s="221">
        <f t="shared" si="45"/>
        <v>2</v>
      </c>
      <c r="L130" s="221">
        <f t="shared" si="45"/>
        <v>47</v>
      </c>
      <c r="M130" s="221">
        <f t="shared" si="45"/>
        <v>7438</v>
      </c>
      <c r="N130" s="221">
        <f t="shared" si="45"/>
        <v>130331</v>
      </c>
      <c r="O130" s="221">
        <f t="shared" si="45"/>
        <v>137769</v>
      </c>
      <c r="P130" s="221">
        <f t="shared" si="45"/>
        <v>137769</v>
      </c>
      <c r="Q130" s="221">
        <f t="shared" si="45"/>
        <v>47</v>
      </c>
      <c r="R130" s="221">
        <f t="shared" si="45"/>
        <v>9729</v>
      </c>
      <c r="S130" s="221">
        <f t="shared" si="45"/>
        <v>0</v>
      </c>
      <c r="T130" s="164">
        <f t="shared" si="36"/>
        <v>26461</v>
      </c>
      <c r="U130" s="221">
        <f t="shared" si="45"/>
        <v>0</v>
      </c>
      <c r="V130" s="221">
        <f t="shared" si="45"/>
        <v>173959</v>
      </c>
      <c r="W130" s="221">
        <f t="shared" si="45"/>
        <v>173959</v>
      </c>
    </row>
    <row r="131" spans="1:23" hidden="1" x14ac:dyDescent="0.2">
      <c r="A131" s="229">
        <v>2216001</v>
      </c>
      <c r="B131" s="219" t="s">
        <v>34</v>
      </c>
      <c r="C131" s="229" t="s">
        <v>486</v>
      </c>
      <c r="D131" s="163">
        <f>VLOOKUP(A131,[1]Sheet1!$E$15:$R$388,14,0)</f>
        <v>0</v>
      </c>
      <c r="E131" s="163">
        <f>VLOOKUP(A131,[1]Sheet1!$E$15:$X$388,20,0)</f>
        <v>0</v>
      </c>
      <c r="F131" s="210">
        <f t="shared" si="25"/>
        <v>0</v>
      </c>
      <c r="G131" s="210">
        <f t="shared" si="26"/>
        <v>0</v>
      </c>
      <c r="H131" s="210">
        <f>VLOOKUP(A131,'[4]К1-2023 - общински'!$D$8:$S$380,16,0)</f>
        <v>0</v>
      </c>
      <c r="I131" s="210">
        <f t="shared" si="27"/>
        <v>0</v>
      </c>
      <c r="J131" s="220">
        <f t="shared" si="28"/>
        <v>0</v>
      </c>
      <c r="K131" s="163">
        <f>VLOOKUP(A131,[1]Sheet1!$E$15:$Z$388,22,0)</f>
        <v>0</v>
      </c>
      <c r="L131" s="163">
        <f>VLOOKUP(A131,[1]Sheet1!$E$15:$AB$388,24,0)</f>
        <v>0</v>
      </c>
      <c r="M131" s="210">
        <f t="shared" si="29"/>
        <v>0</v>
      </c>
      <c r="N131" s="210">
        <f t="shared" si="30"/>
        <v>0</v>
      </c>
      <c r="O131" s="220">
        <f t="shared" si="31"/>
        <v>0</v>
      </c>
      <c r="P131" s="210">
        <f t="shared" si="32"/>
        <v>0</v>
      </c>
      <c r="Q131" s="102">
        <f t="shared" si="33"/>
        <v>0</v>
      </c>
      <c r="R131" s="210">
        <f t="shared" si="34"/>
        <v>0</v>
      </c>
      <c r="S131" s="163">
        <f t="shared" si="35"/>
        <v>0</v>
      </c>
      <c r="T131" s="164">
        <f t="shared" si="36"/>
        <v>0</v>
      </c>
      <c r="U131" s="231">
        <f t="shared" si="37"/>
        <v>0</v>
      </c>
      <c r="V131" s="220">
        <f t="shared" si="38"/>
        <v>0</v>
      </c>
      <c r="W131" s="221">
        <f t="shared" si="39"/>
        <v>0</v>
      </c>
    </row>
    <row r="132" spans="1:23" x14ac:dyDescent="0.2">
      <c r="A132" s="229">
        <v>2216112</v>
      </c>
      <c r="B132" s="219" t="s">
        <v>34</v>
      </c>
      <c r="C132" s="229" t="s">
        <v>487</v>
      </c>
      <c r="D132" s="163">
        <f>VLOOKUP(A132,[1]Sheet1!$E$15:$R$388,14,0)</f>
        <v>0</v>
      </c>
      <c r="E132" s="163">
        <f>VLOOKUP(A132,[1]Sheet1!$E$15:$X$388,20,0)</f>
        <v>0</v>
      </c>
      <c r="F132" s="210">
        <f t="shared" si="25"/>
        <v>0</v>
      </c>
      <c r="G132" s="210">
        <f t="shared" si="26"/>
        <v>0</v>
      </c>
      <c r="H132" s="210">
        <f>VLOOKUP(A132,'[4]К1-2023 - общински'!$D$8:$S$380,16,0)</f>
        <v>0</v>
      </c>
      <c r="I132" s="210">
        <f t="shared" si="27"/>
        <v>0</v>
      </c>
      <c r="J132" s="220">
        <f t="shared" si="28"/>
        <v>0</v>
      </c>
      <c r="K132" s="163">
        <f>VLOOKUP(A132,[1]Sheet1!$E$15:$Z$388,22,0)</f>
        <v>2</v>
      </c>
      <c r="L132" s="163">
        <f>VLOOKUP(A132,[1]Sheet1!$E$15:$AB$388,24,0)</f>
        <v>47</v>
      </c>
      <c r="M132" s="210">
        <f t="shared" si="29"/>
        <v>7438</v>
      </c>
      <c r="N132" s="210">
        <f t="shared" si="30"/>
        <v>130331</v>
      </c>
      <c r="O132" s="220">
        <f t="shared" si="31"/>
        <v>137769</v>
      </c>
      <c r="P132" s="210">
        <f t="shared" si="32"/>
        <v>137769</v>
      </c>
      <c r="Q132" s="102">
        <f t="shared" si="33"/>
        <v>47</v>
      </c>
      <c r="R132" s="210">
        <f t="shared" si="34"/>
        <v>9729</v>
      </c>
      <c r="S132" s="163">
        <f t="shared" si="35"/>
        <v>0</v>
      </c>
      <c r="T132" s="164">
        <f t="shared" si="36"/>
        <v>26461</v>
      </c>
      <c r="U132" s="231">
        <f t="shared" si="37"/>
        <v>0</v>
      </c>
      <c r="V132" s="220">
        <f t="shared" si="38"/>
        <v>173959</v>
      </c>
      <c r="W132" s="221">
        <f t="shared" si="39"/>
        <v>173959</v>
      </c>
    </row>
    <row r="133" spans="1:23" hidden="1" x14ac:dyDescent="0.2">
      <c r="A133" s="229">
        <v>2216129</v>
      </c>
      <c r="B133" s="219" t="s">
        <v>34</v>
      </c>
      <c r="C133" s="229" t="s">
        <v>488</v>
      </c>
      <c r="D133" s="163">
        <f>VLOOKUP(A133,[1]Sheet1!$E$15:$R$388,14,0)</f>
        <v>0</v>
      </c>
      <c r="E133" s="163">
        <f>VLOOKUP(A133,[1]Sheet1!$E$15:$X$388,20,0)</f>
        <v>0</v>
      </c>
      <c r="F133" s="210">
        <f t="shared" si="25"/>
        <v>0</v>
      </c>
      <c r="G133" s="210">
        <f t="shared" si="26"/>
        <v>0</v>
      </c>
      <c r="H133" s="210">
        <f>VLOOKUP(A133,'[4]К1-2023 - общински'!$D$8:$S$380,16,0)</f>
        <v>0</v>
      </c>
      <c r="I133" s="210">
        <f t="shared" si="27"/>
        <v>0</v>
      </c>
      <c r="J133" s="220">
        <f t="shared" si="28"/>
        <v>0</v>
      </c>
      <c r="K133" s="163">
        <f>VLOOKUP(A133,[1]Sheet1!$E$15:$Z$388,22,0)</f>
        <v>0</v>
      </c>
      <c r="L133" s="163">
        <f>VLOOKUP(A133,[1]Sheet1!$E$15:$AB$388,24,0)</f>
        <v>0</v>
      </c>
      <c r="M133" s="210">
        <f t="shared" si="29"/>
        <v>0</v>
      </c>
      <c r="N133" s="210">
        <f t="shared" si="30"/>
        <v>0</v>
      </c>
      <c r="O133" s="220">
        <f t="shared" si="31"/>
        <v>0</v>
      </c>
      <c r="P133" s="210">
        <f t="shared" si="32"/>
        <v>0</v>
      </c>
      <c r="Q133" s="102">
        <f t="shared" si="33"/>
        <v>0</v>
      </c>
      <c r="R133" s="210">
        <f t="shared" si="34"/>
        <v>0</v>
      </c>
      <c r="S133" s="163">
        <f t="shared" si="35"/>
        <v>0</v>
      </c>
      <c r="T133" s="164">
        <f t="shared" si="36"/>
        <v>0</v>
      </c>
      <c r="U133" s="231">
        <f t="shared" si="37"/>
        <v>0</v>
      </c>
      <c r="V133" s="220">
        <f t="shared" si="38"/>
        <v>0</v>
      </c>
      <c r="W133" s="221">
        <f t="shared" si="39"/>
        <v>0</v>
      </c>
    </row>
    <row r="134" spans="1:23" hidden="1" x14ac:dyDescent="0.2">
      <c r="A134" s="229">
        <v>2216164</v>
      </c>
      <c r="B134" s="219" t="s">
        <v>34</v>
      </c>
      <c r="C134" s="229" t="s">
        <v>489</v>
      </c>
      <c r="D134" s="163">
        <f>VLOOKUP(A134,[1]Sheet1!$E$15:$R$388,14,0)</f>
        <v>0</v>
      </c>
      <c r="E134" s="163">
        <f>VLOOKUP(A134,[1]Sheet1!$E$15:$X$388,20,0)</f>
        <v>0</v>
      </c>
      <c r="F134" s="210">
        <f t="shared" si="25"/>
        <v>0</v>
      </c>
      <c r="G134" s="210">
        <f t="shared" si="26"/>
        <v>0</v>
      </c>
      <c r="H134" s="210">
        <f>VLOOKUP(A134,'[4]К1-2023 - общински'!$D$8:$S$380,16,0)</f>
        <v>0</v>
      </c>
      <c r="I134" s="210">
        <f t="shared" si="27"/>
        <v>0</v>
      </c>
      <c r="J134" s="220">
        <f t="shared" si="28"/>
        <v>0</v>
      </c>
      <c r="K134" s="163">
        <f>VLOOKUP(A134,[1]Sheet1!$E$15:$Z$388,22,0)</f>
        <v>0</v>
      </c>
      <c r="L134" s="163">
        <f>VLOOKUP(A134,[1]Sheet1!$E$15:$AB$388,24,0)</f>
        <v>0</v>
      </c>
      <c r="M134" s="210">
        <f t="shared" si="29"/>
        <v>0</v>
      </c>
      <c r="N134" s="210">
        <f t="shared" si="30"/>
        <v>0</v>
      </c>
      <c r="O134" s="220">
        <f t="shared" si="31"/>
        <v>0</v>
      </c>
      <c r="P134" s="210">
        <f t="shared" si="32"/>
        <v>0</v>
      </c>
      <c r="Q134" s="102">
        <f t="shared" si="33"/>
        <v>0</v>
      </c>
      <c r="R134" s="210">
        <f t="shared" si="34"/>
        <v>0</v>
      </c>
      <c r="S134" s="163">
        <f t="shared" si="35"/>
        <v>0</v>
      </c>
      <c r="T134" s="164">
        <f t="shared" si="36"/>
        <v>0</v>
      </c>
      <c r="U134" s="231">
        <f t="shared" si="37"/>
        <v>0</v>
      </c>
      <c r="V134" s="220">
        <f t="shared" si="38"/>
        <v>0</v>
      </c>
      <c r="W134" s="221">
        <f t="shared" si="39"/>
        <v>0</v>
      </c>
    </row>
    <row r="135" spans="1:23" hidden="1" x14ac:dyDescent="0.2">
      <c r="A135" s="229">
        <v>2216301</v>
      </c>
      <c r="B135" s="219" t="s">
        <v>34</v>
      </c>
      <c r="C135" s="229" t="s">
        <v>490</v>
      </c>
      <c r="D135" s="163">
        <f>VLOOKUP(A135,[1]Sheet1!$E$15:$R$388,14,0)</f>
        <v>0</v>
      </c>
      <c r="E135" s="163">
        <f>VLOOKUP(A135,[1]Sheet1!$E$15:$X$388,20,0)</f>
        <v>0</v>
      </c>
      <c r="F135" s="210">
        <f t="shared" si="25"/>
        <v>0</v>
      </c>
      <c r="G135" s="210">
        <f t="shared" si="26"/>
        <v>0</v>
      </c>
      <c r="H135" s="210">
        <f>VLOOKUP(A135,'[4]К1-2023 - общински'!$D$8:$S$380,16,0)</f>
        <v>0</v>
      </c>
      <c r="I135" s="210">
        <f t="shared" si="27"/>
        <v>0</v>
      </c>
      <c r="J135" s="220">
        <f t="shared" si="28"/>
        <v>0</v>
      </c>
      <c r="K135" s="163">
        <f>VLOOKUP(A135,[1]Sheet1!$E$15:$Z$388,22,0)</f>
        <v>0</v>
      </c>
      <c r="L135" s="163">
        <f>VLOOKUP(A135,[1]Sheet1!$E$15:$AB$388,24,0)</f>
        <v>0</v>
      </c>
      <c r="M135" s="210">
        <f t="shared" si="29"/>
        <v>0</v>
      </c>
      <c r="N135" s="210">
        <f t="shared" si="30"/>
        <v>0</v>
      </c>
      <c r="O135" s="220">
        <f t="shared" si="31"/>
        <v>0</v>
      </c>
      <c r="P135" s="210">
        <f t="shared" si="32"/>
        <v>0</v>
      </c>
      <c r="Q135" s="102">
        <f t="shared" si="33"/>
        <v>0</v>
      </c>
      <c r="R135" s="210">
        <f t="shared" si="34"/>
        <v>0</v>
      </c>
      <c r="S135" s="163">
        <f t="shared" si="35"/>
        <v>0</v>
      </c>
      <c r="T135" s="164">
        <f t="shared" si="36"/>
        <v>0</v>
      </c>
      <c r="U135" s="231">
        <f t="shared" si="37"/>
        <v>0</v>
      </c>
      <c r="V135" s="220">
        <f t="shared" si="38"/>
        <v>0</v>
      </c>
      <c r="W135" s="221">
        <f t="shared" si="39"/>
        <v>0</v>
      </c>
    </row>
    <row r="136" spans="1:23" hidden="1" x14ac:dyDescent="0.2">
      <c r="A136" s="229">
        <v>2216306</v>
      </c>
      <c r="B136" s="219" t="s">
        <v>34</v>
      </c>
      <c r="C136" s="229" t="s">
        <v>491</v>
      </c>
      <c r="D136" s="163">
        <f>VLOOKUP(A136,[1]Sheet1!$E$15:$R$388,14,0)</f>
        <v>0</v>
      </c>
      <c r="E136" s="163">
        <f>VLOOKUP(A136,[1]Sheet1!$E$15:$X$388,20,0)</f>
        <v>0</v>
      </c>
      <c r="F136" s="210">
        <f t="shared" si="25"/>
        <v>0</v>
      </c>
      <c r="G136" s="210">
        <f t="shared" si="26"/>
        <v>0</v>
      </c>
      <c r="H136" s="210">
        <f>VLOOKUP(A136,'[4]К1-2023 - общински'!$D$8:$S$380,16,0)</f>
        <v>0</v>
      </c>
      <c r="I136" s="210">
        <f t="shared" si="27"/>
        <v>0</v>
      </c>
      <c r="J136" s="220">
        <f t="shared" si="28"/>
        <v>0</v>
      </c>
      <c r="K136" s="163">
        <f>VLOOKUP(A136,[1]Sheet1!$E$15:$Z$388,22,0)</f>
        <v>0</v>
      </c>
      <c r="L136" s="163">
        <f>VLOOKUP(A136,[1]Sheet1!$E$15:$AB$388,24,0)</f>
        <v>0</v>
      </c>
      <c r="M136" s="210">
        <f t="shared" si="29"/>
        <v>0</v>
      </c>
      <c r="N136" s="210">
        <f t="shared" si="30"/>
        <v>0</v>
      </c>
      <c r="O136" s="220">
        <f t="shared" si="31"/>
        <v>0</v>
      </c>
      <c r="P136" s="210">
        <f t="shared" si="32"/>
        <v>0</v>
      </c>
      <c r="Q136" s="102">
        <f t="shared" si="33"/>
        <v>0</v>
      </c>
      <c r="R136" s="210">
        <f t="shared" si="34"/>
        <v>0</v>
      </c>
      <c r="S136" s="163">
        <f t="shared" si="35"/>
        <v>0</v>
      </c>
      <c r="T136" s="164">
        <f t="shared" si="36"/>
        <v>0</v>
      </c>
      <c r="U136" s="231">
        <f t="shared" si="37"/>
        <v>0</v>
      </c>
      <c r="V136" s="220">
        <f t="shared" si="38"/>
        <v>0</v>
      </c>
      <c r="W136" s="221">
        <f t="shared" si="39"/>
        <v>0</v>
      </c>
    </row>
    <row r="137" spans="1:23" hidden="1" x14ac:dyDescent="0.2">
      <c r="A137" s="229">
        <v>2216309</v>
      </c>
      <c r="B137" s="219" t="s">
        <v>34</v>
      </c>
      <c r="C137" s="229" t="s">
        <v>492</v>
      </c>
      <c r="D137" s="163">
        <f>VLOOKUP(A137,[1]Sheet1!$E$15:$R$388,14,0)</f>
        <v>0</v>
      </c>
      <c r="E137" s="163">
        <f>VLOOKUP(A137,[1]Sheet1!$E$15:$X$388,20,0)</f>
        <v>0</v>
      </c>
      <c r="F137" s="210">
        <f t="shared" si="25"/>
        <v>0</v>
      </c>
      <c r="G137" s="210">
        <f t="shared" si="26"/>
        <v>0</v>
      </c>
      <c r="H137" s="210">
        <f>VLOOKUP(A137,'[4]К1-2023 - общински'!$D$8:$S$380,16,0)</f>
        <v>0</v>
      </c>
      <c r="I137" s="210">
        <f t="shared" si="27"/>
        <v>0</v>
      </c>
      <c r="J137" s="220">
        <f t="shared" si="28"/>
        <v>0</v>
      </c>
      <c r="K137" s="163">
        <f>VLOOKUP(A137,[1]Sheet1!$E$15:$Z$388,22,0)</f>
        <v>0</v>
      </c>
      <c r="L137" s="163">
        <f>VLOOKUP(A137,[1]Sheet1!$E$15:$AB$388,24,0)</f>
        <v>0</v>
      </c>
      <c r="M137" s="210">
        <f t="shared" si="29"/>
        <v>0</v>
      </c>
      <c r="N137" s="210">
        <f t="shared" si="30"/>
        <v>0</v>
      </c>
      <c r="O137" s="220">
        <f t="shared" si="31"/>
        <v>0</v>
      </c>
      <c r="P137" s="210">
        <f t="shared" si="32"/>
        <v>0</v>
      </c>
      <c r="Q137" s="102">
        <f t="shared" si="33"/>
        <v>0</v>
      </c>
      <c r="R137" s="210">
        <f t="shared" si="34"/>
        <v>0</v>
      </c>
      <c r="S137" s="163">
        <f t="shared" si="35"/>
        <v>0</v>
      </c>
      <c r="T137" s="164">
        <f t="shared" si="36"/>
        <v>0</v>
      </c>
      <c r="U137" s="231">
        <f t="shared" si="37"/>
        <v>0</v>
      </c>
      <c r="V137" s="220">
        <f t="shared" si="38"/>
        <v>0</v>
      </c>
      <c r="W137" s="221">
        <f t="shared" si="39"/>
        <v>0</v>
      </c>
    </row>
    <row r="138" spans="1:23" x14ac:dyDescent="0.2">
      <c r="A138" s="76"/>
      <c r="B138" s="76"/>
      <c r="C138" s="219" t="s">
        <v>35</v>
      </c>
      <c r="D138" s="221">
        <f t="shared" ref="D138:W138" si="46">SUM(D139:D143)</f>
        <v>0</v>
      </c>
      <c r="E138" s="221">
        <f t="shared" si="46"/>
        <v>0</v>
      </c>
      <c r="F138" s="221">
        <f t="shared" si="46"/>
        <v>0</v>
      </c>
      <c r="G138" s="210">
        <f t="shared" si="26"/>
        <v>0</v>
      </c>
      <c r="H138" s="221">
        <f t="shared" si="46"/>
        <v>0</v>
      </c>
      <c r="I138" s="221">
        <f t="shared" si="46"/>
        <v>0</v>
      </c>
      <c r="J138" s="221">
        <f t="shared" si="46"/>
        <v>0</v>
      </c>
      <c r="K138" s="221">
        <f t="shared" si="46"/>
        <v>1</v>
      </c>
      <c r="L138" s="221">
        <f t="shared" si="46"/>
        <v>22</v>
      </c>
      <c r="M138" s="221">
        <f t="shared" si="46"/>
        <v>3719</v>
      </c>
      <c r="N138" s="221">
        <f t="shared" si="46"/>
        <v>61006</v>
      </c>
      <c r="O138" s="221">
        <f t="shared" si="46"/>
        <v>64725</v>
      </c>
      <c r="P138" s="221">
        <f t="shared" si="46"/>
        <v>64725</v>
      </c>
      <c r="Q138" s="221">
        <f t="shared" si="46"/>
        <v>22</v>
      </c>
      <c r="R138" s="221">
        <f t="shared" si="46"/>
        <v>4554</v>
      </c>
      <c r="S138" s="221">
        <f t="shared" si="46"/>
        <v>0</v>
      </c>
      <c r="T138" s="164">
        <f t="shared" si="36"/>
        <v>12386</v>
      </c>
      <c r="U138" s="221">
        <f t="shared" si="46"/>
        <v>0</v>
      </c>
      <c r="V138" s="221">
        <f t="shared" si="46"/>
        <v>81665</v>
      </c>
      <c r="W138" s="221">
        <f t="shared" si="46"/>
        <v>81665</v>
      </c>
    </row>
    <row r="139" spans="1:23" hidden="1" x14ac:dyDescent="0.2">
      <c r="A139" s="229">
        <v>2217053</v>
      </c>
      <c r="B139" s="219" t="s">
        <v>35</v>
      </c>
      <c r="C139" s="229" t="s">
        <v>493</v>
      </c>
      <c r="D139" s="163">
        <f>VLOOKUP(A139,[1]Sheet1!$E$15:$R$388,14,0)</f>
        <v>0</v>
      </c>
      <c r="E139" s="163">
        <f>VLOOKUP(A139,[1]Sheet1!$E$15:$X$388,20,0)</f>
        <v>0</v>
      </c>
      <c r="F139" s="210">
        <f t="shared" ref="F139:F201" si="47">D139*9036</f>
        <v>0</v>
      </c>
      <c r="G139" s="210">
        <f t="shared" ref="G139:G201" si="48">E139*4566</f>
        <v>0</v>
      </c>
      <c r="H139" s="210">
        <f>VLOOKUP(A139,'[4]К1-2023 - общински'!$D$8:$S$380,16,0)</f>
        <v>0</v>
      </c>
      <c r="I139" s="210">
        <f t="shared" ref="I139:I201" si="49">H139*4245</f>
        <v>0</v>
      </c>
      <c r="J139" s="220">
        <f t="shared" ref="J139:J201" si="50">F139+G139+I139</f>
        <v>0</v>
      </c>
      <c r="K139" s="163">
        <f>VLOOKUP(A139,[1]Sheet1!$E$15:$Z$388,22,0)</f>
        <v>0</v>
      </c>
      <c r="L139" s="163">
        <f>VLOOKUP(A139,[1]Sheet1!$E$15:$AB$388,24,0)</f>
        <v>0</v>
      </c>
      <c r="M139" s="210">
        <f t="shared" ref="M139:M201" si="51">K139*3719</f>
        <v>0</v>
      </c>
      <c r="N139" s="210">
        <f t="shared" ref="N139:N201" si="52">L139*2773</f>
        <v>0</v>
      </c>
      <c r="O139" s="220">
        <f t="shared" ref="O139:O201" si="53">SUM(M139:N139)</f>
        <v>0</v>
      </c>
      <c r="P139" s="210">
        <f t="shared" ref="P139:P201" si="54">O139+J139</f>
        <v>0</v>
      </c>
      <c r="Q139" s="102">
        <f t="shared" ref="Q139:Q201" si="55">E139+L139</f>
        <v>0</v>
      </c>
      <c r="R139" s="210">
        <f t="shared" ref="R139:R201" si="56">Q139*207</f>
        <v>0</v>
      </c>
      <c r="S139" s="163">
        <f t="shared" ref="S139:S201" si="57">(E139+H139)*1125</f>
        <v>0</v>
      </c>
      <c r="T139" s="164">
        <f t="shared" ref="T139:T201" si="58">(L139)*563</f>
        <v>0</v>
      </c>
      <c r="U139" s="231">
        <f t="shared" ref="U139:U201" si="59">E139*20</f>
        <v>0</v>
      </c>
      <c r="V139" s="220">
        <f t="shared" ref="V139:V201" si="60">R139+P139+S139+T139+U139</f>
        <v>0</v>
      </c>
      <c r="W139" s="221">
        <f t="shared" ref="W139:W201" si="61">ROUND(V138:V139,0)</f>
        <v>0</v>
      </c>
    </row>
    <row r="140" spans="1:23" x14ac:dyDescent="0.2">
      <c r="A140" s="229">
        <v>2217066</v>
      </c>
      <c r="B140" s="219" t="s">
        <v>35</v>
      </c>
      <c r="C140" s="229" t="s">
        <v>494</v>
      </c>
      <c r="D140" s="163">
        <f>VLOOKUP(A140,[1]Sheet1!$E$15:$R$388,14,0)</f>
        <v>0</v>
      </c>
      <c r="E140" s="163">
        <f>VLOOKUP(A140,[1]Sheet1!$E$15:$X$388,20,0)</f>
        <v>0</v>
      </c>
      <c r="F140" s="210">
        <f t="shared" si="47"/>
        <v>0</v>
      </c>
      <c r="G140" s="210">
        <f t="shared" si="48"/>
        <v>0</v>
      </c>
      <c r="H140" s="210">
        <f>VLOOKUP(A140,'[4]К1-2023 - общински'!$D$8:$S$380,16,0)</f>
        <v>0</v>
      </c>
      <c r="I140" s="210">
        <f t="shared" si="49"/>
        <v>0</v>
      </c>
      <c r="J140" s="220">
        <f t="shared" si="50"/>
        <v>0</v>
      </c>
      <c r="K140" s="163">
        <f>VLOOKUP(A140,[1]Sheet1!$E$15:$Z$388,22,0)</f>
        <v>1</v>
      </c>
      <c r="L140" s="163">
        <f>VLOOKUP(A140,[1]Sheet1!$E$15:$AB$388,24,0)</f>
        <v>22</v>
      </c>
      <c r="M140" s="210">
        <f t="shared" si="51"/>
        <v>3719</v>
      </c>
      <c r="N140" s="210">
        <f t="shared" si="52"/>
        <v>61006</v>
      </c>
      <c r="O140" s="220">
        <f t="shared" si="53"/>
        <v>64725</v>
      </c>
      <c r="P140" s="210">
        <f t="shared" si="54"/>
        <v>64725</v>
      </c>
      <c r="Q140" s="102">
        <f t="shared" si="55"/>
        <v>22</v>
      </c>
      <c r="R140" s="210">
        <f t="shared" si="56"/>
        <v>4554</v>
      </c>
      <c r="S140" s="163">
        <f t="shared" si="57"/>
        <v>0</v>
      </c>
      <c r="T140" s="164">
        <f t="shared" si="58"/>
        <v>12386</v>
      </c>
      <c r="U140" s="231">
        <f t="shared" si="59"/>
        <v>0</v>
      </c>
      <c r="V140" s="220">
        <f t="shared" si="60"/>
        <v>81665</v>
      </c>
      <c r="W140" s="221">
        <f t="shared" si="61"/>
        <v>81665</v>
      </c>
    </row>
    <row r="141" spans="1:23" hidden="1" x14ac:dyDescent="0.2">
      <c r="A141" s="229">
        <v>2217072</v>
      </c>
      <c r="B141" s="219" t="s">
        <v>35</v>
      </c>
      <c r="C141" s="229" t="s">
        <v>495</v>
      </c>
      <c r="D141" s="163">
        <f>VLOOKUP(A141,[1]Sheet1!$E$15:$R$388,14,0)</f>
        <v>0</v>
      </c>
      <c r="E141" s="163">
        <f>VLOOKUP(A141,[1]Sheet1!$E$15:$X$388,20,0)</f>
        <v>0</v>
      </c>
      <c r="F141" s="210">
        <f t="shared" si="47"/>
        <v>0</v>
      </c>
      <c r="G141" s="210">
        <f t="shared" si="48"/>
        <v>0</v>
      </c>
      <c r="H141" s="210">
        <f>VLOOKUP(A141,'[4]К1-2023 - общински'!$D$8:$S$380,16,0)</f>
        <v>0</v>
      </c>
      <c r="I141" s="210">
        <f t="shared" si="49"/>
        <v>0</v>
      </c>
      <c r="J141" s="220">
        <f t="shared" si="50"/>
        <v>0</v>
      </c>
      <c r="K141" s="163">
        <f>VLOOKUP(A141,[1]Sheet1!$E$15:$Z$388,22,0)</f>
        <v>0</v>
      </c>
      <c r="L141" s="163">
        <f>VLOOKUP(A141,[1]Sheet1!$E$15:$AB$388,24,0)</f>
        <v>0</v>
      </c>
      <c r="M141" s="210">
        <f t="shared" si="51"/>
        <v>0</v>
      </c>
      <c r="N141" s="210">
        <f t="shared" si="52"/>
        <v>0</v>
      </c>
      <c r="O141" s="220">
        <f t="shared" si="53"/>
        <v>0</v>
      </c>
      <c r="P141" s="210">
        <f t="shared" si="54"/>
        <v>0</v>
      </c>
      <c r="Q141" s="102">
        <f t="shared" si="55"/>
        <v>0</v>
      </c>
      <c r="R141" s="210">
        <f t="shared" si="56"/>
        <v>0</v>
      </c>
      <c r="S141" s="163">
        <f t="shared" si="57"/>
        <v>0</v>
      </c>
      <c r="T141" s="164">
        <f t="shared" si="58"/>
        <v>0</v>
      </c>
      <c r="U141" s="231">
        <f t="shared" si="59"/>
        <v>0</v>
      </c>
      <c r="V141" s="220">
        <f t="shared" si="60"/>
        <v>0</v>
      </c>
      <c r="W141" s="221">
        <f t="shared" si="61"/>
        <v>0</v>
      </c>
    </row>
    <row r="142" spans="1:23" hidden="1" x14ac:dyDescent="0.2">
      <c r="A142" s="229">
        <v>2217088</v>
      </c>
      <c r="B142" s="219" t="s">
        <v>35</v>
      </c>
      <c r="C142" s="229" t="s">
        <v>496</v>
      </c>
      <c r="D142" s="163">
        <f>VLOOKUP(A142,[1]Sheet1!$E$15:$R$388,14,0)</f>
        <v>0</v>
      </c>
      <c r="E142" s="163">
        <f>VLOOKUP(A142,[1]Sheet1!$E$15:$X$388,20,0)</f>
        <v>0</v>
      </c>
      <c r="F142" s="210">
        <f t="shared" si="47"/>
        <v>0</v>
      </c>
      <c r="G142" s="210">
        <f t="shared" si="48"/>
        <v>0</v>
      </c>
      <c r="H142" s="210">
        <f>VLOOKUP(A142,'[4]К1-2023 - общински'!$D$8:$S$380,16,0)</f>
        <v>0</v>
      </c>
      <c r="I142" s="210">
        <f t="shared" si="49"/>
        <v>0</v>
      </c>
      <c r="J142" s="220">
        <f t="shared" si="50"/>
        <v>0</v>
      </c>
      <c r="K142" s="163">
        <f>VLOOKUP(A142,[1]Sheet1!$E$15:$Z$388,22,0)</f>
        <v>0</v>
      </c>
      <c r="L142" s="163">
        <f>VLOOKUP(A142,[1]Sheet1!$E$15:$AB$388,24,0)</f>
        <v>0</v>
      </c>
      <c r="M142" s="210">
        <f t="shared" si="51"/>
        <v>0</v>
      </c>
      <c r="N142" s="210">
        <f t="shared" si="52"/>
        <v>0</v>
      </c>
      <c r="O142" s="220">
        <f t="shared" si="53"/>
        <v>0</v>
      </c>
      <c r="P142" s="210">
        <f t="shared" si="54"/>
        <v>0</v>
      </c>
      <c r="Q142" s="102">
        <f t="shared" si="55"/>
        <v>0</v>
      </c>
      <c r="R142" s="210">
        <f t="shared" si="56"/>
        <v>0</v>
      </c>
      <c r="S142" s="163">
        <f t="shared" si="57"/>
        <v>0</v>
      </c>
      <c r="T142" s="164">
        <f t="shared" si="58"/>
        <v>0</v>
      </c>
      <c r="U142" s="231">
        <f t="shared" si="59"/>
        <v>0</v>
      </c>
      <c r="V142" s="220">
        <f t="shared" si="60"/>
        <v>0</v>
      </c>
      <c r="W142" s="221">
        <f t="shared" si="61"/>
        <v>0</v>
      </c>
    </row>
    <row r="143" spans="1:23" hidden="1" x14ac:dyDescent="0.2">
      <c r="A143" s="229">
        <v>2217149</v>
      </c>
      <c r="B143" s="219" t="s">
        <v>35</v>
      </c>
      <c r="C143" s="229" t="s">
        <v>497</v>
      </c>
      <c r="D143" s="163">
        <f>VLOOKUP(A143,[1]Sheet1!$E$15:$R$388,14,0)</f>
        <v>0</v>
      </c>
      <c r="E143" s="163">
        <f>VLOOKUP(A143,[1]Sheet1!$E$15:$X$388,20,0)</f>
        <v>0</v>
      </c>
      <c r="F143" s="210">
        <f t="shared" si="47"/>
        <v>0</v>
      </c>
      <c r="G143" s="210">
        <f t="shared" si="48"/>
        <v>0</v>
      </c>
      <c r="H143" s="210">
        <f>VLOOKUP(A143,'[4]К1-2023 - общински'!$D$8:$S$380,16,0)</f>
        <v>0</v>
      </c>
      <c r="I143" s="210">
        <f t="shared" si="49"/>
        <v>0</v>
      </c>
      <c r="J143" s="220">
        <f t="shared" si="50"/>
        <v>0</v>
      </c>
      <c r="K143" s="163">
        <f>VLOOKUP(A143,[1]Sheet1!$E$15:$Z$388,22,0)</f>
        <v>0</v>
      </c>
      <c r="L143" s="163">
        <f>VLOOKUP(A143,[1]Sheet1!$E$15:$AB$388,24,0)</f>
        <v>0</v>
      </c>
      <c r="M143" s="210">
        <f t="shared" si="51"/>
        <v>0</v>
      </c>
      <c r="N143" s="210">
        <f t="shared" si="52"/>
        <v>0</v>
      </c>
      <c r="O143" s="220">
        <f t="shared" si="53"/>
        <v>0</v>
      </c>
      <c r="P143" s="210">
        <f t="shared" si="54"/>
        <v>0</v>
      </c>
      <c r="Q143" s="102">
        <f t="shared" si="55"/>
        <v>0</v>
      </c>
      <c r="R143" s="210">
        <f t="shared" si="56"/>
        <v>0</v>
      </c>
      <c r="S143" s="163">
        <f t="shared" si="57"/>
        <v>0</v>
      </c>
      <c r="T143" s="164">
        <f t="shared" si="58"/>
        <v>0</v>
      </c>
      <c r="U143" s="231">
        <f t="shared" si="59"/>
        <v>0</v>
      </c>
      <c r="V143" s="220">
        <f t="shared" si="60"/>
        <v>0</v>
      </c>
      <c r="W143" s="221">
        <f t="shared" si="61"/>
        <v>0</v>
      </c>
    </row>
    <row r="144" spans="1:23" x14ac:dyDescent="0.2">
      <c r="A144" s="76"/>
      <c r="B144" s="76"/>
      <c r="C144" s="219" t="s">
        <v>36</v>
      </c>
      <c r="D144" s="221">
        <f t="shared" ref="D144:W144" si="62">SUM(D145:D152)</f>
        <v>1</v>
      </c>
      <c r="E144" s="221">
        <f t="shared" si="62"/>
        <v>30</v>
      </c>
      <c r="F144" s="221">
        <f t="shared" si="62"/>
        <v>9036</v>
      </c>
      <c r="G144" s="210">
        <f t="shared" si="48"/>
        <v>136980</v>
      </c>
      <c r="H144" s="221">
        <f t="shared" si="62"/>
        <v>0</v>
      </c>
      <c r="I144" s="221">
        <f t="shared" si="62"/>
        <v>0</v>
      </c>
      <c r="J144" s="221">
        <f t="shared" si="62"/>
        <v>146016</v>
      </c>
      <c r="K144" s="221">
        <f t="shared" si="62"/>
        <v>3</v>
      </c>
      <c r="L144" s="221">
        <f t="shared" si="62"/>
        <v>35</v>
      </c>
      <c r="M144" s="221">
        <f t="shared" si="62"/>
        <v>11157</v>
      </c>
      <c r="N144" s="221">
        <f t="shared" si="62"/>
        <v>97055</v>
      </c>
      <c r="O144" s="221">
        <f t="shared" si="62"/>
        <v>108212</v>
      </c>
      <c r="P144" s="221">
        <f t="shared" si="62"/>
        <v>254228</v>
      </c>
      <c r="Q144" s="221">
        <f t="shared" si="62"/>
        <v>65</v>
      </c>
      <c r="R144" s="221">
        <f t="shared" si="62"/>
        <v>13455</v>
      </c>
      <c r="S144" s="221">
        <f t="shared" si="62"/>
        <v>33750</v>
      </c>
      <c r="T144" s="164">
        <f t="shared" si="58"/>
        <v>19705</v>
      </c>
      <c r="U144" s="221">
        <f t="shared" si="62"/>
        <v>600</v>
      </c>
      <c r="V144" s="221">
        <f t="shared" si="62"/>
        <v>321738</v>
      </c>
      <c r="W144" s="221">
        <f t="shared" si="62"/>
        <v>321738</v>
      </c>
    </row>
    <row r="145" spans="1:23" hidden="1" x14ac:dyDescent="0.2">
      <c r="A145" s="229">
        <v>2218192</v>
      </c>
      <c r="B145" s="219" t="s">
        <v>36</v>
      </c>
      <c r="C145" s="229" t="s">
        <v>498</v>
      </c>
      <c r="D145" s="163">
        <f>VLOOKUP(A145,[1]Sheet1!$E$15:$R$388,14,0)</f>
        <v>0</v>
      </c>
      <c r="E145" s="163">
        <f>VLOOKUP(A145,[1]Sheet1!$E$15:$X$388,20,0)</f>
        <v>0</v>
      </c>
      <c r="F145" s="210">
        <f t="shared" si="47"/>
        <v>0</v>
      </c>
      <c r="G145" s="210">
        <f t="shared" si="48"/>
        <v>0</v>
      </c>
      <c r="H145" s="210">
        <f>VLOOKUP(A145,'[4]К1-2023 - общински'!$D$8:$S$380,16,0)</f>
        <v>0</v>
      </c>
      <c r="I145" s="210">
        <f t="shared" si="49"/>
        <v>0</v>
      </c>
      <c r="J145" s="220">
        <f t="shared" si="50"/>
        <v>0</v>
      </c>
      <c r="K145" s="163">
        <f>VLOOKUP(A145,[1]Sheet1!$E$15:$Z$388,22,0)</f>
        <v>0</v>
      </c>
      <c r="L145" s="163">
        <f>VLOOKUP(A145,[1]Sheet1!$E$15:$AB$388,24,0)</f>
        <v>0</v>
      </c>
      <c r="M145" s="210">
        <f t="shared" si="51"/>
        <v>0</v>
      </c>
      <c r="N145" s="210">
        <f t="shared" si="52"/>
        <v>0</v>
      </c>
      <c r="O145" s="220">
        <f t="shared" si="53"/>
        <v>0</v>
      </c>
      <c r="P145" s="210">
        <f t="shared" si="54"/>
        <v>0</v>
      </c>
      <c r="Q145" s="102">
        <f t="shared" si="55"/>
        <v>0</v>
      </c>
      <c r="R145" s="210">
        <f t="shared" si="56"/>
        <v>0</v>
      </c>
      <c r="S145" s="163">
        <f t="shared" si="57"/>
        <v>0</v>
      </c>
      <c r="T145" s="164">
        <f t="shared" si="58"/>
        <v>0</v>
      </c>
      <c r="U145" s="231">
        <f t="shared" si="59"/>
        <v>0</v>
      </c>
      <c r="V145" s="220">
        <f t="shared" si="60"/>
        <v>0</v>
      </c>
      <c r="W145" s="221">
        <f t="shared" si="61"/>
        <v>0</v>
      </c>
    </row>
    <row r="146" spans="1:23" x14ac:dyDescent="0.2">
      <c r="A146" s="229">
        <v>2218084</v>
      </c>
      <c r="B146" s="219" t="s">
        <v>36</v>
      </c>
      <c r="C146" s="229" t="s">
        <v>499</v>
      </c>
      <c r="D146" s="163">
        <f>VLOOKUP(A146,[1]Sheet1!$E$15:$R$388,14,0)</f>
        <v>1</v>
      </c>
      <c r="E146" s="163">
        <f>VLOOKUP(A146,[1]Sheet1!$E$15:$X$388,20,0)</f>
        <v>30</v>
      </c>
      <c r="F146" s="210">
        <f t="shared" si="47"/>
        <v>9036</v>
      </c>
      <c r="G146" s="210">
        <f t="shared" si="48"/>
        <v>136980</v>
      </c>
      <c r="H146" s="210">
        <f>VLOOKUP(A146,'[4]К1-2023 - общински'!$D$8:$S$380,16,0)</f>
        <v>0</v>
      </c>
      <c r="I146" s="210">
        <f t="shared" si="49"/>
        <v>0</v>
      </c>
      <c r="J146" s="220">
        <f t="shared" si="50"/>
        <v>146016</v>
      </c>
      <c r="K146" s="163">
        <f>VLOOKUP(A146,[1]Sheet1!$E$15:$Z$388,22,0)</f>
        <v>0</v>
      </c>
      <c r="L146" s="163">
        <f>VLOOKUP(A146,[1]Sheet1!$E$15:$AB$388,24,0)</f>
        <v>0</v>
      </c>
      <c r="M146" s="210">
        <f t="shared" si="51"/>
        <v>0</v>
      </c>
      <c r="N146" s="210">
        <f t="shared" si="52"/>
        <v>0</v>
      </c>
      <c r="O146" s="220">
        <f t="shared" si="53"/>
        <v>0</v>
      </c>
      <c r="P146" s="210">
        <f t="shared" si="54"/>
        <v>146016</v>
      </c>
      <c r="Q146" s="102">
        <f t="shared" si="55"/>
        <v>30</v>
      </c>
      <c r="R146" s="210">
        <f t="shared" si="56"/>
        <v>6210</v>
      </c>
      <c r="S146" s="163">
        <f t="shared" si="57"/>
        <v>33750</v>
      </c>
      <c r="T146" s="164">
        <f t="shared" si="58"/>
        <v>0</v>
      </c>
      <c r="U146" s="231">
        <f t="shared" si="59"/>
        <v>600</v>
      </c>
      <c r="V146" s="220">
        <f t="shared" si="60"/>
        <v>186576</v>
      </c>
      <c r="W146" s="221">
        <f t="shared" si="61"/>
        <v>186576</v>
      </c>
    </row>
    <row r="147" spans="1:23" hidden="1" x14ac:dyDescent="0.2">
      <c r="A147" s="229">
        <v>2218202</v>
      </c>
      <c r="B147" s="219" t="s">
        <v>36</v>
      </c>
      <c r="C147" s="229" t="s">
        <v>500</v>
      </c>
      <c r="D147" s="163">
        <f>VLOOKUP(A147,[1]Sheet1!$E$15:$R$388,14,0)</f>
        <v>0</v>
      </c>
      <c r="E147" s="163">
        <f>VLOOKUP(A147,[1]Sheet1!$E$15:$X$388,20,0)</f>
        <v>0</v>
      </c>
      <c r="F147" s="210">
        <f t="shared" si="47"/>
        <v>0</v>
      </c>
      <c r="G147" s="210">
        <f t="shared" si="48"/>
        <v>0</v>
      </c>
      <c r="H147" s="210">
        <f>VLOOKUP(A147,'[4]К1-2023 - общински'!$D$8:$S$380,16,0)</f>
        <v>0</v>
      </c>
      <c r="I147" s="210">
        <f t="shared" si="49"/>
        <v>0</v>
      </c>
      <c r="J147" s="220">
        <f t="shared" si="50"/>
        <v>0</v>
      </c>
      <c r="K147" s="163">
        <f>VLOOKUP(A147,[1]Sheet1!$E$15:$Z$388,22,0)</f>
        <v>0</v>
      </c>
      <c r="L147" s="163">
        <f>VLOOKUP(A147,[1]Sheet1!$E$15:$AB$388,24,0)</f>
        <v>0</v>
      </c>
      <c r="M147" s="210">
        <f t="shared" si="51"/>
        <v>0</v>
      </c>
      <c r="N147" s="210">
        <f t="shared" si="52"/>
        <v>0</v>
      </c>
      <c r="O147" s="220">
        <f t="shared" si="53"/>
        <v>0</v>
      </c>
      <c r="P147" s="210">
        <f t="shared" si="54"/>
        <v>0</v>
      </c>
      <c r="Q147" s="102">
        <f t="shared" si="55"/>
        <v>0</v>
      </c>
      <c r="R147" s="210">
        <f t="shared" si="56"/>
        <v>0</v>
      </c>
      <c r="S147" s="163">
        <f t="shared" si="57"/>
        <v>0</v>
      </c>
      <c r="T147" s="164">
        <f t="shared" si="58"/>
        <v>0</v>
      </c>
      <c r="U147" s="231">
        <f t="shared" si="59"/>
        <v>0</v>
      </c>
      <c r="V147" s="220">
        <f t="shared" si="60"/>
        <v>0</v>
      </c>
      <c r="W147" s="221">
        <f t="shared" si="61"/>
        <v>0</v>
      </c>
    </row>
    <row r="148" spans="1:23" hidden="1" x14ac:dyDescent="0.2">
      <c r="A148" s="229">
        <v>2218191</v>
      </c>
      <c r="B148" s="219" t="s">
        <v>36</v>
      </c>
      <c r="C148" s="229" t="s">
        <v>501</v>
      </c>
      <c r="D148" s="163">
        <f>VLOOKUP(A148,[1]Sheet1!$E$15:$R$388,14,0)</f>
        <v>0</v>
      </c>
      <c r="E148" s="163">
        <f>VLOOKUP(A148,[1]Sheet1!$E$15:$X$388,20,0)</f>
        <v>0</v>
      </c>
      <c r="F148" s="210">
        <f t="shared" si="47"/>
        <v>0</v>
      </c>
      <c r="G148" s="210">
        <f t="shared" si="48"/>
        <v>0</v>
      </c>
      <c r="H148" s="210">
        <f>VLOOKUP(A148,'[4]К1-2023 - общински'!$D$8:$S$380,16,0)</f>
        <v>0</v>
      </c>
      <c r="I148" s="210">
        <f t="shared" si="49"/>
        <v>0</v>
      </c>
      <c r="J148" s="220">
        <f t="shared" si="50"/>
        <v>0</v>
      </c>
      <c r="K148" s="163">
        <f>VLOOKUP(A148,[1]Sheet1!$E$15:$Z$388,22,0)</f>
        <v>0</v>
      </c>
      <c r="L148" s="163">
        <f>VLOOKUP(A148,[1]Sheet1!$E$15:$AB$388,24,0)</f>
        <v>0</v>
      </c>
      <c r="M148" s="210">
        <f t="shared" si="51"/>
        <v>0</v>
      </c>
      <c r="N148" s="210">
        <f t="shared" si="52"/>
        <v>0</v>
      </c>
      <c r="O148" s="220">
        <f t="shared" si="53"/>
        <v>0</v>
      </c>
      <c r="P148" s="210">
        <f t="shared" si="54"/>
        <v>0</v>
      </c>
      <c r="Q148" s="102">
        <f t="shared" si="55"/>
        <v>0</v>
      </c>
      <c r="R148" s="210">
        <f t="shared" si="56"/>
        <v>0</v>
      </c>
      <c r="S148" s="163">
        <f t="shared" si="57"/>
        <v>0</v>
      </c>
      <c r="T148" s="164">
        <f t="shared" si="58"/>
        <v>0</v>
      </c>
      <c r="U148" s="231">
        <f t="shared" si="59"/>
        <v>0</v>
      </c>
      <c r="V148" s="220">
        <f t="shared" si="60"/>
        <v>0</v>
      </c>
      <c r="W148" s="221">
        <f t="shared" si="61"/>
        <v>0</v>
      </c>
    </row>
    <row r="149" spans="1:23" x14ac:dyDescent="0.2">
      <c r="A149" s="229">
        <v>2218071</v>
      </c>
      <c r="B149" s="219" t="s">
        <v>36</v>
      </c>
      <c r="C149" s="229" t="s">
        <v>502</v>
      </c>
      <c r="D149" s="163">
        <f>VLOOKUP(A149,[1]Sheet1!$E$15:$R$388,14,0)</f>
        <v>0</v>
      </c>
      <c r="E149" s="163">
        <f>VLOOKUP(A149,[1]Sheet1!$E$15:$X$388,20,0)</f>
        <v>0</v>
      </c>
      <c r="F149" s="210">
        <f t="shared" si="47"/>
        <v>0</v>
      </c>
      <c r="G149" s="210">
        <f t="shared" si="48"/>
        <v>0</v>
      </c>
      <c r="H149" s="210">
        <f>VLOOKUP(A149,'[4]К1-2023 - общински'!$D$8:$S$380,16,0)</f>
        <v>0</v>
      </c>
      <c r="I149" s="210">
        <f t="shared" si="49"/>
        <v>0</v>
      </c>
      <c r="J149" s="220">
        <f t="shared" si="50"/>
        <v>0</v>
      </c>
      <c r="K149" s="163">
        <f>VLOOKUP(A149,[1]Sheet1!$E$15:$Z$388,22,0)</f>
        <v>1</v>
      </c>
      <c r="L149" s="163">
        <f>VLOOKUP(A149,[1]Sheet1!$E$15:$AB$388,24,0)</f>
        <v>11</v>
      </c>
      <c r="M149" s="210">
        <f t="shared" si="51"/>
        <v>3719</v>
      </c>
      <c r="N149" s="210">
        <f t="shared" si="52"/>
        <v>30503</v>
      </c>
      <c r="O149" s="220">
        <f t="shared" si="53"/>
        <v>34222</v>
      </c>
      <c r="P149" s="210">
        <f t="shared" si="54"/>
        <v>34222</v>
      </c>
      <c r="Q149" s="102">
        <f t="shared" si="55"/>
        <v>11</v>
      </c>
      <c r="R149" s="210">
        <f t="shared" si="56"/>
        <v>2277</v>
      </c>
      <c r="S149" s="163">
        <f t="shared" si="57"/>
        <v>0</v>
      </c>
      <c r="T149" s="164">
        <f t="shared" si="58"/>
        <v>6193</v>
      </c>
      <c r="U149" s="231">
        <f t="shared" si="59"/>
        <v>0</v>
      </c>
      <c r="V149" s="220">
        <f t="shared" si="60"/>
        <v>42692</v>
      </c>
      <c r="W149" s="221">
        <f t="shared" si="61"/>
        <v>42692</v>
      </c>
    </row>
    <row r="150" spans="1:23" x14ac:dyDescent="0.2">
      <c r="A150" s="229">
        <v>2218200</v>
      </c>
      <c r="B150" s="219" t="s">
        <v>36</v>
      </c>
      <c r="C150" s="229" t="s">
        <v>503</v>
      </c>
      <c r="D150" s="163">
        <f>VLOOKUP(A150,[1]Sheet1!$E$15:$R$388,14,0)</f>
        <v>0</v>
      </c>
      <c r="E150" s="163">
        <f>VLOOKUP(A150,[1]Sheet1!$E$15:$X$388,20,0)</f>
        <v>0</v>
      </c>
      <c r="F150" s="210">
        <f t="shared" si="47"/>
        <v>0</v>
      </c>
      <c r="G150" s="210">
        <f t="shared" si="48"/>
        <v>0</v>
      </c>
      <c r="H150" s="210">
        <f>VLOOKUP(A150,'[4]К1-2023 - общински'!$D$8:$S$380,16,0)</f>
        <v>0</v>
      </c>
      <c r="I150" s="210">
        <f t="shared" si="49"/>
        <v>0</v>
      </c>
      <c r="J150" s="220">
        <f t="shared" si="50"/>
        <v>0</v>
      </c>
      <c r="K150" s="163">
        <f>VLOOKUP(A150,[1]Sheet1!$E$15:$Z$388,22,0)</f>
        <v>1</v>
      </c>
      <c r="L150" s="163">
        <f>VLOOKUP(A150,[1]Sheet1!$E$15:$AB$388,24,0)</f>
        <v>10</v>
      </c>
      <c r="M150" s="210">
        <f t="shared" si="51"/>
        <v>3719</v>
      </c>
      <c r="N150" s="210">
        <f t="shared" si="52"/>
        <v>27730</v>
      </c>
      <c r="O150" s="220">
        <f t="shared" si="53"/>
        <v>31449</v>
      </c>
      <c r="P150" s="210">
        <f t="shared" si="54"/>
        <v>31449</v>
      </c>
      <c r="Q150" s="102">
        <f t="shared" si="55"/>
        <v>10</v>
      </c>
      <c r="R150" s="210">
        <f t="shared" si="56"/>
        <v>2070</v>
      </c>
      <c r="S150" s="163">
        <f t="shared" si="57"/>
        <v>0</v>
      </c>
      <c r="T150" s="164">
        <f t="shared" si="58"/>
        <v>5630</v>
      </c>
      <c r="U150" s="231">
        <f t="shared" si="59"/>
        <v>0</v>
      </c>
      <c r="V150" s="220">
        <f t="shared" si="60"/>
        <v>39149</v>
      </c>
      <c r="W150" s="221">
        <f t="shared" si="61"/>
        <v>39149</v>
      </c>
    </row>
    <row r="151" spans="1:23" hidden="1" x14ac:dyDescent="0.2">
      <c r="A151" s="229">
        <v>2218201</v>
      </c>
      <c r="B151" s="219" t="s">
        <v>36</v>
      </c>
      <c r="C151" s="229" t="s">
        <v>504</v>
      </c>
      <c r="D151" s="163">
        <f>VLOOKUP(A151,[1]Sheet1!$E$15:$R$388,14,0)</f>
        <v>0</v>
      </c>
      <c r="E151" s="163">
        <f>VLOOKUP(A151,[1]Sheet1!$E$15:$X$388,20,0)</f>
        <v>0</v>
      </c>
      <c r="F151" s="210">
        <f t="shared" si="47"/>
        <v>0</v>
      </c>
      <c r="G151" s="210">
        <f t="shared" si="48"/>
        <v>0</v>
      </c>
      <c r="H151" s="210">
        <f>VLOOKUP(A151,'[4]К1-2023 - общински'!$D$8:$S$380,16,0)</f>
        <v>0</v>
      </c>
      <c r="I151" s="210">
        <f t="shared" si="49"/>
        <v>0</v>
      </c>
      <c r="J151" s="220">
        <f t="shared" si="50"/>
        <v>0</v>
      </c>
      <c r="K151" s="163">
        <f>VLOOKUP(A151,[1]Sheet1!$E$15:$Z$388,22,0)</f>
        <v>0</v>
      </c>
      <c r="L151" s="163">
        <f>VLOOKUP(A151,[1]Sheet1!$E$15:$AB$388,24,0)</f>
        <v>0</v>
      </c>
      <c r="M151" s="210">
        <f t="shared" si="51"/>
        <v>0</v>
      </c>
      <c r="N151" s="210">
        <f t="shared" si="52"/>
        <v>0</v>
      </c>
      <c r="O151" s="220">
        <f t="shared" si="53"/>
        <v>0</v>
      </c>
      <c r="P151" s="210">
        <f t="shared" si="54"/>
        <v>0</v>
      </c>
      <c r="Q151" s="102">
        <f t="shared" si="55"/>
        <v>0</v>
      </c>
      <c r="R151" s="210">
        <f t="shared" si="56"/>
        <v>0</v>
      </c>
      <c r="S151" s="163">
        <f t="shared" si="57"/>
        <v>0</v>
      </c>
      <c r="T151" s="164">
        <f t="shared" si="58"/>
        <v>0</v>
      </c>
      <c r="U151" s="231">
        <f t="shared" si="59"/>
        <v>0</v>
      </c>
      <c r="V151" s="220">
        <f t="shared" si="60"/>
        <v>0</v>
      </c>
      <c r="W151" s="221">
        <f t="shared" si="61"/>
        <v>0</v>
      </c>
    </row>
    <row r="152" spans="1:23" x14ac:dyDescent="0.2">
      <c r="A152" s="229">
        <v>2218083</v>
      </c>
      <c r="B152" s="219" t="s">
        <v>36</v>
      </c>
      <c r="C152" s="229" t="s">
        <v>505</v>
      </c>
      <c r="D152" s="163">
        <f>VLOOKUP(A152,[1]Sheet1!$E$15:$R$388,14,0)</f>
        <v>0</v>
      </c>
      <c r="E152" s="163">
        <f>VLOOKUP(A152,[1]Sheet1!$E$15:$X$388,20,0)</f>
        <v>0</v>
      </c>
      <c r="F152" s="210">
        <f t="shared" si="47"/>
        <v>0</v>
      </c>
      <c r="G152" s="210">
        <f t="shared" si="48"/>
        <v>0</v>
      </c>
      <c r="H152" s="210">
        <f>VLOOKUP(A152,'[4]К1-2023 - общински'!$D$8:$S$380,16,0)</f>
        <v>0</v>
      </c>
      <c r="I152" s="210">
        <f t="shared" si="49"/>
        <v>0</v>
      </c>
      <c r="J152" s="220">
        <f t="shared" si="50"/>
        <v>0</v>
      </c>
      <c r="K152" s="163">
        <f>VLOOKUP(A152,[1]Sheet1!$E$15:$Z$388,22,0)</f>
        <v>1</v>
      </c>
      <c r="L152" s="163">
        <f>VLOOKUP(A152,[1]Sheet1!$E$15:$AB$388,24,0)</f>
        <v>14</v>
      </c>
      <c r="M152" s="210">
        <f t="shared" si="51"/>
        <v>3719</v>
      </c>
      <c r="N152" s="210">
        <f t="shared" si="52"/>
        <v>38822</v>
      </c>
      <c r="O152" s="220">
        <f t="shared" si="53"/>
        <v>42541</v>
      </c>
      <c r="P152" s="210">
        <f t="shared" si="54"/>
        <v>42541</v>
      </c>
      <c r="Q152" s="102">
        <f t="shared" si="55"/>
        <v>14</v>
      </c>
      <c r="R152" s="210">
        <f t="shared" si="56"/>
        <v>2898</v>
      </c>
      <c r="S152" s="163">
        <f t="shared" si="57"/>
        <v>0</v>
      </c>
      <c r="T152" s="164">
        <f t="shared" si="58"/>
        <v>7882</v>
      </c>
      <c r="U152" s="231">
        <f t="shared" si="59"/>
        <v>0</v>
      </c>
      <c r="V152" s="220">
        <f t="shared" si="60"/>
        <v>53321</v>
      </c>
      <c r="W152" s="221">
        <f t="shared" si="61"/>
        <v>53321</v>
      </c>
    </row>
    <row r="153" spans="1:23" x14ac:dyDescent="0.2">
      <c r="A153" s="76"/>
      <c r="B153" s="76"/>
      <c r="C153" s="219" t="s">
        <v>37</v>
      </c>
      <c r="D153" s="221">
        <f t="shared" ref="D153:W153" si="63">SUM(D154:D163)</f>
        <v>0</v>
      </c>
      <c r="E153" s="221">
        <f t="shared" si="63"/>
        <v>0</v>
      </c>
      <c r="F153" s="221">
        <f t="shared" si="63"/>
        <v>0</v>
      </c>
      <c r="G153" s="210">
        <f t="shared" si="48"/>
        <v>0</v>
      </c>
      <c r="H153" s="221">
        <f t="shared" si="63"/>
        <v>0</v>
      </c>
      <c r="I153" s="221">
        <f t="shared" si="63"/>
        <v>0</v>
      </c>
      <c r="J153" s="221">
        <f t="shared" si="63"/>
        <v>0</v>
      </c>
      <c r="K153" s="221">
        <f t="shared" si="63"/>
        <v>4</v>
      </c>
      <c r="L153" s="221">
        <f t="shared" si="63"/>
        <v>82</v>
      </c>
      <c r="M153" s="221">
        <f t="shared" si="63"/>
        <v>14876</v>
      </c>
      <c r="N153" s="221">
        <f t="shared" si="63"/>
        <v>227386</v>
      </c>
      <c r="O153" s="221">
        <f t="shared" si="63"/>
        <v>242262</v>
      </c>
      <c r="P153" s="221">
        <f t="shared" si="63"/>
        <v>242262</v>
      </c>
      <c r="Q153" s="221">
        <f t="shared" si="63"/>
        <v>82</v>
      </c>
      <c r="R153" s="221">
        <f t="shared" si="63"/>
        <v>16974</v>
      </c>
      <c r="S153" s="221">
        <f t="shared" si="63"/>
        <v>0</v>
      </c>
      <c r="T153" s="164">
        <f t="shared" si="58"/>
        <v>46166</v>
      </c>
      <c r="U153" s="221">
        <f t="shared" si="63"/>
        <v>0</v>
      </c>
      <c r="V153" s="221">
        <f t="shared" si="63"/>
        <v>305402</v>
      </c>
      <c r="W153" s="221">
        <f t="shared" si="63"/>
        <v>305402</v>
      </c>
    </row>
    <row r="154" spans="1:23" hidden="1" x14ac:dyDescent="0.2">
      <c r="A154" s="229">
        <v>2219024</v>
      </c>
      <c r="B154" s="219" t="s">
        <v>37</v>
      </c>
      <c r="C154" s="229" t="s">
        <v>506</v>
      </c>
      <c r="D154" s="163">
        <f>VLOOKUP(A154,[1]Sheet1!$E$15:$R$388,14,0)</f>
        <v>0</v>
      </c>
      <c r="E154" s="163">
        <f>VLOOKUP(A154,[1]Sheet1!$E$15:$X$388,20,0)</f>
        <v>0</v>
      </c>
      <c r="F154" s="210">
        <f t="shared" si="47"/>
        <v>0</v>
      </c>
      <c r="G154" s="210">
        <f t="shared" si="48"/>
        <v>0</v>
      </c>
      <c r="H154" s="210">
        <f>VLOOKUP(A154,'[4]К1-2023 - общински'!$D$8:$S$380,16,0)</f>
        <v>0</v>
      </c>
      <c r="I154" s="210">
        <f t="shared" si="49"/>
        <v>0</v>
      </c>
      <c r="J154" s="220">
        <f t="shared" si="50"/>
        <v>0</v>
      </c>
      <c r="K154" s="163">
        <f>VLOOKUP(A154,[1]Sheet1!$E$15:$Z$388,22,0)</f>
        <v>0</v>
      </c>
      <c r="L154" s="163">
        <f>VLOOKUP(A154,[1]Sheet1!$E$15:$AB$388,24,0)</f>
        <v>0</v>
      </c>
      <c r="M154" s="210">
        <f t="shared" si="51"/>
        <v>0</v>
      </c>
      <c r="N154" s="210">
        <f t="shared" si="52"/>
        <v>0</v>
      </c>
      <c r="O154" s="220">
        <f t="shared" si="53"/>
        <v>0</v>
      </c>
      <c r="P154" s="210">
        <f t="shared" si="54"/>
        <v>0</v>
      </c>
      <c r="Q154" s="102">
        <f t="shared" si="55"/>
        <v>0</v>
      </c>
      <c r="R154" s="210">
        <f t="shared" si="56"/>
        <v>0</v>
      </c>
      <c r="S154" s="163">
        <f t="shared" si="57"/>
        <v>0</v>
      </c>
      <c r="T154" s="164">
        <f t="shared" si="58"/>
        <v>0</v>
      </c>
      <c r="U154" s="231">
        <f t="shared" si="59"/>
        <v>0</v>
      </c>
      <c r="V154" s="220">
        <f t="shared" si="60"/>
        <v>0</v>
      </c>
      <c r="W154" s="221">
        <f t="shared" si="61"/>
        <v>0</v>
      </c>
    </row>
    <row r="155" spans="1:23" x14ac:dyDescent="0.2">
      <c r="A155" s="229">
        <v>2219042</v>
      </c>
      <c r="B155" s="219" t="s">
        <v>37</v>
      </c>
      <c r="C155" s="229" t="s">
        <v>507</v>
      </c>
      <c r="D155" s="163">
        <f>VLOOKUP(A155,[1]Sheet1!$E$15:$R$388,14,0)</f>
        <v>0</v>
      </c>
      <c r="E155" s="163">
        <f>VLOOKUP(A155,[1]Sheet1!$E$15:$X$388,20,0)</f>
        <v>0</v>
      </c>
      <c r="F155" s="210">
        <f t="shared" si="47"/>
        <v>0</v>
      </c>
      <c r="G155" s="210">
        <f t="shared" si="48"/>
        <v>0</v>
      </c>
      <c r="H155" s="210">
        <f>VLOOKUP(A155,'[4]К1-2023 - общински'!$D$8:$S$380,16,0)</f>
        <v>0</v>
      </c>
      <c r="I155" s="210">
        <f t="shared" si="49"/>
        <v>0</v>
      </c>
      <c r="J155" s="220">
        <f t="shared" si="50"/>
        <v>0</v>
      </c>
      <c r="K155" s="163">
        <f>VLOOKUP(A155,[1]Sheet1!$E$15:$Z$388,22,0)</f>
        <v>1</v>
      </c>
      <c r="L155" s="163">
        <f>VLOOKUP(A155,[1]Sheet1!$E$15:$AB$388,24,0)</f>
        <v>20</v>
      </c>
      <c r="M155" s="210">
        <f t="shared" si="51"/>
        <v>3719</v>
      </c>
      <c r="N155" s="210">
        <f t="shared" si="52"/>
        <v>55460</v>
      </c>
      <c r="O155" s="220">
        <f t="shared" si="53"/>
        <v>59179</v>
      </c>
      <c r="P155" s="210">
        <f t="shared" si="54"/>
        <v>59179</v>
      </c>
      <c r="Q155" s="102">
        <f t="shared" si="55"/>
        <v>20</v>
      </c>
      <c r="R155" s="210">
        <f t="shared" si="56"/>
        <v>4140</v>
      </c>
      <c r="S155" s="163">
        <f t="shared" si="57"/>
        <v>0</v>
      </c>
      <c r="T155" s="164">
        <f t="shared" si="58"/>
        <v>11260</v>
      </c>
      <c r="U155" s="231">
        <f t="shared" si="59"/>
        <v>0</v>
      </c>
      <c r="V155" s="220">
        <f t="shared" si="60"/>
        <v>74579</v>
      </c>
      <c r="W155" s="221">
        <f t="shared" si="61"/>
        <v>74579</v>
      </c>
    </row>
    <row r="156" spans="1:23" hidden="1" x14ac:dyDescent="0.2">
      <c r="A156" s="229">
        <v>2219044</v>
      </c>
      <c r="B156" s="219" t="s">
        <v>37</v>
      </c>
      <c r="C156" s="229" t="s">
        <v>508</v>
      </c>
      <c r="D156" s="163">
        <f>VLOOKUP(A156,[1]Sheet1!$E$15:$R$388,14,0)</f>
        <v>0</v>
      </c>
      <c r="E156" s="163">
        <f>VLOOKUP(A156,[1]Sheet1!$E$15:$X$388,20,0)</f>
        <v>0</v>
      </c>
      <c r="F156" s="210">
        <f t="shared" si="47"/>
        <v>0</v>
      </c>
      <c r="G156" s="210">
        <f t="shared" si="48"/>
        <v>0</v>
      </c>
      <c r="H156" s="210">
        <f>VLOOKUP(A156,'[4]К1-2023 - общински'!$D$8:$S$380,16,0)</f>
        <v>0</v>
      </c>
      <c r="I156" s="210">
        <f t="shared" si="49"/>
        <v>0</v>
      </c>
      <c r="J156" s="220">
        <f t="shared" si="50"/>
        <v>0</v>
      </c>
      <c r="K156" s="163">
        <f>VLOOKUP(A156,[1]Sheet1!$E$15:$Z$388,22,0)</f>
        <v>0</v>
      </c>
      <c r="L156" s="163">
        <f>VLOOKUP(A156,[1]Sheet1!$E$15:$AB$388,24,0)</f>
        <v>0</v>
      </c>
      <c r="M156" s="210">
        <f t="shared" si="51"/>
        <v>0</v>
      </c>
      <c r="N156" s="210">
        <f t="shared" si="52"/>
        <v>0</v>
      </c>
      <c r="O156" s="220">
        <f t="shared" si="53"/>
        <v>0</v>
      </c>
      <c r="P156" s="210">
        <f t="shared" si="54"/>
        <v>0</v>
      </c>
      <c r="Q156" s="102">
        <f t="shared" si="55"/>
        <v>0</v>
      </c>
      <c r="R156" s="210">
        <f t="shared" si="56"/>
        <v>0</v>
      </c>
      <c r="S156" s="163">
        <f t="shared" si="57"/>
        <v>0</v>
      </c>
      <c r="T156" s="164">
        <f t="shared" si="58"/>
        <v>0</v>
      </c>
      <c r="U156" s="231">
        <f t="shared" si="59"/>
        <v>0</v>
      </c>
      <c r="V156" s="220">
        <f t="shared" si="60"/>
        <v>0</v>
      </c>
      <c r="W156" s="221">
        <f t="shared" si="61"/>
        <v>0</v>
      </c>
    </row>
    <row r="157" spans="1:23" hidden="1" x14ac:dyDescent="0.2">
      <c r="A157" s="229">
        <v>2219049</v>
      </c>
      <c r="B157" s="219" t="s">
        <v>37</v>
      </c>
      <c r="C157" s="229" t="s">
        <v>509</v>
      </c>
      <c r="D157" s="163">
        <f>VLOOKUP(A157,[1]Sheet1!$E$15:$R$388,14,0)</f>
        <v>0</v>
      </c>
      <c r="E157" s="163">
        <f>VLOOKUP(A157,[1]Sheet1!$E$15:$X$388,20,0)</f>
        <v>0</v>
      </c>
      <c r="F157" s="210">
        <f t="shared" si="47"/>
        <v>0</v>
      </c>
      <c r="G157" s="210">
        <f t="shared" si="48"/>
        <v>0</v>
      </c>
      <c r="H157" s="210">
        <f>VLOOKUP(A157,'[4]К1-2023 - общински'!$D$8:$S$380,16,0)</f>
        <v>0</v>
      </c>
      <c r="I157" s="210">
        <f t="shared" si="49"/>
        <v>0</v>
      </c>
      <c r="J157" s="220">
        <f t="shared" si="50"/>
        <v>0</v>
      </c>
      <c r="K157" s="163">
        <f>VLOOKUP(A157,[1]Sheet1!$E$15:$Z$388,22,0)</f>
        <v>0</v>
      </c>
      <c r="L157" s="163">
        <f>VLOOKUP(A157,[1]Sheet1!$E$15:$AB$388,24,0)</f>
        <v>0</v>
      </c>
      <c r="M157" s="210">
        <f t="shared" si="51"/>
        <v>0</v>
      </c>
      <c r="N157" s="210">
        <f t="shared" si="52"/>
        <v>0</v>
      </c>
      <c r="O157" s="220">
        <f t="shared" si="53"/>
        <v>0</v>
      </c>
      <c r="P157" s="210">
        <f t="shared" si="54"/>
        <v>0</v>
      </c>
      <c r="Q157" s="102">
        <f t="shared" si="55"/>
        <v>0</v>
      </c>
      <c r="R157" s="210">
        <f t="shared" si="56"/>
        <v>0</v>
      </c>
      <c r="S157" s="163">
        <f t="shared" si="57"/>
        <v>0</v>
      </c>
      <c r="T157" s="164">
        <f t="shared" si="58"/>
        <v>0</v>
      </c>
      <c r="U157" s="231">
        <f t="shared" si="59"/>
        <v>0</v>
      </c>
      <c r="V157" s="220">
        <f t="shared" si="60"/>
        <v>0</v>
      </c>
      <c r="W157" s="221">
        <f t="shared" si="61"/>
        <v>0</v>
      </c>
    </row>
    <row r="158" spans="1:23" hidden="1" x14ac:dyDescent="0.2">
      <c r="A158" s="229">
        <v>2219095</v>
      </c>
      <c r="B158" s="219" t="s">
        <v>37</v>
      </c>
      <c r="C158" s="229" t="s">
        <v>510</v>
      </c>
      <c r="D158" s="163">
        <f>VLOOKUP(A158,[1]Sheet1!$E$15:$R$388,14,0)</f>
        <v>0</v>
      </c>
      <c r="E158" s="163">
        <f>VLOOKUP(A158,[1]Sheet1!$E$15:$X$388,20,0)</f>
        <v>0</v>
      </c>
      <c r="F158" s="210">
        <f t="shared" si="47"/>
        <v>0</v>
      </c>
      <c r="G158" s="210">
        <f t="shared" si="48"/>
        <v>0</v>
      </c>
      <c r="H158" s="210">
        <f>VLOOKUP(A158,'[4]К1-2023 - общински'!$D$8:$S$380,16,0)</f>
        <v>0</v>
      </c>
      <c r="I158" s="210">
        <f t="shared" si="49"/>
        <v>0</v>
      </c>
      <c r="J158" s="220">
        <f t="shared" si="50"/>
        <v>0</v>
      </c>
      <c r="K158" s="163">
        <f>VLOOKUP(A158,[1]Sheet1!$E$15:$Z$388,22,0)</f>
        <v>0</v>
      </c>
      <c r="L158" s="163">
        <f>VLOOKUP(A158,[1]Sheet1!$E$15:$AB$388,24,0)</f>
        <v>0</v>
      </c>
      <c r="M158" s="210">
        <f t="shared" si="51"/>
        <v>0</v>
      </c>
      <c r="N158" s="210">
        <f t="shared" si="52"/>
        <v>0</v>
      </c>
      <c r="O158" s="220">
        <f t="shared" si="53"/>
        <v>0</v>
      </c>
      <c r="P158" s="210">
        <f t="shared" si="54"/>
        <v>0</v>
      </c>
      <c r="Q158" s="102">
        <f t="shared" si="55"/>
        <v>0</v>
      </c>
      <c r="R158" s="210">
        <f t="shared" si="56"/>
        <v>0</v>
      </c>
      <c r="S158" s="163">
        <f t="shared" si="57"/>
        <v>0</v>
      </c>
      <c r="T158" s="164">
        <f t="shared" si="58"/>
        <v>0</v>
      </c>
      <c r="U158" s="231">
        <f t="shared" si="59"/>
        <v>0</v>
      </c>
      <c r="V158" s="220">
        <f t="shared" si="60"/>
        <v>0</v>
      </c>
      <c r="W158" s="221">
        <f t="shared" si="61"/>
        <v>0</v>
      </c>
    </row>
    <row r="159" spans="1:23" x14ac:dyDescent="0.2">
      <c r="A159" s="229">
        <v>2219106</v>
      </c>
      <c r="B159" s="219" t="s">
        <v>37</v>
      </c>
      <c r="C159" s="229" t="s">
        <v>511</v>
      </c>
      <c r="D159" s="163">
        <f>VLOOKUP(A159,[1]Sheet1!$E$15:$R$388,14,0)</f>
        <v>0</v>
      </c>
      <c r="E159" s="163">
        <f>VLOOKUP(A159,[1]Sheet1!$E$15:$X$388,20,0)</f>
        <v>0</v>
      </c>
      <c r="F159" s="210">
        <f t="shared" si="47"/>
        <v>0</v>
      </c>
      <c r="G159" s="210">
        <f t="shared" si="48"/>
        <v>0</v>
      </c>
      <c r="H159" s="210">
        <f>VLOOKUP(A159,'[4]К1-2023 - общински'!$D$8:$S$380,16,0)</f>
        <v>0</v>
      </c>
      <c r="I159" s="210">
        <f t="shared" si="49"/>
        <v>0</v>
      </c>
      <c r="J159" s="220">
        <f t="shared" si="50"/>
        <v>0</v>
      </c>
      <c r="K159" s="163">
        <f>VLOOKUP(A159,[1]Sheet1!$E$15:$Z$388,22,0)</f>
        <v>1</v>
      </c>
      <c r="L159" s="163">
        <f>VLOOKUP(A159,[1]Sheet1!$E$15:$AB$388,24,0)</f>
        <v>21</v>
      </c>
      <c r="M159" s="210">
        <f t="shared" si="51"/>
        <v>3719</v>
      </c>
      <c r="N159" s="210">
        <f t="shared" si="52"/>
        <v>58233</v>
      </c>
      <c r="O159" s="220">
        <f t="shared" si="53"/>
        <v>61952</v>
      </c>
      <c r="P159" s="210">
        <f t="shared" si="54"/>
        <v>61952</v>
      </c>
      <c r="Q159" s="102">
        <f t="shared" si="55"/>
        <v>21</v>
      </c>
      <c r="R159" s="210">
        <f t="shared" si="56"/>
        <v>4347</v>
      </c>
      <c r="S159" s="163">
        <f t="shared" si="57"/>
        <v>0</v>
      </c>
      <c r="T159" s="164">
        <f t="shared" si="58"/>
        <v>11823</v>
      </c>
      <c r="U159" s="231">
        <f t="shared" si="59"/>
        <v>0</v>
      </c>
      <c r="V159" s="220">
        <f t="shared" si="60"/>
        <v>78122</v>
      </c>
      <c r="W159" s="221">
        <f t="shared" si="61"/>
        <v>78122</v>
      </c>
    </row>
    <row r="160" spans="1:23" hidden="1" x14ac:dyDescent="0.2">
      <c r="A160" s="229">
        <v>2219124</v>
      </c>
      <c r="B160" s="219" t="s">
        <v>37</v>
      </c>
      <c r="C160" s="229" t="s">
        <v>512</v>
      </c>
      <c r="D160" s="163">
        <f>VLOOKUP(A160,[1]Sheet1!$E$15:$R$388,14,0)</f>
        <v>0</v>
      </c>
      <c r="E160" s="163">
        <f>VLOOKUP(A160,[1]Sheet1!$E$15:$X$388,20,0)</f>
        <v>0</v>
      </c>
      <c r="F160" s="210">
        <f t="shared" si="47"/>
        <v>0</v>
      </c>
      <c r="G160" s="210">
        <f t="shared" si="48"/>
        <v>0</v>
      </c>
      <c r="H160" s="210">
        <f>VLOOKUP(A160,'[4]К1-2023 - общински'!$D$8:$S$380,16,0)</f>
        <v>0</v>
      </c>
      <c r="I160" s="210">
        <f t="shared" si="49"/>
        <v>0</v>
      </c>
      <c r="J160" s="220">
        <f t="shared" si="50"/>
        <v>0</v>
      </c>
      <c r="K160" s="163">
        <f>VLOOKUP(A160,[1]Sheet1!$E$15:$Z$388,22,0)</f>
        <v>0</v>
      </c>
      <c r="L160" s="163">
        <f>VLOOKUP(A160,[1]Sheet1!$E$15:$AB$388,24,0)</f>
        <v>0</v>
      </c>
      <c r="M160" s="210">
        <f t="shared" si="51"/>
        <v>0</v>
      </c>
      <c r="N160" s="210">
        <f t="shared" si="52"/>
        <v>0</v>
      </c>
      <c r="O160" s="220">
        <f t="shared" si="53"/>
        <v>0</v>
      </c>
      <c r="P160" s="210">
        <f t="shared" si="54"/>
        <v>0</v>
      </c>
      <c r="Q160" s="102">
        <f t="shared" si="55"/>
        <v>0</v>
      </c>
      <c r="R160" s="210">
        <f t="shared" si="56"/>
        <v>0</v>
      </c>
      <c r="S160" s="163">
        <f t="shared" si="57"/>
        <v>0</v>
      </c>
      <c r="T160" s="164">
        <f t="shared" si="58"/>
        <v>0</v>
      </c>
      <c r="U160" s="231">
        <f t="shared" si="59"/>
        <v>0</v>
      </c>
      <c r="V160" s="220">
        <f t="shared" si="60"/>
        <v>0</v>
      </c>
      <c r="W160" s="221">
        <f t="shared" si="61"/>
        <v>0</v>
      </c>
    </row>
    <row r="161" spans="1:23" x14ac:dyDescent="0.2">
      <c r="A161" s="229">
        <v>2219130</v>
      </c>
      <c r="B161" s="219" t="s">
        <v>37</v>
      </c>
      <c r="C161" s="229" t="s">
        <v>513</v>
      </c>
      <c r="D161" s="163">
        <f>VLOOKUP(A161,[1]Sheet1!$E$15:$R$388,14,0)</f>
        <v>0</v>
      </c>
      <c r="E161" s="163">
        <f>VLOOKUP(A161,[1]Sheet1!$E$15:$X$388,20,0)</f>
        <v>0</v>
      </c>
      <c r="F161" s="210">
        <f t="shared" si="47"/>
        <v>0</v>
      </c>
      <c r="G161" s="210">
        <f t="shared" si="48"/>
        <v>0</v>
      </c>
      <c r="H161" s="210">
        <f>VLOOKUP(A161,'[4]К1-2023 - общински'!$D$8:$S$380,16,0)</f>
        <v>0</v>
      </c>
      <c r="I161" s="210">
        <f t="shared" si="49"/>
        <v>0</v>
      </c>
      <c r="J161" s="220">
        <f t="shared" si="50"/>
        <v>0</v>
      </c>
      <c r="K161" s="163">
        <f>VLOOKUP(A161,[1]Sheet1!$E$15:$Z$388,22,0)</f>
        <v>1</v>
      </c>
      <c r="L161" s="163">
        <f>VLOOKUP(A161,[1]Sheet1!$E$15:$AB$388,24,0)</f>
        <v>20</v>
      </c>
      <c r="M161" s="210">
        <f t="shared" si="51"/>
        <v>3719</v>
      </c>
      <c r="N161" s="210">
        <f t="shared" si="52"/>
        <v>55460</v>
      </c>
      <c r="O161" s="220">
        <f t="shared" si="53"/>
        <v>59179</v>
      </c>
      <c r="P161" s="210">
        <f t="shared" si="54"/>
        <v>59179</v>
      </c>
      <c r="Q161" s="102">
        <f t="shared" si="55"/>
        <v>20</v>
      </c>
      <c r="R161" s="210">
        <f t="shared" si="56"/>
        <v>4140</v>
      </c>
      <c r="S161" s="163">
        <f t="shared" si="57"/>
        <v>0</v>
      </c>
      <c r="T161" s="164">
        <f t="shared" si="58"/>
        <v>11260</v>
      </c>
      <c r="U161" s="231">
        <f t="shared" si="59"/>
        <v>0</v>
      </c>
      <c r="V161" s="220">
        <f t="shared" si="60"/>
        <v>74579</v>
      </c>
      <c r="W161" s="221">
        <f t="shared" si="61"/>
        <v>74579</v>
      </c>
    </row>
    <row r="162" spans="1:23" hidden="1" x14ac:dyDescent="0.2">
      <c r="A162" s="229">
        <v>2219143</v>
      </c>
      <c r="B162" s="219" t="s">
        <v>37</v>
      </c>
      <c r="C162" s="229" t="s">
        <v>514</v>
      </c>
      <c r="D162" s="163">
        <f>VLOOKUP(A162,[1]Sheet1!$E$15:$R$388,14,0)</f>
        <v>0</v>
      </c>
      <c r="E162" s="163">
        <f>VLOOKUP(A162,[1]Sheet1!$E$15:$X$388,20,0)</f>
        <v>0</v>
      </c>
      <c r="F162" s="210">
        <f t="shared" si="47"/>
        <v>0</v>
      </c>
      <c r="G162" s="210">
        <f t="shared" si="48"/>
        <v>0</v>
      </c>
      <c r="H162" s="210">
        <f>VLOOKUP(A162,'[4]К1-2023 - общински'!$D$8:$S$380,16,0)</f>
        <v>0</v>
      </c>
      <c r="I162" s="210">
        <f t="shared" si="49"/>
        <v>0</v>
      </c>
      <c r="J162" s="220">
        <f t="shared" si="50"/>
        <v>0</v>
      </c>
      <c r="K162" s="163">
        <f>VLOOKUP(A162,[1]Sheet1!$E$15:$Z$388,22,0)</f>
        <v>0</v>
      </c>
      <c r="L162" s="163">
        <f>VLOOKUP(A162,[1]Sheet1!$E$15:$AB$388,24,0)</f>
        <v>0</v>
      </c>
      <c r="M162" s="210">
        <f t="shared" si="51"/>
        <v>0</v>
      </c>
      <c r="N162" s="210">
        <f t="shared" si="52"/>
        <v>0</v>
      </c>
      <c r="O162" s="220">
        <f t="shared" si="53"/>
        <v>0</v>
      </c>
      <c r="P162" s="210">
        <f t="shared" si="54"/>
        <v>0</v>
      </c>
      <c r="Q162" s="102">
        <f t="shared" si="55"/>
        <v>0</v>
      </c>
      <c r="R162" s="210">
        <f t="shared" si="56"/>
        <v>0</v>
      </c>
      <c r="S162" s="163">
        <f t="shared" si="57"/>
        <v>0</v>
      </c>
      <c r="T162" s="164">
        <f t="shared" si="58"/>
        <v>0</v>
      </c>
      <c r="U162" s="231">
        <f t="shared" si="59"/>
        <v>0</v>
      </c>
      <c r="V162" s="220">
        <f t="shared" si="60"/>
        <v>0</v>
      </c>
      <c r="W162" s="221">
        <f t="shared" si="61"/>
        <v>0</v>
      </c>
    </row>
    <row r="163" spans="1:23" x14ac:dyDescent="0.2">
      <c r="A163" s="229">
        <v>2219199</v>
      </c>
      <c r="B163" s="219" t="s">
        <v>37</v>
      </c>
      <c r="C163" s="229" t="s">
        <v>515</v>
      </c>
      <c r="D163" s="163">
        <f>VLOOKUP(A163,[1]Sheet1!$E$15:$R$388,14,0)</f>
        <v>0</v>
      </c>
      <c r="E163" s="163">
        <f>VLOOKUP(A163,[1]Sheet1!$E$15:$X$388,20,0)</f>
        <v>0</v>
      </c>
      <c r="F163" s="210">
        <f t="shared" si="47"/>
        <v>0</v>
      </c>
      <c r="G163" s="210">
        <f t="shared" si="48"/>
        <v>0</v>
      </c>
      <c r="H163" s="210">
        <f>VLOOKUP(A163,'[4]К1-2023 - общински'!$D$8:$S$380,16,0)</f>
        <v>0</v>
      </c>
      <c r="I163" s="210">
        <f t="shared" si="49"/>
        <v>0</v>
      </c>
      <c r="J163" s="220">
        <f t="shared" si="50"/>
        <v>0</v>
      </c>
      <c r="K163" s="163">
        <f>VLOOKUP(A163,[1]Sheet1!$E$15:$Z$388,22,0)</f>
        <v>1</v>
      </c>
      <c r="L163" s="163">
        <f>VLOOKUP(A163,[1]Sheet1!$E$15:$AB$388,24,0)</f>
        <v>21</v>
      </c>
      <c r="M163" s="210">
        <f t="shared" si="51"/>
        <v>3719</v>
      </c>
      <c r="N163" s="210">
        <f t="shared" si="52"/>
        <v>58233</v>
      </c>
      <c r="O163" s="220">
        <f t="shared" si="53"/>
        <v>61952</v>
      </c>
      <c r="P163" s="210">
        <f t="shared" si="54"/>
        <v>61952</v>
      </c>
      <c r="Q163" s="102">
        <f t="shared" si="55"/>
        <v>21</v>
      </c>
      <c r="R163" s="210">
        <f t="shared" si="56"/>
        <v>4347</v>
      </c>
      <c r="S163" s="163">
        <f t="shared" si="57"/>
        <v>0</v>
      </c>
      <c r="T163" s="164">
        <f t="shared" si="58"/>
        <v>11823</v>
      </c>
      <c r="U163" s="231">
        <f t="shared" si="59"/>
        <v>0</v>
      </c>
      <c r="V163" s="220">
        <f t="shared" si="60"/>
        <v>78122</v>
      </c>
      <c r="W163" s="221">
        <f t="shared" si="61"/>
        <v>78122</v>
      </c>
    </row>
    <row r="164" spans="1:23" x14ac:dyDescent="0.2">
      <c r="A164" s="76"/>
      <c r="B164" s="76"/>
      <c r="C164" s="219" t="s">
        <v>38</v>
      </c>
      <c r="D164" s="221">
        <f t="shared" ref="D164:W164" si="64">SUM(D165:D171)</f>
        <v>0</v>
      </c>
      <c r="E164" s="221">
        <f t="shared" si="64"/>
        <v>0</v>
      </c>
      <c r="F164" s="221">
        <f t="shared" si="64"/>
        <v>0</v>
      </c>
      <c r="G164" s="210">
        <f t="shared" si="48"/>
        <v>0</v>
      </c>
      <c r="H164" s="221">
        <f t="shared" si="64"/>
        <v>0</v>
      </c>
      <c r="I164" s="221">
        <f t="shared" si="64"/>
        <v>0</v>
      </c>
      <c r="J164" s="221">
        <f t="shared" si="64"/>
        <v>0</v>
      </c>
      <c r="K164" s="221">
        <f t="shared" si="64"/>
        <v>6</v>
      </c>
      <c r="L164" s="221">
        <f t="shared" si="64"/>
        <v>106</v>
      </c>
      <c r="M164" s="221">
        <f t="shared" si="64"/>
        <v>22314</v>
      </c>
      <c r="N164" s="221">
        <f t="shared" si="64"/>
        <v>293938</v>
      </c>
      <c r="O164" s="221">
        <f t="shared" si="64"/>
        <v>316252</v>
      </c>
      <c r="P164" s="221">
        <f t="shared" si="64"/>
        <v>316252</v>
      </c>
      <c r="Q164" s="221">
        <f t="shared" si="64"/>
        <v>106</v>
      </c>
      <c r="R164" s="221">
        <f t="shared" si="64"/>
        <v>21942</v>
      </c>
      <c r="S164" s="221">
        <f t="shared" si="64"/>
        <v>0</v>
      </c>
      <c r="T164" s="164">
        <f t="shared" si="58"/>
        <v>59678</v>
      </c>
      <c r="U164" s="221">
        <f t="shared" si="64"/>
        <v>0</v>
      </c>
      <c r="V164" s="221">
        <f t="shared" si="64"/>
        <v>397872</v>
      </c>
      <c r="W164" s="221">
        <f t="shared" si="64"/>
        <v>397872</v>
      </c>
    </row>
    <row r="165" spans="1:23" x14ac:dyDescent="0.2">
      <c r="A165" s="229">
        <v>2220014</v>
      </c>
      <c r="B165" s="219" t="s">
        <v>38</v>
      </c>
      <c r="C165" s="229" t="s">
        <v>516</v>
      </c>
      <c r="D165" s="163">
        <f>VLOOKUP(A165,[1]Sheet1!$E$15:$R$388,14,0)</f>
        <v>0</v>
      </c>
      <c r="E165" s="163">
        <f>VLOOKUP(A165,[1]Sheet1!$E$15:$X$388,20,0)</f>
        <v>0</v>
      </c>
      <c r="F165" s="210">
        <f t="shared" si="47"/>
        <v>0</v>
      </c>
      <c r="G165" s="210">
        <f t="shared" si="48"/>
        <v>0</v>
      </c>
      <c r="H165" s="210">
        <f>VLOOKUP(A165,'[4]К1-2023 - общински'!$D$8:$S$380,16,0)</f>
        <v>0</v>
      </c>
      <c r="I165" s="210">
        <f t="shared" si="49"/>
        <v>0</v>
      </c>
      <c r="J165" s="220">
        <f t="shared" si="50"/>
        <v>0</v>
      </c>
      <c r="K165" s="163">
        <f>VLOOKUP(A165,[1]Sheet1!$E$15:$Z$388,22,0)</f>
        <v>1</v>
      </c>
      <c r="L165" s="163">
        <f>VLOOKUP(A165,[1]Sheet1!$E$15:$AB$388,24,0)</f>
        <v>23</v>
      </c>
      <c r="M165" s="210">
        <f t="shared" si="51"/>
        <v>3719</v>
      </c>
      <c r="N165" s="210">
        <f t="shared" si="52"/>
        <v>63779</v>
      </c>
      <c r="O165" s="220">
        <f t="shared" si="53"/>
        <v>67498</v>
      </c>
      <c r="P165" s="210">
        <f t="shared" si="54"/>
        <v>67498</v>
      </c>
      <c r="Q165" s="102">
        <f t="shared" si="55"/>
        <v>23</v>
      </c>
      <c r="R165" s="210">
        <f t="shared" si="56"/>
        <v>4761</v>
      </c>
      <c r="S165" s="163">
        <f t="shared" si="57"/>
        <v>0</v>
      </c>
      <c r="T165" s="164">
        <f t="shared" si="58"/>
        <v>12949</v>
      </c>
      <c r="U165" s="231">
        <f t="shared" si="59"/>
        <v>0</v>
      </c>
      <c r="V165" s="220">
        <f t="shared" si="60"/>
        <v>85208</v>
      </c>
      <c r="W165" s="221">
        <f t="shared" si="61"/>
        <v>85208</v>
      </c>
    </row>
    <row r="166" spans="1:23" x14ac:dyDescent="0.2">
      <c r="A166" s="229">
        <v>2220029</v>
      </c>
      <c r="B166" s="219" t="s">
        <v>38</v>
      </c>
      <c r="C166" s="229" t="s">
        <v>517</v>
      </c>
      <c r="D166" s="163">
        <f>VLOOKUP(A166,[1]Sheet1!$E$15:$R$388,14,0)</f>
        <v>0</v>
      </c>
      <c r="E166" s="163">
        <f>VLOOKUP(A166,[1]Sheet1!$E$15:$X$388,20,0)</f>
        <v>0</v>
      </c>
      <c r="F166" s="210">
        <f t="shared" si="47"/>
        <v>0</v>
      </c>
      <c r="G166" s="210">
        <f t="shared" si="48"/>
        <v>0</v>
      </c>
      <c r="H166" s="210">
        <f>VLOOKUP(A166,'[4]К1-2023 - общински'!$D$8:$S$380,16,0)</f>
        <v>0</v>
      </c>
      <c r="I166" s="210">
        <f t="shared" si="49"/>
        <v>0</v>
      </c>
      <c r="J166" s="220">
        <f t="shared" si="50"/>
        <v>0</v>
      </c>
      <c r="K166" s="163">
        <f>VLOOKUP(A166,[1]Sheet1!$E$15:$Z$388,22,0)</f>
        <v>1</v>
      </c>
      <c r="L166" s="163">
        <f>VLOOKUP(A166,[1]Sheet1!$E$15:$AB$388,24,0)</f>
        <v>13</v>
      </c>
      <c r="M166" s="210">
        <f t="shared" si="51"/>
        <v>3719</v>
      </c>
      <c r="N166" s="210">
        <f t="shared" si="52"/>
        <v>36049</v>
      </c>
      <c r="O166" s="220">
        <f t="shared" si="53"/>
        <v>39768</v>
      </c>
      <c r="P166" s="210">
        <f t="shared" si="54"/>
        <v>39768</v>
      </c>
      <c r="Q166" s="102">
        <f t="shared" si="55"/>
        <v>13</v>
      </c>
      <c r="R166" s="210">
        <f t="shared" si="56"/>
        <v>2691</v>
      </c>
      <c r="S166" s="163">
        <f t="shared" si="57"/>
        <v>0</v>
      </c>
      <c r="T166" s="164">
        <f t="shared" si="58"/>
        <v>7319</v>
      </c>
      <c r="U166" s="231">
        <f t="shared" si="59"/>
        <v>0</v>
      </c>
      <c r="V166" s="220">
        <f t="shared" si="60"/>
        <v>49778</v>
      </c>
      <c r="W166" s="221">
        <f t="shared" si="61"/>
        <v>49778</v>
      </c>
    </row>
    <row r="167" spans="1:23" x14ac:dyDescent="0.2">
      <c r="A167" s="229">
        <v>2220048</v>
      </c>
      <c r="B167" s="219" t="s">
        <v>38</v>
      </c>
      <c r="C167" s="229" t="s">
        <v>518</v>
      </c>
      <c r="D167" s="163">
        <f>VLOOKUP(A167,[1]Sheet1!$E$15:$R$388,14,0)</f>
        <v>0</v>
      </c>
      <c r="E167" s="163">
        <f>VLOOKUP(A167,[1]Sheet1!$E$15:$X$388,20,0)</f>
        <v>0</v>
      </c>
      <c r="F167" s="210">
        <f t="shared" si="47"/>
        <v>0</v>
      </c>
      <c r="G167" s="210">
        <f t="shared" si="48"/>
        <v>0</v>
      </c>
      <c r="H167" s="210">
        <f>VLOOKUP(A167,'[4]К1-2023 - общински'!$D$8:$S$380,16,0)</f>
        <v>0</v>
      </c>
      <c r="I167" s="210">
        <f t="shared" si="49"/>
        <v>0</v>
      </c>
      <c r="J167" s="220">
        <f t="shared" si="50"/>
        <v>0</v>
      </c>
      <c r="K167" s="163">
        <f>VLOOKUP(A167,[1]Sheet1!$E$15:$Z$388,22,0)</f>
        <v>1</v>
      </c>
      <c r="L167" s="163">
        <f>VLOOKUP(A167,[1]Sheet1!$E$15:$AB$388,24,0)</f>
        <v>21</v>
      </c>
      <c r="M167" s="210">
        <f t="shared" si="51"/>
        <v>3719</v>
      </c>
      <c r="N167" s="210">
        <f t="shared" si="52"/>
        <v>58233</v>
      </c>
      <c r="O167" s="220">
        <f t="shared" si="53"/>
        <v>61952</v>
      </c>
      <c r="P167" s="210">
        <f t="shared" si="54"/>
        <v>61952</v>
      </c>
      <c r="Q167" s="102">
        <f t="shared" si="55"/>
        <v>21</v>
      </c>
      <c r="R167" s="210">
        <f t="shared" si="56"/>
        <v>4347</v>
      </c>
      <c r="S167" s="163">
        <f t="shared" si="57"/>
        <v>0</v>
      </c>
      <c r="T167" s="164">
        <f t="shared" si="58"/>
        <v>11823</v>
      </c>
      <c r="U167" s="231">
        <f t="shared" si="59"/>
        <v>0</v>
      </c>
      <c r="V167" s="220">
        <f t="shared" si="60"/>
        <v>78122</v>
      </c>
      <c r="W167" s="221">
        <f t="shared" si="61"/>
        <v>78122</v>
      </c>
    </row>
    <row r="168" spans="1:23" hidden="1" x14ac:dyDescent="0.2">
      <c r="A168" s="229">
        <v>2220058</v>
      </c>
      <c r="B168" s="219" t="s">
        <v>38</v>
      </c>
      <c r="C168" s="229" t="s">
        <v>519</v>
      </c>
      <c r="D168" s="163">
        <f>VLOOKUP(A168,[1]Sheet1!$E$15:$R$388,14,0)</f>
        <v>0</v>
      </c>
      <c r="E168" s="163">
        <f>VLOOKUP(A168,[1]Sheet1!$E$15:$X$388,20,0)</f>
        <v>0</v>
      </c>
      <c r="F168" s="210">
        <f t="shared" si="47"/>
        <v>0</v>
      </c>
      <c r="G168" s="210">
        <f t="shared" si="48"/>
        <v>0</v>
      </c>
      <c r="H168" s="210">
        <f>VLOOKUP(A168,'[4]К1-2023 - общински'!$D$8:$S$380,16,0)</f>
        <v>0</v>
      </c>
      <c r="I168" s="210">
        <f t="shared" si="49"/>
        <v>0</v>
      </c>
      <c r="J168" s="220">
        <f t="shared" si="50"/>
        <v>0</v>
      </c>
      <c r="K168" s="163">
        <f>VLOOKUP(A168,[1]Sheet1!$E$15:$Z$388,22,0)</f>
        <v>0</v>
      </c>
      <c r="L168" s="163">
        <f>VLOOKUP(A168,[1]Sheet1!$E$15:$AB$388,24,0)</f>
        <v>0</v>
      </c>
      <c r="M168" s="210">
        <f t="shared" si="51"/>
        <v>0</v>
      </c>
      <c r="N168" s="210">
        <f t="shared" si="52"/>
        <v>0</v>
      </c>
      <c r="O168" s="220">
        <f t="shared" si="53"/>
        <v>0</v>
      </c>
      <c r="P168" s="210">
        <f t="shared" si="54"/>
        <v>0</v>
      </c>
      <c r="Q168" s="102">
        <f t="shared" si="55"/>
        <v>0</v>
      </c>
      <c r="R168" s="210">
        <f t="shared" si="56"/>
        <v>0</v>
      </c>
      <c r="S168" s="163">
        <f t="shared" si="57"/>
        <v>0</v>
      </c>
      <c r="T168" s="164">
        <f t="shared" si="58"/>
        <v>0</v>
      </c>
      <c r="U168" s="231">
        <f t="shared" si="59"/>
        <v>0</v>
      </c>
      <c r="V168" s="220">
        <f t="shared" si="60"/>
        <v>0</v>
      </c>
      <c r="W168" s="221">
        <f t="shared" si="61"/>
        <v>0</v>
      </c>
    </row>
    <row r="169" spans="1:23" x14ac:dyDescent="0.2">
      <c r="A169" s="229">
        <v>2220059</v>
      </c>
      <c r="B169" s="219" t="s">
        <v>38</v>
      </c>
      <c r="C169" s="229" t="s">
        <v>520</v>
      </c>
      <c r="D169" s="163">
        <f>VLOOKUP(A169,[1]Sheet1!$E$15:$R$388,14,0)</f>
        <v>0</v>
      </c>
      <c r="E169" s="163">
        <f>VLOOKUP(A169,[1]Sheet1!$E$15:$X$388,20,0)</f>
        <v>0</v>
      </c>
      <c r="F169" s="210">
        <f t="shared" si="47"/>
        <v>0</v>
      </c>
      <c r="G169" s="210">
        <f t="shared" si="48"/>
        <v>0</v>
      </c>
      <c r="H169" s="210">
        <f>VLOOKUP(A169,'[4]К1-2023 - общински'!$D$8:$S$380,16,0)</f>
        <v>0</v>
      </c>
      <c r="I169" s="210">
        <f t="shared" si="49"/>
        <v>0</v>
      </c>
      <c r="J169" s="220">
        <f t="shared" si="50"/>
        <v>0</v>
      </c>
      <c r="K169" s="163">
        <f>VLOOKUP(A169,[1]Sheet1!$E$15:$Z$388,22,0)</f>
        <v>2</v>
      </c>
      <c r="L169" s="163">
        <f>VLOOKUP(A169,[1]Sheet1!$E$15:$AB$388,24,0)</f>
        <v>39</v>
      </c>
      <c r="M169" s="210">
        <f t="shared" si="51"/>
        <v>7438</v>
      </c>
      <c r="N169" s="210">
        <f t="shared" si="52"/>
        <v>108147</v>
      </c>
      <c r="O169" s="220">
        <f t="shared" si="53"/>
        <v>115585</v>
      </c>
      <c r="P169" s="210">
        <f t="shared" si="54"/>
        <v>115585</v>
      </c>
      <c r="Q169" s="102">
        <f t="shared" si="55"/>
        <v>39</v>
      </c>
      <c r="R169" s="210">
        <f t="shared" si="56"/>
        <v>8073</v>
      </c>
      <c r="S169" s="163">
        <f t="shared" si="57"/>
        <v>0</v>
      </c>
      <c r="T169" s="164">
        <f t="shared" si="58"/>
        <v>21957</v>
      </c>
      <c r="U169" s="231">
        <f t="shared" si="59"/>
        <v>0</v>
      </c>
      <c r="V169" s="220">
        <f t="shared" si="60"/>
        <v>145615</v>
      </c>
      <c r="W169" s="221">
        <f t="shared" si="61"/>
        <v>145615</v>
      </c>
    </row>
    <row r="170" spans="1:23" hidden="1" x14ac:dyDescent="0.2">
      <c r="A170" s="229">
        <v>2220060</v>
      </c>
      <c r="B170" s="219" t="s">
        <v>38</v>
      </c>
      <c r="C170" s="229" t="s">
        <v>521</v>
      </c>
      <c r="D170" s="163">
        <f>VLOOKUP(A170,[1]Sheet1!$E$15:$R$388,14,0)</f>
        <v>0</v>
      </c>
      <c r="E170" s="163">
        <f>VLOOKUP(A170,[1]Sheet1!$E$15:$X$388,20,0)</f>
        <v>0</v>
      </c>
      <c r="F170" s="210">
        <f t="shared" si="47"/>
        <v>0</v>
      </c>
      <c r="G170" s="210">
        <f t="shared" si="48"/>
        <v>0</v>
      </c>
      <c r="H170" s="210">
        <f>VLOOKUP(A170,'[4]К1-2023 - общински'!$D$8:$S$380,16,0)</f>
        <v>0</v>
      </c>
      <c r="I170" s="210">
        <f t="shared" si="49"/>
        <v>0</v>
      </c>
      <c r="J170" s="220">
        <f t="shared" si="50"/>
        <v>0</v>
      </c>
      <c r="K170" s="163">
        <f>VLOOKUP(A170,[1]Sheet1!$E$15:$Z$388,22,0)</f>
        <v>0</v>
      </c>
      <c r="L170" s="163">
        <f>VLOOKUP(A170,[1]Sheet1!$E$15:$AB$388,24,0)</f>
        <v>0</v>
      </c>
      <c r="M170" s="210">
        <f t="shared" si="51"/>
        <v>0</v>
      </c>
      <c r="N170" s="210">
        <f t="shared" si="52"/>
        <v>0</v>
      </c>
      <c r="O170" s="220">
        <f t="shared" si="53"/>
        <v>0</v>
      </c>
      <c r="P170" s="210">
        <f t="shared" si="54"/>
        <v>0</v>
      </c>
      <c r="Q170" s="102">
        <f t="shared" si="55"/>
        <v>0</v>
      </c>
      <c r="R170" s="210">
        <f t="shared" si="56"/>
        <v>0</v>
      </c>
      <c r="S170" s="163">
        <f t="shared" si="57"/>
        <v>0</v>
      </c>
      <c r="T170" s="164">
        <f t="shared" si="58"/>
        <v>0</v>
      </c>
      <c r="U170" s="231">
        <f t="shared" si="59"/>
        <v>0</v>
      </c>
      <c r="V170" s="220">
        <f t="shared" si="60"/>
        <v>0</v>
      </c>
      <c r="W170" s="221">
        <f t="shared" si="61"/>
        <v>0</v>
      </c>
    </row>
    <row r="171" spans="1:23" x14ac:dyDescent="0.2">
      <c r="A171" s="229">
        <v>2220100</v>
      </c>
      <c r="B171" s="219" t="s">
        <v>38</v>
      </c>
      <c r="C171" s="229" t="s">
        <v>522</v>
      </c>
      <c r="D171" s="163">
        <f>VLOOKUP(A171,[1]Sheet1!$E$15:$R$388,14,0)</f>
        <v>0</v>
      </c>
      <c r="E171" s="163">
        <f>VLOOKUP(A171,[1]Sheet1!$E$15:$X$388,20,0)</f>
        <v>0</v>
      </c>
      <c r="F171" s="210">
        <f t="shared" si="47"/>
        <v>0</v>
      </c>
      <c r="G171" s="210">
        <f t="shared" si="48"/>
        <v>0</v>
      </c>
      <c r="H171" s="210">
        <f>VLOOKUP(A171,'[4]К1-2023 - общински'!$D$8:$S$380,16,0)</f>
        <v>0</v>
      </c>
      <c r="I171" s="210">
        <f t="shared" si="49"/>
        <v>0</v>
      </c>
      <c r="J171" s="220">
        <f t="shared" si="50"/>
        <v>0</v>
      </c>
      <c r="K171" s="163">
        <f>VLOOKUP(A171,[1]Sheet1!$E$15:$Z$388,22,0)</f>
        <v>1</v>
      </c>
      <c r="L171" s="163">
        <f>VLOOKUP(A171,[1]Sheet1!$E$15:$AB$388,24,0)</f>
        <v>10</v>
      </c>
      <c r="M171" s="210">
        <f t="shared" si="51"/>
        <v>3719</v>
      </c>
      <c r="N171" s="210">
        <f t="shared" si="52"/>
        <v>27730</v>
      </c>
      <c r="O171" s="220">
        <f t="shared" si="53"/>
        <v>31449</v>
      </c>
      <c r="P171" s="210">
        <f t="shared" si="54"/>
        <v>31449</v>
      </c>
      <c r="Q171" s="102">
        <f t="shared" si="55"/>
        <v>10</v>
      </c>
      <c r="R171" s="210">
        <f t="shared" si="56"/>
        <v>2070</v>
      </c>
      <c r="S171" s="163">
        <f t="shared" si="57"/>
        <v>0</v>
      </c>
      <c r="T171" s="164">
        <f t="shared" si="58"/>
        <v>5630</v>
      </c>
      <c r="U171" s="231">
        <f t="shared" si="59"/>
        <v>0</v>
      </c>
      <c r="V171" s="220">
        <f t="shared" si="60"/>
        <v>39149</v>
      </c>
      <c r="W171" s="221">
        <f t="shared" si="61"/>
        <v>39149</v>
      </c>
    </row>
    <row r="172" spans="1:23" x14ac:dyDescent="0.2">
      <c r="A172" s="76"/>
      <c r="B172" s="76"/>
      <c r="C172" s="219" t="s">
        <v>39</v>
      </c>
      <c r="D172" s="221">
        <f t="shared" ref="D172:W172" si="65">SUM(D173:D180)</f>
        <v>0</v>
      </c>
      <c r="E172" s="221">
        <f t="shared" si="65"/>
        <v>0</v>
      </c>
      <c r="F172" s="221">
        <f t="shared" si="65"/>
        <v>0</v>
      </c>
      <c r="G172" s="210">
        <f t="shared" si="48"/>
        <v>0</v>
      </c>
      <c r="H172" s="221">
        <f t="shared" si="65"/>
        <v>0</v>
      </c>
      <c r="I172" s="221">
        <f t="shared" si="65"/>
        <v>0</v>
      </c>
      <c r="J172" s="221">
        <f t="shared" si="65"/>
        <v>0</v>
      </c>
      <c r="K172" s="221">
        <f t="shared" si="65"/>
        <v>4</v>
      </c>
      <c r="L172" s="221">
        <f t="shared" si="65"/>
        <v>81</v>
      </c>
      <c r="M172" s="221">
        <f t="shared" si="65"/>
        <v>14876</v>
      </c>
      <c r="N172" s="221">
        <f t="shared" si="65"/>
        <v>224613</v>
      </c>
      <c r="O172" s="221">
        <f t="shared" si="65"/>
        <v>239489</v>
      </c>
      <c r="P172" s="221">
        <f t="shared" si="65"/>
        <v>239489</v>
      </c>
      <c r="Q172" s="221">
        <f t="shared" si="65"/>
        <v>81</v>
      </c>
      <c r="R172" s="221">
        <f t="shared" si="65"/>
        <v>16767</v>
      </c>
      <c r="S172" s="221">
        <f t="shared" si="65"/>
        <v>0</v>
      </c>
      <c r="T172" s="164">
        <f t="shared" si="58"/>
        <v>45603</v>
      </c>
      <c r="U172" s="221">
        <f t="shared" si="65"/>
        <v>0</v>
      </c>
      <c r="V172" s="221">
        <f t="shared" si="65"/>
        <v>301859</v>
      </c>
      <c r="W172" s="221">
        <f t="shared" si="65"/>
        <v>301859</v>
      </c>
    </row>
    <row r="173" spans="1:23" hidden="1" x14ac:dyDescent="0.2">
      <c r="A173" s="229">
        <v>2221023</v>
      </c>
      <c r="B173" s="219" t="s">
        <v>39</v>
      </c>
      <c r="C173" s="229" t="s">
        <v>523</v>
      </c>
      <c r="D173" s="163">
        <f>VLOOKUP(A173,[1]Sheet1!$E$15:$R$388,14,0)</f>
        <v>0</v>
      </c>
      <c r="E173" s="163">
        <f>VLOOKUP(A173,[1]Sheet1!$E$15:$X$388,20,0)</f>
        <v>0</v>
      </c>
      <c r="F173" s="210">
        <f t="shared" si="47"/>
        <v>0</v>
      </c>
      <c r="G173" s="210">
        <f t="shared" si="48"/>
        <v>0</v>
      </c>
      <c r="H173" s="210">
        <f>VLOOKUP(A173,'[4]К1-2023 - общински'!$D$8:$S$380,16,0)</f>
        <v>0</v>
      </c>
      <c r="I173" s="210">
        <f t="shared" si="49"/>
        <v>0</v>
      </c>
      <c r="J173" s="220">
        <f t="shared" si="50"/>
        <v>0</v>
      </c>
      <c r="K173" s="163">
        <f>VLOOKUP(A173,[1]Sheet1!$E$15:$Z$388,22,0)</f>
        <v>0</v>
      </c>
      <c r="L173" s="163">
        <f>VLOOKUP(A173,[1]Sheet1!$E$15:$AB$388,24,0)</f>
        <v>0</v>
      </c>
      <c r="M173" s="210">
        <f t="shared" si="51"/>
        <v>0</v>
      </c>
      <c r="N173" s="210">
        <f t="shared" si="52"/>
        <v>0</v>
      </c>
      <c r="O173" s="220">
        <f t="shared" si="53"/>
        <v>0</v>
      </c>
      <c r="P173" s="210">
        <f t="shared" si="54"/>
        <v>0</v>
      </c>
      <c r="Q173" s="102">
        <f t="shared" si="55"/>
        <v>0</v>
      </c>
      <c r="R173" s="210">
        <f t="shared" si="56"/>
        <v>0</v>
      </c>
      <c r="S173" s="163">
        <f t="shared" si="57"/>
        <v>0</v>
      </c>
      <c r="T173" s="164">
        <f t="shared" si="58"/>
        <v>0</v>
      </c>
      <c r="U173" s="231">
        <f t="shared" si="59"/>
        <v>0</v>
      </c>
      <c r="V173" s="220">
        <f t="shared" si="60"/>
        <v>0</v>
      </c>
      <c r="W173" s="221">
        <f t="shared" si="61"/>
        <v>0</v>
      </c>
    </row>
    <row r="174" spans="1:23" hidden="1" x14ac:dyDescent="0.2">
      <c r="A174" s="229">
        <v>2221031</v>
      </c>
      <c r="B174" s="219" t="s">
        <v>39</v>
      </c>
      <c r="C174" s="229" t="s">
        <v>524</v>
      </c>
      <c r="D174" s="163">
        <f>VLOOKUP(A174,[1]Sheet1!$E$15:$R$388,14,0)</f>
        <v>0</v>
      </c>
      <c r="E174" s="163">
        <f>VLOOKUP(A174,[1]Sheet1!$E$15:$X$388,20,0)</f>
        <v>0</v>
      </c>
      <c r="F174" s="210">
        <f t="shared" si="47"/>
        <v>0</v>
      </c>
      <c r="G174" s="210">
        <f t="shared" si="48"/>
        <v>0</v>
      </c>
      <c r="H174" s="210">
        <f>VLOOKUP(A174,'[4]К1-2023 - общински'!$D$8:$S$380,16,0)</f>
        <v>0</v>
      </c>
      <c r="I174" s="210">
        <f t="shared" si="49"/>
        <v>0</v>
      </c>
      <c r="J174" s="220">
        <f t="shared" si="50"/>
        <v>0</v>
      </c>
      <c r="K174" s="163">
        <f>VLOOKUP(A174,[1]Sheet1!$E$15:$Z$388,22,0)</f>
        <v>0</v>
      </c>
      <c r="L174" s="163">
        <f>VLOOKUP(A174,[1]Sheet1!$E$15:$AB$388,24,0)</f>
        <v>0</v>
      </c>
      <c r="M174" s="210">
        <f t="shared" si="51"/>
        <v>0</v>
      </c>
      <c r="N174" s="210">
        <f t="shared" si="52"/>
        <v>0</v>
      </c>
      <c r="O174" s="220">
        <f t="shared" si="53"/>
        <v>0</v>
      </c>
      <c r="P174" s="210">
        <f t="shared" si="54"/>
        <v>0</v>
      </c>
      <c r="Q174" s="102">
        <f t="shared" si="55"/>
        <v>0</v>
      </c>
      <c r="R174" s="210">
        <f t="shared" si="56"/>
        <v>0</v>
      </c>
      <c r="S174" s="163">
        <f t="shared" si="57"/>
        <v>0</v>
      </c>
      <c r="T174" s="164">
        <f t="shared" si="58"/>
        <v>0</v>
      </c>
      <c r="U174" s="231">
        <f t="shared" si="59"/>
        <v>0</v>
      </c>
      <c r="V174" s="220">
        <f t="shared" si="60"/>
        <v>0</v>
      </c>
      <c r="W174" s="221">
        <f t="shared" si="61"/>
        <v>0</v>
      </c>
    </row>
    <row r="175" spans="1:23" hidden="1" x14ac:dyDescent="0.2">
      <c r="A175" s="229">
        <v>2221093</v>
      </c>
      <c r="B175" s="219" t="s">
        <v>39</v>
      </c>
      <c r="C175" s="229" t="s">
        <v>525</v>
      </c>
      <c r="D175" s="163">
        <f>VLOOKUP(A175,[1]Sheet1!$E$15:$R$388,14,0)</f>
        <v>0</v>
      </c>
      <c r="E175" s="163">
        <f>VLOOKUP(A175,[1]Sheet1!$E$15:$X$388,20,0)</f>
        <v>0</v>
      </c>
      <c r="F175" s="210">
        <f t="shared" si="47"/>
        <v>0</v>
      </c>
      <c r="G175" s="210">
        <f t="shared" si="48"/>
        <v>0</v>
      </c>
      <c r="H175" s="210">
        <f>VLOOKUP(A175,'[4]К1-2023 - общински'!$D$8:$S$380,16,0)</f>
        <v>0</v>
      </c>
      <c r="I175" s="210">
        <f t="shared" si="49"/>
        <v>0</v>
      </c>
      <c r="J175" s="220">
        <f t="shared" si="50"/>
        <v>0</v>
      </c>
      <c r="K175" s="163">
        <f>VLOOKUP(A175,[1]Sheet1!$E$15:$Z$388,22,0)</f>
        <v>0</v>
      </c>
      <c r="L175" s="163">
        <f>VLOOKUP(A175,[1]Sheet1!$E$15:$AB$388,24,0)</f>
        <v>0</v>
      </c>
      <c r="M175" s="210">
        <f t="shared" si="51"/>
        <v>0</v>
      </c>
      <c r="N175" s="210">
        <f t="shared" si="52"/>
        <v>0</v>
      </c>
      <c r="O175" s="220">
        <f t="shared" si="53"/>
        <v>0</v>
      </c>
      <c r="P175" s="210">
        <f t="shared" si="54"/>
        <v>0</v>
      </c>
      <c r="Q175" s="102">
        <f t="shared" si="55"/>
        <v>0</v>
      </c>
      <c r="R175" s="210">
        <f t="shared" si="56"/>
        <v>0</v>
      </c>
      <c r="S175" s="163">
        <f t="shared" si="57"/>
        <v>0</v>
      </c>
      <c r="T175" s="164">
        <f t="shared" si="58"/>
        <v>0</v>
      </c>
      <c r="U175" s="231">
        <f t="shared" si="59"/>
        <v>0</v>
      </c>
      <c r="V175" s="220">
        <f t="shared" si="60"/>
        <v>0</v>
      </c>
      <c r="W175" s="221">
        <f t="shared" si="61"/>
        <v>0</v>
      </c>
    </row>
    <row r="176" spans="1:23" x14ac:dyDescent="0.2">
      <c r="A176" s="229">
        <v>2221094</v>
      </c>
      <c r="B176" s="219" t="s">
        <v>39</v>
      </c>
      <c r="C176" s="229" t="s">
        <v>526</v>
      </c>
      <c r="D176" s="163">
        <f>VLOOKUP(A176,[1]Sheet1!$E$15:$R$388,14,0)</f>
        <v>0</v>
      </c>
      <c r="E176" s="163">
        <f>VLOOKUP(A176,[1]Sheet1!$E$15:$X$388,20,0)</f>
        <v>0</v>
      </c>
      <c r="F176" s="210">
        <f t="shared" si="47"/>
        <v>0</v>
      </c>
      <c r="G176" s="210">
        <f t="shared" si="48"/>
        <v>0</v>
      </c>
      <c r="H176" s="210">
        <f>VLOOKUP(A176,'[4]К1-2023 - общински'!$D$8:$S$380,16,0)</f>
        <v>0</v>
      </c>
      <c r="I176" s="210">
        <f t="shared" si="49"/>
        <v>0</v>
      </c>
      <c r="J176" s="220">
        <f t="shared" si="50"/>
        <v>0</v>
      </c>
      <c r="K176" s="163">
        <f>VLOOKUP(A176,[1]Sheet1!$E$15:$Z$388,22,0)</f>
        <v>4</v>
      </c>
      <c r="L176" s="163">
        <f>VLOOKUP(A176,[1]Sheet1!$E$15:$AB$388,24,0)</f>
        <v>81</v>
      </c>
      <c r="M176" s="210">
        <f t="shared" si="51"/>
        <v>14876</v>
      </c>
      <c r="N176" s="210">
        <f t="shared" si="52"/>
        <v>224613</v>
      </c>
      <c r="O176" s="220">
        <f t="shared" si="53"/>
        <v>239489</v>
      </c>
      <c r="P176" s="210">
        <f t="shared" si="54"/>
        <v>239489</v>
      </c>
      <c r="Q176" s="102">
        <f t="shared" si="55"/>
        <v>81</v>
      </c>
      <c r="R176" s="210">
        <f t="shared" si="56"/>
        <v>16767</v>
      </c>
      <c r="S176" s="163">
        <f t="shared" si="57"/>
        <v>0</v>
      </c>
      <c r="T176" s="164">
        <f t="shared" si="58"/>
        <v>45603</v>
      </c>
      <c r="U176" s="231">
        <f t="shared" si="59"/>
        <v>0</v>
      </c>
      <c r="V176" s="220">
        <f t="shared" si="60"/>
        <v>301859</v>
      </c>
      <c r="W176" s="221">
        <f t="shared" si="61"/>
        <v>301859</v>
      </c>
    </row>
    <row r="177" spans="1:23" hidden="1" x14ac:dyDescent="0.2">
      <c r="A177" s="229">
        <v>2221109</v>
      </c>
      <c r="B177" s="219" t="s">
        <v>39</v>
      </c>
      <c r="C177" s="229" t="s">
        <v>527</v>
      </c>
      <c r="D177" s="163">
        <f>VLOOKUP(A177,[1]Sheet1!$E$15:$R$388,14,0)</f>
        <v>0</v>
      </c>
      <c r="E177" s="163">
        <f>VLOOKUP(A177,[1]Sheet1!$E$15:$X$388,20,0)</f>
        <v>0</v>
      </c>
      <c r="F177" s="210">
        <f t="shared" si="47"/>
        <v>0</v>
      </c>
      <c r="G177" s="210">
        <f t="shared" si="48"/>
        <v>0</v>
      </c>
      <c r="H177" s="210">
        <f>VLOOKUP(A177,'[4]К1-2023 - общински'!$D$8:$S$380,16,0)</f>
        <v>0</v>
      </c>
      <c r="I177" s="210">
        <f t="shared" si="49"/>
        <v>0</v>
      </c>
      <c r="J177" s="220">
        <f t="shared" si="50"/>
        <v>0</v>
      </c>
      <c r="K177" s="163">
        <f>VLOOKUP(A177,[1]Sheet1!$E$15:$Z$388,22,0)</f>
        <v>0</v>
      </c>
      <c r="L177" s="163">
        <f>VLOOKUP(A177,[1]Sheet1!$E$15:$AB$388,24,0)</f>
        <v>0</v>
      </c>
      <c r="M177" s="210">
        <f t="shared" si="51"/>
        <v>0</v>
      </c>
      <c r="N177" s="210">
        <f t="shared" si="52"/>
        <v>0</v>
      </c>
      <c r="O177" s="220">
        <f t="shared" si="53"/>
        <v>0</v>
      </c>
      <c r="P177" s="210">
        <f t="shared" si="54"/>
        <v>0</v>
      </c>
      <c r="Q177" s="102">
        <f t="shared" si="55"/>
        <v>0</v>
      </c>
      <c r="R177" s="210">
        <f t="shared" si="56"/>
        <v>0</v>
      </c>
      <c r="S177" s="163">
        <f t="shared" si="57"/>
        <v>0</v>
      </c>
      <c r="T177" s="164">
        <f t="shared" si="58"/>
        <v>0</v>
      </c>
      <c r="U177" s="231">
        <f t="shared" si="59"/>
        <v>0</v>
      </c>
      <c r="V177" s="220">
        <f t="shared" si="60"/>
        <v>0</v>
      </c>
      <c r="W177" s="221">
        <f t="shared" si="61"/>
        <v>0</v>
      </c>
    </row>
    <row r="178" spans="1:23" hidden="1" x14ac:dyDescent="0.2">
      <c r="A178" s="229">
        <v>2221138</v>
      </c>
      <c r="B178" s="219" t="s">
        <v>39</v>
      </c>
      <c r="C178" s="229" t="s">
        <v>528</v>
      </c>
      <c r="D178" s="163">
        <f>VLOOKUP(A178,[1]Sheet1!$E$15:$R$388,14,0)</f>
        <v>0</v>
      </c>
      <c r="E178" s="163">
        <f>VLOOKUP(A178,[1]Sheet1!$E$15:$X$388,20,0)</f>
        <v>0</v>
      </c>
      <c r="F178" s="210">
        <f t="shared" si="47"/>
        <v>0</v>
      </c>
      <c r="G178" s="210">
        <f t="shared" si="48"/>
        <v>0</v>
      </c>
      <c r="H178" s="210">
        <f>VLOOKUP(A178,'[4]К1-2023 - общински'!$D$8:$S$380,16,0)</f>
        <v>0</v>
      </c>
      <c r="I178" s="210">
        <f t="shared" si="49"/>
        <v>0</v>
      </c>
      <c r="J178" s="220">
        <f t="shared" si="50"/>
        <v>0</v>
      </c>
      <c r="K178" s="163">
        <f>VLOOKUP(A178,[1]Sheet1!$E$15:$Z$388,22,0)</f>
        <v>0</v>
      </c>
      <c r="L178" s="163">
        <f>VLOOKUP(A178,[1]Sheet1!$E$15:$AB$388,24,0)</f>
        <v>0</v>
      </c>
      <c r="M178" s="210">
        <f t="shared" si="51"/>
        <v>0</v>
      </c>
      <c r="N178" s="210">
        <f t="shared" si="52"/>
        <v>0</v>
      </c>
      <c r="O178" s="220">
        <f t="shared" si="53"/>
        <v>0</v>
      </c>
      <c r="P178" s="210">
        <f t="shared" si="54"/>
        <v>0</v>
      </c>
      <c r="Q178" s="102">
        <f t="shared" si="55"/>
        <v>0</v>
      </c>
      <c r="R178" s="210">
        <f t="shared" si="56"/>
        <v>0</v>
      </c>
      <c r="S178" s="163">
        <f t="shared" si="57"/>
        <v>0</v>
      </c>
      <c r="T178" s="164">
        <f t="shared" si="58"/>
        <v>0</v>
      </c>
      <c r="U178" s="231">
        <f t="shared" si="59"/>
        <v>0</v>
      </c>
      <c r="V178" s="220">
        <f t="shared" si="60"/>
        <v>0</v>
      </c>
      <c r="W178" s="221">
        <f t="shared" si="61"/>
        <v>0</v>
      </c>
    </row>
    <row r="179" spans="1:23" hidden="1" x14ac:dyDescent="0.2">
      <c r="A179" s="229">
        <v>2221148</v>
      </c>
      <c r="B179" s="219" t="s">
        <v>39</v>
      </c>
      <c r="C179" s="229" t="s">
        <v>529</v>
      </c>
      <c r="D179" s="163">
        <f>VLOOKUP(A179,[1]Sheet1!$E$15:$R$388,14,0)</f>
        <v>0</v>
      </c>
      <c r="E179" s="163">
        <f>VLOOKUP(A179,[1]Sheet1!$E$15:$X$388,20,0)</f>
        <v>0</v>
      </c>
      <c r="F179" s="210">
        <f t="shared" si="47"/>
        <v>0</v>
      </c>
      <c r="G179" s="210">
        <f t="shared" si="48"/>
        <v>0</v>
      </c>
      <c r="H179" s="210">
        <f>VLOOKUP(A179,'[4]К1-2023 - общински'!$D$8:$S$380,16,0)</f>
        <v>0</v>
      </c>
      <c r="I179" s="210">
        <f t="shared" si="49"/>
        <v>0</v>
      </c>
      <c r="J179" s="220">
        <f t="shared" si="50"/>
        <v>0</v>
      </c>
      <c r="K179" s="163">
        <f>VLOOKUP(A179,[1]Sheet1!$E$15:$Z$388,22,0)</f>
        <v>0</v>
      </c>
      <c r="L179" s="163">
        <f>VLOOKUP(A179,[1]Sheet1!$E$15:$AB$388,24,0)</f>
        <v>0</v>
      </c>
      <c r="M179" s="210">
        <f t="shared" si="51"/>
        <v>0</v>
      </c>
      <c r="N179" s="210">
        <f t="shared" si="52"/>
        <v>0</v>
      </c>
      <c r="O179" s="220">
        <f t="shared" si="53"/>
        <v>0</v>
      </c>
      <c r="P179" s="210">
        <f t="shared" si="54"/>
        <v>0</v>
      </c>
      <c r="Q179" s="102">
        <f t="shared" si="55"/>
        <v>0</v>
      </c>
      <c r="R179" s="210">
        <f t="shared" si="56"/>
        <v>0</v>
      </c>
      <c r="S179" s="163">
        <f t="shared" si="57"/>
        <v>0</v>
      </c>
      <c r="T179" s="164">
        <f t="shared" si="58"/>
        <v>0</v>
      </c>
      <c r="U179" s="231">
        <f t="shared" si="59"/>
        <v>0</v>
      </c>
      <c r="V179" s="220">
        <f t="shared" si="60"/>
        <v>0</v>
      </c>
      <c r="W179" s="221">
        <f t="shared" si="61"/>
        <v>0</v>
      </c>
    </row>
    <row r="180" spans="1:23" hidden="1" x14ac:dyDescent="0.2">
      <c r="A180" s="229">
        <v>2221157</v>
      </c>
      <c r="B180" s="219" t="s">
        <v>39</v>
      </c>
      <c r="C180" s="229" t="s">
        <v>530</v>
      </c>
      <c r="D180" s="163">
        <f>VLOOKUP(A180,[1]Sheet1!$E$15:$R$388,14,0)</f>
        <v>0</v>
      </c>
      <c r="E180" s="163">
        <f>VLOOKUP(A180,[1]Sheet1!$E$15:$X$388,20,0)</f>
        <v>0</v>
      </c>
      <c r="F180" s="210">
        <f t="shared" si="47"/>
        <v>0</v>
      </c>
      <c r="G180" s="210">
        <f t="shared" si="48"/>
        <v>0</v>
      </c>
      <c r="H180" s="210">
        <f>VLOOKUP(A180,'[4]К1-2023 - общински'!$D$8:$S$380,16,0)</f>
        <v>0</v>
      </c>
      <c r="I180" s="210">
        <f t="shared" si="49"/>
        <v>0</v>
      </c>
      <c r="J180" s="220">
        <f t="shared" si="50"/>
        <v>0</v>
      </c>
      <c r="K180" s="163">
        <f>VLOOKUP(A180,[1]Sheet1!$E$15:$Z$388,22,0)</f>
        <v>0</v>
      </c>
      <c r="L180" s="163">
        <f>VLOOKUP(A180,[1]Sheet1!$E$15:$AB$388,24,0)</f>
        <v>0</v>
      </c>
      <c r="M180" s="210">
        <f t="shared" si="51"/>
        <v>0</v>
      </c>
      <c r="N180" s="210">
        <f t="shared" si="52"/>
        <v>0</v>
      </c>
      <c r="O180" s="220">
        <f t="shared" si="53"/>
        <v>0</v>
      </c>
      <c r="P180" s="210">
        <f t="shared" si="54"/>
        <v>0</v>
      </c>
      <c r="Q180" s="102">
        <f t="shared" si="55"/>
        <v>0</v>
      </c>
      <c r="R180" s="210">
        <f t="shared" si="56"/>
        <v>0</v>
      </c>
      <c r="S180" s="163">
        <f t="shared" si="57"/>
        <v>0</v>
      </c>
      <c r="T180" s="164">
        <f t="shared" si="58"/>
        <v>0</v>
      </c>
      <c r="U180" s="231">
        <f t="shared" si="59"/>
        <v>0</v>
      </c>
      <c r="V180" s="220">
        <f t="shared" si="60"/>
        <v>0</v>
      </c>
      <c r="W180" s="221">
        <f t="shared" si="61"/>
        <v>0</v>
      </c>
    </row>
    <row r="181" spans="1:23" x14ac:dyDescent="0.2">
      <c r="A181" s="76"/>
      <c r="B181" s="76"/>
      <c r="C181" s="219" t="s">
        <v>40</v>
      </c>
      <c r="D181" s="221">
        <f t="shared" ref="D181:W181" si="66">SUM(D182:D188)</f>
        <v>0</v>
      </c>
      <c r="E181" s="221">
        <f t="shared" si="66"/>
        <v>0</v>
      </c>
      <c r="F181" s="221">
        <f t="shared" si="66"/>
        <v>0</v>
      </c>
      <c r="G181" s="210">
        <f t="shared" si="48"/>
        <v>0</v>
      </c>
      <c r="H181" s="221">
        <f t="shared" si="66"/>
        <v>0</v>
      </c>
      <c r="I181" s="221">
        <f t="shared" si="66"/>
        <v>0</v>
      </c>
      <c r="J181" s="221">
        <f t="shared" si="66"/>
        <v>0</v>
      </c>
      <c r="K181" s="221">
        <f t="shared" si="66"/>
        <v>2</v>
      </c>
      <c r="L181" s="221">
        <f t="shared" si="66"/>
        <v>45</v>
      </c>
      <c r="M181" s="221">
        <f t="shared" si="66"/>
        <v>7438</v>
      </c>
      <c r="N181" s="221">
        <f t="shared" si="66"/>
        <v>124785</v>
      </c>
      <c r="O181" s="221">
        <f t="shared" si="66"/>
        <v>132223</v>
      </c>
      <c r="P181" s="221">
        <f t="shared" si="66"/>
        <v>132223</v>
      </c>
      <c r="Q181" s="221">
        <f t="shared" si="66"/>
        <v>45</v>
      </c>
      <c r="R181" s="221">
        <f t="shared" si="66"/>
        <v>9315</v>
      </c>
      <c r="S181" s="221">
        <f t="shared" si="66"/>
        <v>0</v>
      </c>
      <c r="T181" s="164">
        <f t="shared" si="58"/>
        <v>25335</v>
      </c>
      <c r="U181" s="221">
        <f t="shared" si="66"/>
        <v>0</v>
      </c>
      <c r="V181" s="221">
        <f t="shared" si="66"/>
        <v>166873</v>
      </c>
      <c r="W181" s="221">
        <f t="shared" si="66"/>
        <v>166873</v>
      </c>
    </row>
    <row r="182" spans="1:23" hidden="1" x14ac:dyDescent="0.2">
      <c r="A182" s="229">
        <v>2222006</v>
      </c>
      <c r="B182" s="219" t="s">
        <v>40</v>
      </c>
      <c r="C182" s="229" t="s">
        <v>531</v>
      </c>
      <c r="D182" s="163">
        <f>VLOOKUP(A182,[1]Sheet1!$E$15:$R$388,14,0)</f>
        <v>0</v>
      </c>
      <c r="E182" s="163">
        <f>VLOOKUP(A182,[1]Sheet1!$E$15:$X$388,20,0)</f>
        <v>0</v>
      </c>
      <c r="F182" s="210">
        <f t="shared" si="47"/>
        <v>0</v>
      </c>
      <c r="G182" s="210">
        <f t="shared" si="48"/>
        <v>0</v>
      </c>
      <c r="H182" s="210">
        <f>VLOOKUP(A182,'[4]К1-2023 - общински'!$D$8:$S$380,16,0)</f>
        <v>0</v>
      </c>
      <c r="I182" s="210">
        <f t="shared" si="49"/>
        <v>0</v>
      </c>
      <c r="J182" s="220">
        <f t="shared" si="50"/>
        <v>0</v>
      </c>
      <c r="K182" s="163">
        <f>VLOOKUP(A182,[1]Sheet1!$E$15:$Z$388,22,0)</f>
        <v>0</v>
      </c>
      <c r="L182" s="163">
        <f>VLOOKUP(A182,[1]Sheet1!$E$15:$AB$388,24,0)</f>
        <v>0</v>
      </c>
      <c r="M182" s="210">
        <f t="shared" si="51"/>
        <v>0</v>
      </c>
      <c r="N182" s="210">
        <f t="shared" si="52"/>
        <v>0</v>
      </c>
      <c r="O182" s="220">
        <f t="shared" si="53"/>
        <v>0</v>
      </c>
      <c r="P182" s="210">
        <f t="shared" si="54"/>
        <v>0</v>
      </c>
      <c r="Q182" s="102">
        <f t="shared" si="55"/>
        <v>0</v>
      </c>
      <c r="R182" s="210">
        <f t="shared" si="56"/>
        <v>0</v>
      </c>
      <c r="S182" s="163">
        <f t="shared" si="57"/>
        <v>0</v>
      </c>
      <c r="T182" s="164">
        <f t="shared" si="58"/>
        <v>0</v>
      </c>
      <c r="U182" s="231">
        <f t="shared" si="59"/>
        <v>0</v>
      </c>
      <c r="V182" s="220">
        <f t="shared" si="60"/>
        <v>0</v>
      </c>
      <c r="W182" s="221">
        <f t="shared" si="61"/>
        <v>0</v>
      </c>
    </row>
    <row r="183" spans="1:23" x14ac:dyDescent="0.2">
      <c r="A183" s="229">
        <v>2222007</v>
      </c>
      <c r="B183" s="219" t="s">
        <v>40</v>
      </c>
      <c r="C183" s="229" t="s">
        <v>532</v>
      </c>
      <c r="D183" s="163">
        <f>VLOOKUP(A183,[1]Sheet1!$E$15:$R$388,14,0)</f>
        <v>0</v>
      </c>
      <c r="E183" s="163">
        <f>VLOOKUP(A183,[1]Sheet1!$E$15:$X$388,20,0)</f>
        <v>0</v>
      </c>
      <c r="F183" s="210">
        <f t="shared" si="47"/>
        <v>0</v>
      </c>
      <c r="G183" s="210">
        <f t="shared" si="48"/>
        <v>0</v>
      </c>
      <c r="H183" s="210">
        <f>VLOOKUP(A183,'[4]К1-2023 - общински'!$D$8:$S$380,16,0)</f>
        <v>0</v>
      </c>
      <c r="I183" s="210">
        <f t="shared" si="49"/>
        <v>0</v>
      </c>
      <c r="J183" s="220">
        <f t="shared" si="50"/>
        <v>0</v>
      </c>
      <c r="K183" s="163">
        <f>VLOOKUP(A183,[1]Sheet1!$E$15:$Z$388,22,0)</f>
        <v>2</v>
      </c>
      <c r="L183" s="163">
        <f>VLOOKUP(A183,[1]Sheet1!$E$15:$AB$388,24,0)</f>
        <v>45</v>
      </c>
      <c r="M183" s="210">
        <f t="shared" si="51"/>
        <v>7438</v>
      </c>
      <c r="N183" s="210">
        <f t="shared" si="52"/>
        <v>124785</v>
      </c>
      <c r="O183" s="220">
        <f t="shared" si="53"/>
        <v>132223</v>
      </c>
      <c r="P183" s="210">
        <f t="shared" si="54"/>
        <v>132223</v>
      </c>
      <c r="Q183" s="102">
        <f t="shared" si="55"/>
        <v>45</v>
      </c>
      <c r="R183" s="210">
        <f t="shared" si="56"/>
        <v>9315</v>
      </c>
      <c r="S183" s="163">
        <f t="shared" si="57"/>
        <v>0</v>
      </c>
      <c r="T183" s="164">
        <f t="shared" si="58"/>
        <v>25335</v>
      </c>
      <c r="U183" s="231">
        <f t="shared" si="59"/>
        <v>0</v>
      </c>
      <c r="V183" s="220">
        <f t="shared" si="60"/>
        <v>166873</v>
      </c>
      <c r="W183" s="221">
        <f t="shared" si="61"/>
        <v>166873</v>
      </c>
    </row>
    <row r="184" spans="1:23" hidden="1" x14ac:dyDescent="0.2">
      <c r="A184" s="229">
        <v>2222009</v>
      </c>
      <c r="B184" s="219" t="s">
        <v>40</v>
      </c>
      <c r="C184" s="229" t="s">
        <v>533</v>
      </c>
      <c r="D184" s="163">
        <f>VLOOKUP(A184,[1]Sheet1!$E$15:$R$388,14,0)</f>
        <v>0</v>
      </c>
      <c r="E184" s="163">
        <f>VLOOKUP(A184,[1]Sheet1!$E$15:$X$388,20,0)</f>
        <v>0</v>
      </c>
      <c r="F184" s="210">
        <f t="shared" si="47"/>
        <v>0</v>
      </c>
      <c r="G184" s="210">
        <f t="shared" si="48"/>
        <v>0</v>
      </c>
      <c r="H184" s="210">
        <f>VLOOKUP(A184,'[4]К1-2023 - общински'!$D$8:$S$380,16,0)</f>
        <v>0</v>
      </c>
      <c r="I184" s="210">
        <f t="shared" si="49"/>
        <v>0</v>
      </c>
      <c r="J184" s="220">
        <f t="shared" si="50"/>
        <v>0</v>
      </c>
      <c r="K184" s="163">
        <f>VLOOKUP(A184,[1]Sheet1!$E$15:$Z$388,22,0)</f>
        <v>0</v>
      </c>
      <c r="L184" s="163">
        <f>VLOOKUP(A184,[1]Sheet1!$E$15:$AB$388,24,0)</f>
        <v>0</v>
      </c>
      <c r="M184" s="210">
        <f t="shared" si="51"/>
        <v>0</v>
      </c>
      <c r="N184" s="210">
        <f t="shared" si="52"/>
        <v>0</v>
      </c>
      <c r="O184" s="220">
        <f t="shared" si="53"/>
        <v>0</v>
      </c>
      <c r="P184" s="210">
        <f t="shared" si="54"/>
        <v>0</v>
      </c>
      <c r="Q184" s="102">
        <f t="shared" si="55"/>
        <v>0</v>
      </c>
      <c r="R184" s="210">
        <f t="shared" si="56"/>
        <v>0</v>
      </c>
      <c r="S184" s="163">
        <f t="shared" si="57"/>
        <v>0</v>
      </c>
      <c r="T184" s="164">
        <f t="shared" si="58"/>
        <v>0</v>
      </c>
      <c r="U184" s="231">
        <f t="shared" si="59"/>
        <v>0</v>
      </c>
      <c r="V184" s="220">
        <f t="shared" si="60"/>
        <v>0</v>
      </c>
      <c r="W184" s="221">
        <f t="shared" si="61"/>
        <v>0</v>
      </c>
    </row>
    <row r="185" spans="1:23" hidden="1" x14ac:dyDescent="0.2">
      <c r="A185" s="229">
        <v>2222012</v>
      </c>
      <c r="B185" s="219" t="s">
        <v>40</v>
      </c>
      <c r="C185" s="229" t="s">
        <v>534</v>
      </c>
      <c r="D185" s="163">
        <f>VLOOKUP(A185,[1]Sheet1!$E$15:$R$388,14,0)</f>
        <v>0</v>
      </c>
      <c r="E185" s="163">
        <f>VLOOKUP(A185,[1]Sheet1!$E$15:$X$388,20,0)</f>
        <v>0</v>
      </c>
      <c r="F185" s="210">
        <f t="shared" si="47"/>
        <v>0</v>
      </c>
      <c r="G185" s="210">
        <f t="shared" si="48"/>
        <v>0</v>
      </c>
      <c r="H185" s="210">
        <f>VLOOKUP(A185,'[4]К1-2023 - общински'!$D$8:$S$380,16,0)</f>
        <v>0</v>
      </c>
      <c r="I185" s="210">
        <f t="shared" si="49"/>
        <v>0</v>
      </c>
      <c r="J185" s="220">
        <f t="shared" si="50"/>
        <v>0</v>
      </c>
      <c r="K185" s="163">
        <f>VLOOKUP(A185,[1]Sheet1!$E$15:$Z$388,22,0)</f>
        <v>0</v>
      </c>
      <c r="L185" s="163">
        <f>VLOOKUP(A185,[1]Sheet1!$E$15:$AB$388,24,0)</f>
        <v>0</v>
      </c>
      <c r="M185" s="210">
        <f t="shared" si="51"/>
        <v>0</v>
      </c>
      <c r="N185" s="210">
        <f t="shared" si="52"/>
        <v>0</v>
      </c>
      <c r="O185" s="220">
        <f t="shared" si="53"/>
        <v>0</v>
      </c>
      <c r="P185" s="210">
        <f t="shared" si="54"/>
        <v>0</v>
      </c>
      <c r="Q185" s="102">
        <f t="shared" si="55"/>
        <v>0</v>
      </c>
      <c r="R185" s="210">
        <f t="shared" si="56"/>
        <v>0</v>
      </c>
      <c r="S185" s="163">
        <f t="shared" si="57"/>
        <v>0</v>
      </c>
      <c r="T185" s="164">
        <f t="shared" si="58"/>
        <v>0</v>
      </c>
      <c r="U185" s="231">
        <f t="shared" si="59"/>
        <v>0</v>
      </c>
      <c r="V185" s="220">
        <f t="shared" si="60"/>
        <v>0</v>
      </c>
      <c r="W185" s="221">
        <f t="shared" si="61"/>
        <v>0</v>
      </c>
    </row>
    <row r="186" spans="1:23" hidden="1" x14ac:dyDescent="0.2">
      <c r="A186" s="229">
        <v>2222038</v>
      </c>
      <c r="B186" s="219" t="s">
        <v>40</v>
      </c>
      <c r="C186" s="229" t="s">
        <v>535</v>
      </c>
      <c r="D186" s="163">
        <f>VLOOKUP(A186,[1]Sheet1!$E$15:$R$388,14,0)</f>
        <v>0</v>
      </c>
      <c r="E186" s="163">
        <f>VLOOKUP(A186,[1]Sheet1!$E$15:$X$388,20,0)</f>
        <v>0</v>
      </c>
      <c r="F186" s="210">
        <f t="shared" si="47"/>
        <v>0</v>
      </c>
      <c r="G186" s="210">
        <f t="shared" si="48"/>
        <v>0</v>
      </c>
      <c r="H186" s="210">
        <f>VLOOKUP(A186,'[4]К1-2023 - общински'!$D$8:$S$380,16,0)</f>
        <v>0</v>
      </c>
      <c r="I186" s="210">
        <f t="shared" si="49"/>
        <v>0</v>
      </c>
      <c r="J186" s="220">
        <f t="shared" si="50"/>
        <v>0</v>
      </c>
      <c r="K186" s="163">
        <f>VLOOKUP(A186,[1]Sheet1!$E$15:$Z$388,22,0)</f>
        <v>0</v>
      </c>
      <c r="L186" s="163">
        <f>VLOOKUP(A186,[1]Sheet1!$E$15:$AB$388,24,0)</f>
        <v>0</v>
      </c>
      <c r="M186" s="210">
        <f t="shared" si="51"/>
        <v>0</v>
      </c>
      <c r="N186" s="210">
        <f t="shared" si="52"/>
        <v>0</v>
      </c>
      <c r="O186" s="220">
        <f t="shared" si="53"/>
        <v>0</v>
      </c>
      <c r="P186" s="210">
        <f t="shared" si="54"/>
        <v>0</v>
      </c>
      <c r="Q186" s="102">
        <f t="shared" si="55"/>
        <v>0</v>
      </c>
      <c r="R186" s="210">
        <f t="shared" si="56"/>
        <v>0</v>
      </c>
      <c r="S186" s="163">
        <f t="shared" si="57"/>
        <v>0</v>
      </c>
      <c r="T186" s="164">
        <f t="shared" si="58"/>
        <v>0</v>
      </c>
      <c r="U186" s="231">
        <f t="shared" si="59"/>
        <v>0</v>
      </c>
      <c r="V186" s="220">
        <f t="shared" si="60"/>
        <v>0</v>
      </c>
      <c r="W186" s="221">
        <f t="shared" si="61"/>
        <v>0</v>
      </c>
    </row>
    <row r="187" spans="1:23" hidden="1" x14ac:dyDescent="0.2">
      <c r="A187" s="229">
        <v>2222127</v>
      </c>
      <c r="B187" s="219" t="s">
        <v>40</v>
      </c>
      <c r="C187" s="229" t="s">
        <v>536</v>
      </c>
      <c r="D187" s="163">
        <f>VLOOKUP(A187,[1]Sheet1!$E$15:$R$388,14,0)</f>
        <v>0</v>
      </c>
      <c r="E187" s="163">
        <f>VLOOKUP(A187,[1]Sheet1!$E$15:$X$388,20,0)</f>
        <v>0</v>
      </c>
      <c r="F187" s="210">
        <f t="shared" si="47"/>
        <v>0</v>
      </c>
      <c r="G187" s="210">
        <f t="shared" si="48"/>
        <v>0</v>
      </c>
      <c r="H187" s="210">
        <f>VLOOKUP(A187,'[4]К1-2023 - общински'!$D$8:$S$380,16,0)</f>
        <v>0</v>
      </c>
      <c r="I187" s="210">
        <f t="shared" si="49"/>
        <v>0</v>
      </c>
      <c r="J187" s="220">
        <f t="shared" si="50"/>
        <v>0</v>
      </c>
      <c r="K187" s="163">
        <f>VLOOKUP(A187,[1]Sheet1!$E$15:$Z$388,22,0)</f>
        <v>0</v>
      </c>
      <c r="L187" s="163">
        <f>VLOOKUP(A187,[1]Sheet1!$E$15:$AB$388,24,0)</f>
        <v>0</v>
      </c>
      <c r="M187" s="210">
        <f t="shared" si="51"/>
        <v>0</v>
      </c>
      <c r="N187" s="210">
        <f t="shared" si="52"/>
        <v>0</v>
      </c>
      <c r="O187" s="220">
        <f t="shared" si="53"/>
        <v>0</v>
      </c>
      <c r="P187" s="210">
        <f t="shared" si="54"/>
        <v>0</v>
      </c>
      <c r="Q187" s="102">
        <f t="shared" si="55"/>
        <v>0</v>
      </c>
      <c r="R187" s="210">
        <f t="shared" si="56"/>
        <v>0</v>
      </c>
      <c r="S187" s="163">
        <f t="shared" si="57"/>
        <v>0</v>
      </c>
      <c r="T187" s="164">
        <f t="shared" si="58"/>
        <v>0</v>
      </c>
      <c r="U187" s="231">
        <f t="shared" si="59"/>
        <v>0</v>
      </c>
      <c r="V187" s="220">
        <f t="shared" si="60"/>
        <v>0</v>
      </c>
      <c r="W187" s="221">
        <f t="shared" si="61"/>
        <v>0</v>
      </c>
    </row>
    <row r="188" spans="1:23" hidden="1" x14ac:dyDescent="0.2">
      <c r="A188" s="229">
        <v>2222133</v>
      </c>
      <c r="B188" s="219" t="s">
        <v>40</v>
      </c>
      <c r="C188" s="229" t="s">
        <v>537</v>
      </c>
      <c r="D188" s="163">
        <f>VLOOKUP(A188,[1]Sheet1!$E$15:$R$388,14,0)</f>
        <v>0</v>
      </c>
      <c r="E188" s="163">
        <f>VLOOKUP(A188,[1]Sheet1!$E$15:$X$388,20,0)</f>
        <v>0</v>
      </c>
      <c r="F188" s="210">
        <f t="shared" si="47"/>
        <v>0</v>
      </c>
      <c r="G188" s="210">
        <f t="shared" si="48"/>
        <v>0</v>
      </c>
      <c r="H188" s="210">
        <f>VLOOKUP(A188,'[4]К1-2023 - общински'!$D$8:$S$380,16,0)</f>
        <v>0</v>
      </c>
      <c r="I188" s="210">
        <f t="shared" si="49"/>
        <v>0</v>
      </c>
      <c r="J188" s="220">
        <f t="shared" si="50"/>
        <v>0</v>
      </c>
      <c r="K188" s="163">
        <f>VLOOKUP(A188,[1]Sheet1!$E$15:$Z$388,22,0)</f>
        <v>0</v>
      </c>
      <c r="L188" s="163">
        <f>VLOOKUP(A188,[1]Sheet1!$E$15:$AB$388,24,0)</f>
        <v>0</v>
      </c>
      <c r="M188" s="210">
        <f t="shared" si="51"/>
        <v>0</v>
      </c>
      <c r="N188" s="210">
        <f t="shared" si="52"/>
        <v>0</v>
      </c>
      <c r="O188" s="220">
        <f t="shared" si="53"/>
        <v>0</v>
      </c>
      <c r="P188" s="210">
        <f t="shared" si="54"/>
        <v>0</v>
      </c>
      <c r="Q188" s="102">
        <f t="shared" si="55"/>
        <v>0</v>
      </c>
      <c r="R188" s="210">
        <f t="shared" si="56"/>
        <v>0</v>
      </c>
      <c r="S188" s="163">
        <f t="shared" si="57"/>
        <v>0</v>
      </c>
      <c r="T188" s="164">
        <f t="shared" si="58"/>
        <v>0</v>
      </c>
      <c r="U188" s="231">
        <f t="shared" si="59"/>
        <v>0</v>
      </c>
      <c r="V188" s="220">
        <f t="shared" si="60"/>
        <v>0</v>
      </c>
      <c r="W188" s="221">
        <f t="shared" si="61"/>
        <v>0</v>
      </c>
    </row>
    <row r="189" spans="1:23" x14ac:dyDescent="0.2">
      <c r="A189" s="76"/>
      <c r="B189" s="76"/>
      <c r="C189" s="219" t="s">
        <v>41</v>
      </c>
      <c r="D189" s="221">
        <f t="shared" ref="D189:L189" si="67">SUM(D190:D191)</f>
        <v>1</v>
      </c>
      <c r="E189" s="221">
        <f t="shared" si="67"/>
        <v>23</v>
      </c>
      <c r="F189" s="221">
        <f t="shared" si="67"/>
        <v>9036</v>
      </c>
      <c r="G189" s="210">
        <f t="shared" si="48"/>
        <v>105018</v>
      </c>
      <c r="H189" s="221">
        <f t="shared" si="67"/>
        <v>0</v>
      </c>
      <c r="I189" s="221">
        <f t="shared" si="67"/>
        <v>0</v>
      </c>
      <c r="J189" s="221">
        <f t="shared" si="67"/>
        <v>114054</v>
      </c>
      <c r="K189" s="221">
        <f t="shared" si="67"/>
        <v>3</v>
      </c>
      <c r="L189" s="221">
        <f t="shared" si="67"/>
        <v>67</v>
      </c>
      <c r="M189" s="221">
        <f t="shared" ref="M189:O189" si="68">SUM(M190:M191)</f>
        <v>11157</v>
      </c>
      <c r="N189" s="221">
        <f t="shared" si="68"/>
        <v>185791</v>
      </c>
      <c r="O189" s="221">
        <f t="shared" si="68"/>
        <v>196948</v>
      </c>
      <c r="P189" s="221">
        <f t="shared" ref="P189:W189" si="69">SUM(P190:P191)</f>
        <v>311002</v>
      </c>
      <c r="Q189" s="221">
        <f t="shared" si="69"/>
        <v>90</v>
      </c>
      <c r="R189" s="221">
        <f t="shared" si="69"/>
        <v>18630</v>
      </c>
      <c r="S189" s="221">
        <f t="shared" si="69"/>
        <v>25875</v>
      </c>
      <c r="T189" s="164">
        <f t="shared" si="58"/>
        <v>37721</v>
      </c>
      <c r="U189" s="221">
        <f t="shared" si="69"/>
        <v>460</v>
      </c>
      <c r="V189" s="221">
        <f t="shared" si="69"/>
        <v>393688</v>
      </c>
      <c r="W189" s="221">
        <f t="shared" si="69"/>
        <v>393688</v>
      </c>
    </row>
    <row r="190" spans="1:23" x14ac:dyDescent="0.2">
      <c r="A190" s="229">
        <v>2223008</v>
      </c>
      <c r="B190" s="219" t="s">
        <v>41</v>
      </c>
      <c r="C190" s="229" t="s">
        <v>538</v>
      </c>
      <c r="D190" s="163">
        <f>VLOOKUP(A190,[1]Sheet1!$E$15:$R$388,14,0)</f>
        <v>1</v>
      </c>
      <c r="E190" s="163">
        <f>VLOOKUP(A190,[1]Sheet1!$E$15:$X$388,20,0)</f>
        <v>23</v>
      </c>
      <c r="F190" s="210">
        <f t="shared" si="47"/>
        <v>9036</v>
      </c>
      <c r="G190" s="210">
        <f t="shared" si="48"/>
        <v>105018</v>
      </c>
      <c r="H190" s="210">
        <f>VLOOKUP(A190,'[4]К1-2023 - общински'!$D$8:$S$380,16,0)</f>
        <v>0</v>
      </c>
      <c r="I190" s="210">
        <f t="shared" si="49"/>
        <v>0</v>
      </c>
      <c r="J190" s="220">
        <f t="shared" si="50"/>
        <v>114054</v>
      </c>
      <c r="K190" s="163">
        <f>VLOOKUP(A190,[1]Sheet1!$E$15:$Z$388,22,0)</f>
        <v>0</v>
      </c>
      <c r="L190" s="163">
        <f>VLOOKUP(A190,[1]Sheet1!$E$15:$AB$388,24,0)</f>
        <v>0</v>
      </c>
      <c r="M190" s="210">
        <f t="shared" si="51"/>
        <v>0</v>
      </c>
      <c r="N190" s="210">
        <f t="shared" si="52"/>
        <v>0</v>
      </c>
      <c r="O190" s="220">
        <f t="shared" si="53"/>
        <v>0</v>
      </c>
      <c r="P190" s="210">
        <f>O190+J190</f>
        <v>114054</v>
      </c>
      <c r="Q190" s="102">
        <f t="shared" si="55"/>
        <v>23</v>
      </c>
      <c r="R190" s="210">
        <f t="shared" si="56"/>
        <v>4761</v>
      </c>
      <c r="S190" s="163">
        <f t="shared" si="57"/>
        <v>25875</v>
      </c>
      <c r="T190" s="164">
        <f t="shared" si="58"/>
        <v>0</v>
      </c>
      <c r="U190" s="231">
        <f t="shared" si="59"/>
        <v>460</v>
      </c>
      <c r="V190" s="220">
        <f t="shared" si="60"/>
        <v>145150</v>
      </c>
      <c r="W190" s="221">
        <f t="shared" si="61"/>
        <v>145150</v>
      </c>
    </row>
    <row r="191" spans="1:23" x14ac:dyDescent="0.2">
      <c r="A191" s="229">
        <v>2223055</v>
      </c>
      <c r="B191" s="219" t="s">
        <v>41</v>
      </c>
      <c r="C191" s="229" t="s">
        <v>539</v>
      </c>
      <c r="D191" s="163">
        <f>VLOOKUP(A191,[1]Sheet1!$E$15:$R$388,14,0)</f>
        <v>0</v>
      </c>
      <c r="E191" s="163">
        <f>VLOOKUP(A191,[1]Sheet1!$E$15:$X$388,20,0)</f>
        <v>0</v>
      </c>
      <c r="F191" s="210">
        <f t="shared" si="47"/>
        <v>0</v>
      </c>
      <c r="G191" s="210">
        <f t="shared" si="48"/>
        <v>0</v>
      </c>
      <c r="H191" s="210">
        <f>VLOOKUP(A191,'[4]К1-2023 - общински'!$D$8:$S$380,16,0)</f>
        <v>0</v>
      </c>
      <c r="I191" s="210">
        <f t="shared" si="49"/>
        <v>0</v>
      </c>
      <c r="J191" s="220">
        <f t="shared" si="50"/>
        <v>0</v>
      </c>
      <c r="K191" s="163">
        <f>VLOOKUP(A191,[1]Sheet1!$E$15:$Z$388,22,0)</f>
        <v>3</v>
      </c>
      <c r="L191" s="163">
        <f>VLOOKUP(A191,[1]Sheet1!$E$15:$AB$388,24,0)</f>
        <v>67</v>
      </c>
      <c r="M191" s="210">
        <f t="shared" si="51"/>
        <v>11157</v>
      </c>
      <c r="N191" s="210">
        <f t="shared" si="52"/>
        <v>185791</v>
      </c>
      <c r="O191" s="220">
        <f t="shared" si="53"/>
        <v>196948</v>
      </c>
      <c r="P191" s="210">
        <f t="shared" si="54"/>
        <v>196948</v>
      </c>
      <c r="Q191" s="102">
        <f t="shared" si="55"/>
        <v>67</v>
      </c>
      <c r="R191" s="210">
        <f t="shared" si="56"/>
        <v>13869</v>
      </c>
      <c r="S191" s="163">
        <f t="shared" si="57"/>
        <v>0</v>
      </c>
      <c r="T191" s="164">
        <f t="shared" si="58"/>
        <v>37721</v>
      </c>
      <c r="U191" s="231">
        <f t="shared" si="59"/>
        <v>0</v>
      </c>
      <c r="V191" s="220">
        <f t="shared" si="60"/>
        <v>248538</v>
      </c>
      <c r="W191" s="221">
        <f t="shared" si="61"/>
        <v>248538</v>
      </c>
    </row>
    <row r="192" spans="1:23" x14ac:dyDescent="0.2">
      <c r="A192" s="76"/>
      <c r="B192" s="76"/>
      <c r="C192" s="219" t="s">
        <v>42</v>
      </c>
      <c r="D192" s="221">
        <f t="shared" ref="D192:W192" si="70">SUM(D193:D201)</f>
        <v>4</v>
      </c>
      <c r="E192" s="221">
        <f t="shared" si="70"/>
        <v>95</v>
      </c>
      <c r="F192" s="221">
        <f t="shared" si="70"/>
        <v>36144</v>
      </c>
      <c r="G192" s="210">
        <f t="shared" si="48"/>
        <v>433770</v>
      </c>
      <c r="H192" s="221">
        <f t="shared" si="70"/>
        <v>0</v>
      </c>
      <c r="I192" s="221">
        <f t="shared" si="70"/>
        <v>0</v>
      </c>
      <c r="J192" s="221">
        <f t="shared" si="70"/>
        <v>469914</v>
      </c>
      <c r="K192" s="221">
        <f t="shared" si="70"/>
        <v>4</v>
      </c>
      <c r="L192" s="221">
        <f t="shared" si="70"/>
        <v>91</v>
      </c>
      <c r="M192" s="221">
        <f t="shared" si="70"/>
        <v>14876</v>
      </c>
      <c r="N192" s="221">
        <f t="shared" si="70"/>
        <v>252343</v>
      </c>
      <c r="O192" s="221">
        <f t="shared" si="70"/>
        <v>267219</v>
      </c>
      <c r="P192" s="221">
        <f t="shared" si="70"/>
        <v>737133</v>
      </c>
      <c r="Q192" s="221">
        <f t="shared" si="70"/>
        <v>186</v>
      </c>
      <c r="R192" s="221">
        <f t="shared" si="70"/>
        <v>38502</v>
      </c>
      <c r="S192" s="221">
        <f t="shared" si="70"/>
        <v>106875</v>
      </c>
      <c r="T192" s="164">
        <f t="shared" si="58"/>
        <v>51233</v>
      </c>
      <c r="U192" s="221">
        <f t="shared" si="70"/>
        <v>1900</v>
      </c>
      <c r="V192" s="221">
        <f t="shared" si="70"/>
        <v>935643</v>
      </c>
      <c r="W192" s="221">
        <f t="shared" si="70"/>
        <v>935643</v>
      </c>
    </row>
    <row r="193" spans="1:23" hidden="1" x14ac:dyDescent="0.2">
      <c r="A193" s="230">
        <v>2206302</v>
      </c>
      <c r="B193" s="219" t="s">
        <v>42</v>
      </c>
      <c r="C193" s="153" t="s">
        <v>540</v>
      </c>
      <c r="D193" s="163">
        <f>VLOOKUP(A193,[1]Sheet1!$E$15:$R$388,14,0)</f>
        <v>0</v>
      </c>
      <c r="E193" s="163">
        <f>VLOOKUP(A193,[1]Sheet1!$E$15:$X$388,20,0)</f>
        <v>0</v>
      </c>
      <c r="F193" s="210">
        <f t="shared" si="47"/>
        <v>0</v>
      </c>
      <c r="G193" s="210">
        <f t="shared" si="48"/>
        <v>0</v>
      </c>
      <c r="H193" s="210">
        <f>VLOOKUP(A193,'[4]К1-2023 - общински'!$D$8:$S$380,16,0)</f>
        <v>0</v>
      </c>
      <c r="I193" s="210">
        <f t="shared" si="49"/>
        <v>0</v>
      </c>
      <c r="J193" s="220">
        <f t="shared" si="50"/>
        <v>0</v>
      </c>
      <c r="K193" s="163">
        <f>VLOOKUP(A193,[1]Sheet1!$E$15:$Z$388,22,0)</f>
        <v>0</v>
      </c>
      <c r="L193" s="163">
        <f>VLOOKUP(A193,[1]Sheet1!$E$15:$AB$388,24,0)</f>
        <v>0</v>
      </c>
      <c r="M193" s="210">
        <f t="shared" si="51"/>
        <v>0</v>
      </c>
      <c r="N193" s="210">
        <f t="shared" si="52"/>
        <v>0</v>
      </c>
      <c r="O193" s="220">
        <f t="shared" si="53"/>
        <v>0</v>
      </c>
      <c r="P193" s="210">
        <f t="shared" si="54"/>
        <v>0</v>
      </c>
      <c r="Q193" s="102">
        <f t="shared" si="55"/>
        <v>0</v>
      </c>
      <c r="R193" s="210">
        <f t="shared" si="56"/>
        <v>0</v>
      </c>
      <c r="S193" s="163">
        <f t="shared" si="57"/>
        <v>0</v>
      </c>
      <c r="T193" s="164">
        <f t="shared" si="58"/>
        <v>0</v>
      </c>
      <c r="U193" s="231">
        <f t="shared" si="59"/>
        <v>0</v>
      </c>
      <c r="V193" s="220">
        <f t="shared" si="60"/>
        <v>0</v>
      </c>
      <c r="W193" s="221">
        <f t="shared" si="61"/>
        <v>0</v>
      </c>
    </row>
    <row r="194" spans="1:23" hidden="1" x14ac:dyDescent="0.2">
      <c r="A194" s="230">
        <v>2224020</v>
      </c>
      <c r="B194" s="219" t="s">
        <v>42</v>
      </c>
      <c r="C194" s="153" t="s">
        <v>541</v>
      </c>
      <c r="D194" s="163">
        <f>VLOOKUP(A194,[1]Sheet1!$E$15:$R$388,14,0)</f>
        <v>0</v>
      </c>
      <c r="E194" s="163">
        <f>VLOOKUP(A194,[1]Sheet1!$E$15:$X$388,20,0)</f>
        <v>0</v>
      </c>
      <c r="F194" s="210">
        <f t="shared" si="47"/>
        <v>0</v>
      </c>
      <c r="G194" s="210">
        <f t="shared" si="48"/>
        <v>0</v>
      </c>
      <c r="H194" s="210">
        <f>VLOOKUP(A194,'[4]К1-2023 - общински'!$D$8:$S$380,16,0)</f>
        <v>0</v>
      </c>
      <c r="I194" s="210">
        <f t="shared" si="49"/>
        <v>0</v>
      </c>
      <c r="J194" s="220">
        <f t="shared" si="50"/>
        <v>0</v>
      </c>
      <c r="K194" s="163">
        <f>VLOOKUP(A194,[1]Sheet1!$E$15:$Z$388,22,0)</f>
        <v>0</v>
      </c>
      <c r="L194" s="163">
        <f>VLOOKUP(A194,[1]Sheet1!$E$15:$AB$388,24,0)</f>
        <v>0</v>
      </c>
      <c r="M194" s="210">
        <f t="shared" si="51"/>
        <v>0</v>
      </c>
      <c r="N194" s="210">
        <f t="shared" si="52"/>
        <v>0</v>
      </c>
      <c r="O194" s="220">
        <f t="shared" si="53"/>
        <v>0</v>
      </c>
      <c r="P194" s="210">
        <f t="shared" si="54"/>
        <v>0</v>
      </c>
      <c r="Q194" s="102">
        <f t="shared" si="55"/>
        <v>0</v>
      </c>
      <c r="R194" s="210">
        <f t="shared" si="56"/>
        <v>0</v>
      </c>
      <c r="S194" s="163">
        <f t="shared" si="57"/>
        <v>0</v>
      </c>
      <c r="T194" s="164">
        <f t="shared" si="58"/>
        <v>0</v>
      </c>
      <c r="U194" s="231">
        <f t="shared" si="59"/>
        <v>0</v>
      </c>
      <c r="V194" s="220">
        <f t="shared" si="60"/>
        <v>0</v>
      </c>
      <c r="W194" s="221">
        <f t="shared" si="61"/>
        <v>0</v>
      </c>
    </row>
    <row r="195" spans="1:23" hidden="1" x14ac:dyDescent="0.2">
      <c r="A195" s="230">
        <v>2224022</v>
      </c>
      <c r="B195" s="219" t="s">
        <v>42</v>
      </c>
      <c r="C195" s="153" t="s">
        <v>542</v>
      </c>
      <c r="D195" s="163">
        <f>VLOOKUP(A195,[1]Sheet1!$E$15:$R$388,14,0)</f>
        <v>0</v>
      </c>
      <c r="E195" s="163">
        <f>VLOOKUP(A195,[1]Sheet1!$E$15:$X$388,20,0)</f>
        <v>0</v>
      </c>
      <c r="F195" s="210">
        <f t="shared" si="47"/>
        <v>0</v>
      </c>
      <c r="G195" s="210">
        <f t="shared" si="48"/>
        <v>0</v>
      </c>
      <c r="H195" s="210">
        <f>VLOOKUP(A195,'[4]К1-2023 - общински'!$D$8:$S$380,16,0)</f>
        <v>0</v>
      </c>
      <c r="I195" s="210">
        <f t="shared" si="49"/>
        <v>0</v>
      </c>
      <c r="J195" s="220">
        <f t="shared" si="50"/>
        <v>0</v>
      </c>
      <c r="K195" s="163">
        <f>VLOOKUP(A195,[1]Sheet1!$E$15:$Z$388,22,0)</f>
        <v>0</v>
      </c>
      <c r="L195" s="163">
        <f>VLOOKUP(A195,[1]Sheet1!$E$15:$AB$388,24,0)</f>
        <v>0</v>
      </c>
      <c r="M195" s="210">
        <f t="shared" si="51"/>
        <v>0</v>
      </c>
      <c r="N195" s="210">
        <f t="shared" si="52"/>
        <v>0</v>
      </c>
      <c r="O195" s="220">
        <f t="shared" si="53"/>
        <v>0</v>
      </c>
      <c r="P195" s="210">
        <f t="shared" si="54"/>
        <v>0</v>
      </c>
      <c r="Q195" s="102">
        <f t="shared" si="55"/>
        <v>0</v>
      </c>
      <c r="R195" s="210">
        <f t="shared" si="56"/>
        <v>0</v>
      </c>
      <c r="S195" s="163">
        <f t="shared" si="57"/>
        <v>0</v>
      </c>
      <c r="T195" s="164">
        <f t="shared" si="58"/>
        <v>0</v>
      </c>
      <c r="U195" s="231">
        <f t="shared" si="59"/>
        <v>0</v>
      </c>
      <c r="V195" s="220">
        <f t="shared" si="60"/>
        <v>0</v>
      </c>
      <c r="W195" s="221">
        <f t="shared" si="61"/>
        <v>0</v>
      </c>
    </row>
    <row r="196" spans="1:23" x14ac:dyDescent="0.2">
      <c r="A196" s="230">
        <v>2224041</v>
      </c>
      <c r="B196" s="219" t="s">
        <v>42</v>
      </c>
      <c r="C196" s="153" t="s">
        <v>543</v>
      </c>
      <c r="D196" s="163">
        <f>VLOOKUP(A196,[1]Sheet1!$E$15:$R$388,14,0)</f>
        <v>0</v>
      </c>
      <c r="E196" s="163">
        <f>VLOOKUP(A196,[1]Sheet1!$E$15:$X$388,20,0)</f>
        <v>0</v>
      </c>
      <c r="F196" s="210">
        <f t="shared" si="47"/>
        <v>0</v>
      </c>
      <c r="G196" s="210">
        <f t="shared" si="48"/>
        <v>0</v>
      </c>
      <c r="H196" s="210">
        <f>VLOOKUP(A196,'[4]К1-2023 - общински'!$D$8:$S$380,16,0)</f>
        <v>0</v>
      </c>
      <c r="I196" s="210">
        <f t="shared" si="49"/>
        <v>0</v>
      </c>
      <c r="J196" s="220">
        <f t="shared" si="50"/>
        <v>0</v>
      </c>
      <c r="K196" s="163">
        <f>VLOOKUP(A196,[1]Sheet1!$E$15:$Z$388,22,0)</f>
        <v>2</v>
      </c>
      <c r="L196" s="163">
        <f>VLOOKUP(A196,[1]Sheet1!$E$15:$AB$388,24,0)</f>
        <v>40</v>
      </c>
      <c r="M196" s="210">
        <f t="shared" si="51"/>
        <v>7438</v>
      </c>
      <c r="N196" s="210">
        <f t="shared" si="52"/>
        <v>110920</v>
      </c>
      <c r="O196" s="220">
        <f t="shared" si="53"/>
        <v>118358</v>
      </c>
      <c r="P196" s="210">
        <f t="shared" si="54"/>
        <v>118358</v>
      </c>
      <c r="Q196" s="102">
        <f t="shared" si="55"/>
        <v>40</v>
      </c>
      <c r="R196" s="210">
        <f t="shared" si="56"/>
        <v>8280</v>
      </c>
      <c r="S196" s="163">
        <f t="shared" si="57"/>
        <v>0</v>
      </c>
      <c r="T196" s="164">
        <f t="shared" si="58"/>
        <v>22520</v>
      </c>
      <c r="U196" s="231">
        <f t="shared" si="59"/>
        <v>0</v>
      </c>
      <c r="V196" s="220">
        <f t="shared" si="60"/>
        <v>149158</v>
      </c>
      <c r="W196" s="221">
        <f t="shared" si="61"/>
        <v>149158</v>
      </c>
    </row>
    <row r="197" spans="1:23" x14ac:dyDescent="0.2">
      <c r="A197" s="230">
        <v>2224047</v>
      </c>
      <c r="B197" s="219" t="s">
        <v>42</v>
      </c>
      <c r="C197" s="153" t="s">
        <v>544</v>
      </c>
      <c r="D197" s="163">
        <f>VLOOKUP(A197,[1]Sheet1!$E$15:$R$388,14,0)</f>
        <v>2</v>
      </c>
      <c r="E197" s="163">
        <f>VLOOKUP(A197,[1]Sheet1!$E$15:$X$388,20,0)</f>
        <v>45</v>
      </c>
      <c r="F197" s="210">
        <f t="shared" si="47"/>
        <v>18072</v>
      </c>
      <c r="G197" s="210">
        <f t="shared" si="48"/>
        <v>205470</v>
      </c>
      <c r="H197" s="210">
        <f>VLOOKUP(A197,'[4]К1-2023 - общински'!$D$8:$S$380,16,0)</f>
        <v>0</v>
      </c>
      <c r="I197" s="210">
        <f t="shared" si="49"/>
        <v>0</v>
      </c>
      <c r="J197" s="220">
        <f t="shared" si="50"/>
        <v>223542</v>
      </c>
      <c r="K197" s="163">
        <f>VLOOKUP(A197,[1]Sheet1!$E$15:$Z$388,22,0)</f>
        <v>0</v>
      </c>
      <c r="L197" s="163">
        <f>VLOOKUP(A197,[1]Sheet1!$E$15:$AB$388,24,0)</f>
        <v>0</v>
      </c>
      <c r="M197" s="210">
        <f t="shared" si="51"/>
        <v>0</v>
      </c>
      <c r="N197" s="210">
        <f t="shared" si="52"/>
        <v>0</v>
      </c>
      <c r="O197" s="220">
        <f t="shared" si="53"/>
        <v>0</v>
      </c>
      <c r="P197" s="210">
        <f t="shared" si="54"/>
        <v>223542</v>
      </c>
      <c r="Q197" s="102">
        <f t="shared" si="55"/>
        <v>45</v>
      </c>
      <c r="R197" s="210">
        <f t="shared" si="56"/>
        <v>9315</v>
      </c>
      <c r="S197" s="163">
        <f t="shared" si="57"/>
        <v>50625</v>
      </c>
      <c r="T197" s="164">
        <f t="shared" si="58"/>
        <v>0</v>
      </c>
      <c r="U197" s="231">
        <f t="shared" si="59"/>
        <v>900</v>
      </c>
      <c r="V197" s="220">
        <f t="shared" si="60"/>
        <v>284382</v>
      </c>
      <c r="W197" s="221">
        <f t="shared" si="61"/>
        <v>284382</v>
      </c>
    </row>
    <row r="198" spans="1:23" hidden="1" x14ac:dyDescent="0.2">
      <c r="A198" s="230">
        <v>2224073</v>
      </c>
      <c r="B198" s="219" t="s">
        <v>42</v>
      </c>
      <c r="C198" s="153" t="s">
        <v>545</v>
      </c>
      <c r="D198" s="163">
        <f>VLOOKUP(A198,[1]Sheet1!$E$15:$R$388,14,0)</f>
        <v>0</v>
      </c>
      <c r="E198" s="163">
        <f>VLOOKUP(A198,[1]Sheet1!$E$15:$X$388,20,0)</f>
        <v>0</v>
      </c>
      <c r="F198" s="210">
        <f t="shared" si="47"/>
        <v>0</v>
      </c>
      <c r="G198" s="210">
        <f t="shared" si="48"/>
        <v>0</v>
      </c>
      <c r="H198" s="210">
        <f>VLOOKUP(A198,'[4]К1-2023 - общински'!$D$8:$S$380,16,0)</f>
        <v>0</v>
      </c>
      <c r="I198" s="210">
        <f t="shared" si="49"/>
        <v>0</v>
      </c>
      <c r="J198" s="220">
        <f t="shared" si="50"/>
        <v>0</v>
      </c>
      <c r="K198" s="163">
        <f>VLOOKUP(A198,[1]Sheet1!$E$15:$Z$388,22,0)</f>
        <v>0</v>
      </c>
      <c r="L198" s="163">
        <f>VLOOKUP(A198,[1]Sheet1!$E$15:$AB$388,24,0)</f>
        <v>0</v>
      </c>
      <c r="M198" s="210">
        <f t="shared" si="51"/>
        <v>0</v>
      </c>
      <c r="N198" s="210">
        <f t="shared" si="52"/>
        <v>0</v>
      </c>
      <c r="O198" s="220">
        <f t="shared" si="53"/>
        <v>0</v>
      </c>
      <c r="P198" s="210">
        <f t="shared" si="54"/>
        <v>0</v>
      </c>
      <c r="Q198" s="102">
        <f t="shared" si="55"/>
        <v>0</v>
      </c>
      <c r="R198" s="210">
        <f t="shared" si="56"/>
        <v>0</v>
      </c>
      <c r="S198" s="163">
        <f t="shared" si="57"/>
        <v>0</v>
      </c>
      <c r="T198" s="164">
        <f t="shared" si="58"/>
        <v>0</v>
      </c>
      <c r="U198" s="231">
        <f t="shared" si="59"/>
        <v>0</v>
      </c>
      <c r="V198" s="220">
        <f t="shared" si="60"/>
        <v>0</v>
      </c>
      <c r="W198" s="221">
        <f t="shared" si="61"/>
        <v>0</v>
      </c>
    </row>
    <row r="199" spans="1:23" hidden="1" x14ac:dyDescent="0.2">
      <c r="A199" s="230">
        <v>2224104</v>
      </c>
      <c r="B199" s="219" t="s">
        <v>42</v>
      </c>
      <c r="C199" s="153" t="s">
        <v>546</v>
      </c>
      <c r="D199" s="163">
        <f>VLOOKUP(A199,[1]Sheet1!$E$15:$R$388,14,0)</f>
        <v>0</v>
      </c>
      <c r="E199" s="163">
        <f>VLOOKUP(A199,[1]Sheet1!$E$15:$X$388,20,0)</f>
        <v>0</v>
      </c>
      <c r="F199" s="210">
        <f t="shared" si="47"/>
        <v>0</v>
      </c>
      <c r="G199" s="210">
        <f t="shared" si="48"/>
        <v>0</v>
      </c>
      <c r="H199" s="210">
        <f>VLOOKUP(A199,'[4]К1-2023 - общински'!$D$8:$S$380,16,0)</f>
        <v>0</v>
      </c>
      <c r="I199" s="210">
        <f t="shared" si="49"/>
        <v>0</v>
      </c>
      <c r="J199" s="220">
        <f t="shared" si="50"/>
        <v>0</v>
      </c>
      <c r="K199" s="163">
        <f>VLOOKUP(A199,[1]Sheet1!$E$15:$Z$388,22,0)</f>
        <v>0</v>
      </c>
      <c r="L199" s="163">
        <f>VLOOKUP(A199,[1]Sheet1!$E$15:$AB$388,24,0)</f>
        <v>0</v>
      </c>
      <c r="M199" s="210">
        <f t="shared" si="51"/>
        <v>0</v>
      </c>
      <c r="N199" s="210">
        <f t="shared" si="52"/>
        <v>0</v>
      </c>
      <c r="O199" s="220">
        <f t="shared" si="53"/>
        <v>0</v>
      </c>
      <c r="P199" s="210">
        <f t="shared" si="54"/>
        <v>0</v>
      </c>
      <c r="Q199" s="102">
        <f t="shared" si="55"/>
        <v>0</v>
      </c>
      <c r="R199" s="210">
        <f t="shared" si="56"/>
        <v>0</v>
      </c>
      <c r="S199" s="163">
        <f t="shared" si="57"/>
        <v>0</v>
      </c>
      <c r="T199" s="164">
        <f t="shared" si="58"/>
        <v>0</v>
      </c>
      <c r="U199" s="231">
        <f t="shared" si="59"/>
        <v>0</v>
      </c>
      <c r="V199" s="220">
        <f t="shared" si="60"/>
        <v>0</v>
      </c>
      <c r="W199" s="221">
        <f t="shared" si="61"/>
        <v>0</v>
      </c>
    </row>
    <row r="200" spans="1:23" x14ac:dyDescent="0.2">
      <c r="A200" s="230">
        <v>2224121</v>
      </c>
      <c r="B200" s="219" t="s">
        <v>42</v>
      </c>
      <c r="C200" s="153" t="s">
        <v>547</v>
      </c>
      <c r="D200" s="163">
        <f>VLOOKUP(A200,[1]Sheet1!$E$15:$R$388,14,0)</f>
        <v>2</v>
      </c>
      <c r="E200" s="163">
        <f>VLOOKUP(A200,[1]Sheet1!$E$15:$X$388,20,0)</f>
        <v>50</v>
      </c>
      <c r="F200" s="210">
        <f t="shared" si="47"/>
        <v>18072</v>
      </c>
      <c r="G200" s="210">
        <f t="shared" si="48"/>
        <v>228300</v>
      </c>
      <c r="H200" s="210">
        <f>VLOOKUP(A200,'[4]К1-2023 - общински'!$D$8:$S$380,16,0)</f>
        <v>0</v>
      </c>
      <c r="I200" s="210">
        <f t="shared" si="49"/>
        <v>0</v>
      </c>
      <c r="J200" s="220">
        <f t="shared" si="50"/>
        <v>246372</v>
      </c>
      <c r="K200" s="163">
        <f>VLOOKUP(A200,[1]Sheet1!$E$15:$Z$388,22,0)</f>
        <v>1</v>
      </c>
      <c r="L200" s="163">
        <f>VLOOKUP(A200,[1]Sheet1!$E$15:$AB$388,24,0)</f>
        <v>25</v>
      </c>
      <c r="M200" s="210">
        <f t="shared" si="51"/>
        <v>3719</v>
      </c>
      <c r="N200" s="210">
        <f t="shared" si="52"/>
        <v>69325</v>
      </c>
      <c r="O200" s="220">
        <f t="shared" si="53"/>
        <v>73044</v>
      </c>
      <c r="P200" s="210">
        <f t="shared" si="54"/>
        <v>319416</v>
      </c>
      <c r="Q200" s="102">
        <f t="shared" si="55"/>
        <v>75</v>
      </c>
      <c r="R200" s="210">
        <f>Q200*207</f>
        <v>15525</v>
      </c>
      <c r="S200" s="163">
        <f t="shared" si="57"/>
        <v>56250</v>
      </c>
      <c r="T200" s="164">
        <f t="shared" si="58"/>
        <v>14075</v>
      </c>
      <c r="U200" s="231">
        <f t="shared" si="59"/>
        <v>1000</v>
      </c>
      <c r="V200" s="220">
        <f t="shared" si="60"/>
        <v>406266</v>
      </c>
      <c r="W200" s="221">
        <f t="shared" si="61"/>
        <v>406266</v>
      </c>
    </row>
    <row r="201" spans="1:23" x14ac:dyDescent="0.2">
      <c r="A201" s="230">
        <v>2224126</v>
      </c>
      <c r="B201" s="219" t="s">
        <v>42</v>
      </c>
      <c r="C201" s="153" t="s">
        <v>548</v>
      </c>
      <c r="D201" s="163">
        <f>VLOOKUP(A201,[1]Sheet1!$E$15:$R$388,14,0)</f>
        <v>0</v>
      </c>
      <c r="E201" s="163">
        <f>VLOOKUP(A201,[1]Sheet1!$E$15:$X$388,20,0)</f>
        <v>0</v>
      </c>
      <c r="F201" s="210">
        <f t="shared" si="47"/>
        <v>0</v>
      </c>
      <c r="G201" s="210">
        <f t="shared" si="48"/>
        <v>0</v>
      </c>
      <c r="H201" s="210">
        <f>VLOOKUP(A201,'[4]К1-2023 - общински'!$D$8:$S$380,16,0)</f>
        <v>0</v>
      </c>
      <c r="I201" s="210">
        <f t="shared" si="49"/>
        <v>0</v>
      </c>
      <c r="J201" s="220">
        <f t="shared" si="50"/>
        <v>0</v>
      </c>
      <c r="K201" s="163">
        <f>VLOOKUP(A201,[1]Sheet1!$E$15:$Z$388,22,0)</f>
        <v>1</v>
      </c>
      <c r="L201" s="163">
        <f>VLOOKUP(A201,[1]Sheet1!$E$15:$AB$388,24,0)</f>
        <v>26</v>
      </c>
      <c r="M201" s="210">
        <f t="shared" si="51"/>
        <v>3719</v>
      </c>
      <c r="N201" s="210">
        <f t="shared" si="52"/>
        <v>72098</v>
      </c>
      <c r="O201" s="220">
        <f t="shared" si="53"/>
        <v>75817</v>
      </c>
      <c r="P201" s="210">
        <f t="shared" si="54"/>
        <v>75817</v>
      </c>
      <c r="Q201" s="102">
        <f t="shared" si="55"/>
        <v>26</v>
      </c>
      <c r="R201" s="210">
        <f t="shared" si="56"/>
        <v>5382</v>
      </c>
      <c r="S201" s="163">
        <f t="shared" si="57"/>
        <v>0</v>
      </c>
      <c r="T201" s="164">
        <f t="shared" si="58"/>
        <v>14638</v>
      </c>
      <c r="U201" s="231">
        <f t="shared" si="59"/>
        <v>0</v>
      </c>
      <c r="V201" s="220">
        <f t="shared" si="60"/>
        <v>95837</v>
      </c>
      <c r="W201" s="221">
        <f t="shared" si="61"/>
        <v>95837</v>
      </c>
    </row>
    <row r="202" spans="1:23" x14ac:dyDescent="0.2">
      <c r="A202" s="210"/>
      <c r="B202" s="210"/>
      <c r="C202" s="221" t="s">
        <v>49</v>
      </c>
      <c r="D202" s="221">
        <f>D192+D189+D181+D172+D164+D153+D144+D138+D130+D122+D113+D102+D89+D82+D74+D65+D57+D48+D42+D28+D38+D20+D11+D9</f>
        <v>30</v>
      </c>
      <c r="E202" s="221">
        <f t="shared" ref="E202:W202" si="71">E192+E189+E181+E172+E164+E153+E144+E138+E130+E122+E113+E102+E89+E82+E74+E65+E57+E48+E42+E28+E38+E20+E11+E9</f>
        <v>642</v>
      </c>
      <c r="F202" s="221">
        <f t="shared" si="71"/>
        <v>271080</v>
      </c>
      <c r="G202" s="221">
        <f>G192+G189+G181+G172+G164+G153+G144+G138+G130+G122+G113+G102+G89+G82+G74+G65+G57+G48+G42+G28+G38+G20+G11+G9</f>
        <v>2931372</v>
      </c>
      <c r="H202" s="221">
        <f t="shared" si="71"/>
        <v>0</v>
      </c>
      <c r="I202" s="221">
        <f t="shared" si="71"/>
        <v>0</v>
      </c>
      <c r="J202" s="221">
        <f t="shared" si="71"/>
        <v>3202452</v>
      </c>
      <c r="K202" s="221">
        <f t="shared" si="71"/>
        <v>78</v>
      </c>
      <c r="L202" s="221">
        <f t="shared" si="71"/>
        <v>1599</v>
      </c>
      <c r="M202" s="221">
        <f t="shared" si="71"/>
        <v>290082</v>
      </c>
      <c r="N202" s="221">
        <f t="shared" si="71"/>
        <v>4434027</v>
      </c>
      <c r="O202" s="221">
        <f t="shared" si="71"/>
        <v>4724109</v>
      </c>
      <c r="P202" s="221">
        <f t="shared" si="71"/>
        <v>7926561</v>
      </c>
      <c r="Q202" s="221">
        <f t="shared" si="71"/>
        <v>2241</v>
      </c>
      <c r="R202" s="221">
        <f t="shared" si="71"/>
        <v>463887</v>
      </c>
      <c r="S202" s="221">
        <f t="shared" si="71"/>
        <v>722250</v>
      </c>
      <c r="T202" s="221">
        <f t="shared" si="71"/>
        <v>900237</v>
      </c>
      <c r="U202" s="221">
        <f t="shared" si="71"/>
        <v>12840</v>
      </c>
      <c r="V202" s="221">
        <f t="shared" si="71"/>
        <v>10025775</v>
      </c>
      <c r="W202" s="221">
        <f t="shared" si="71"/>
        <v>10025775</v>
      </c>
    </row>
  </sheetData>
  <autoFilter ref="W3:W202">
    <filterColumn colId="0">
      <filters blank="1">
        <filter val="10 025 775"/>
        <filter val="106 642"/>
        <filter val="115 560"/>
        <filter val="127 396"/>
        <filter val="133 314"/>
        <filter val="145 150"/>
        <filter val="145 615"/>
        <filter val="149 158"/>
        <filter val="156 244"/>
        <filter val="156 986"/>
        <filter val="162 904"/>
        <filter val="166 022"/>
        <filter val="166 873"/>
        <filter val="173 959"/>
        <filter val="177 502"/>
        <filter val="180 658"/>
        <filter val="181 045"/>
        <filter val="186 576"/>
        <filter val="2 024"/>
        <filter val="219 768"/>
        <filter val="223 737"/>
        <filter val="248 132"/>
        <filter val="248 538"/>
        <filter val="262 710"/>
        <filter val="283 968"/>
        <filter val="284 382"/>
        <filter val="296 218"/>
        <filter val="301 859"/>
        <filter val="305 402"/>
        <filter val="313 972"/>
        <filter val="315 238"/>
        <filter val="321 738"/>
        <filter val="333 746"/>
        <filter val="358 516"/>
        <filter val="39 149"/>
        <filter val="393 688"/>
        <filter val="397 872"/>
        <filter val="406 266"/>
        <filter val="42 692"/>
        <filter val="433 302"/>
        <filter val="443 525"/>
        <filter val="459 122"/>
        <filter val="46 235"/>
        <filter val="478 064"/>
        <filter val="486 447"/>
        <filter val="49 778"/>
        <filter val="53 321"/>
        <filter val="56 864"/>
        <filter val="567 616"/>
        <filter val="571 655"/>
        <filter val="62 298"/>
        <filter val="63 950"/>
        <filter val="71 036"/>
        <filter val="731 266"/>
        <filter val="74 579"/>
        <filter val="78 122"/>
        <filter val="81 665"/>
        <filter val="85 208"/>
        <filter val="863 537"/>
        <filter val="872 612"/>
        <filter val="88 751"/>
        <filter val="91 888"/>
        <filter val="935 643"/>
        <filter val="95 837"/>
        <filter val="958 722"/>
        <filter val="99 380"/>
        <filter val="БЮДЖЕТ"/>
      </filters>
    </filterColumn>
  </autoFilter>
  <pageMargins left="0.7" right="0.7" top="0.75" bottom="0.75" header="0.3" footer="0.3"/>
  <pageSetup paperSize="9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:AH31"/>
  <sheetViews>
    <sheetView zoomScale="80" zoomScaleNormal="80" workbookViewId="0">
      <selection activeCell="AH6" sqref="AH6:AH10"/>
    </sheetView>
  </sheetViews>
  <sheetFormatPr defaultColWidth="9.140625" defaultRowHeight="12.75" x14ac:dyDescent="0.2"/>
  <cols>
    <col min="1" max="6" width="9.140625" style="257"/>
    <col min="7" max="7" width="25.42578125" style="257" customWidth="1"/>
    <col min="8" max="8" width="10.42578125" style="257" customWidth="1"/>
    <col min="9" max="9" width="13" style="257" customWidth="1"/>
    <col min="10" max="10" width="17.140625" style="257" customWidth="1"/>
    <col min="11" max="11" width="11" style="257" customWidth="1"/>
    <col min="12" max="12" width="11.42578125" style="257" customWidth="1"/>
    <col min="13" max="13" width="12.28515625" style="257" customWidth="1"/>
    <col min="14" max="14" width="16.140625" style="257" customWidth="1"/>
    <col min="15" max="15" width="13.85546875" style="257" customWidth="1"/>
    <col min="16" max="16" width="11.42578125" style="257" customWidth="1"/>
    <col min="17" max="17" width="12.85546875" style="257" customWidth="1"/>
    <col min="18" max="18" width="26.42578125" style="257" customWidth="1"/>
    <col min="19" max="19" width="10.42578125" style="257" customWidth="1"/>
    <col min="20" max="20" width="12.28515625" style="257" customWidth="1"/>
    <col min="21" max="21" width="18.140625" style="257" customWidth="1"/>
    <col min="22" max="22" width="17.28515625" style="257" customWidth="1"/>
    <col min="23" max="23" width="10.28515625" style="257" customWidth="1"/>
    <col min="24" max="24" width="10.85546875" style="257" customWidth="1"/>
    <col min="25" max="26" width="10.42578125" style="257" customWidth="1"/>
    <col min="27" max="27" width="13.85546875" style="257" customWidth="1"/>
    <col min="28" max="28" width="12.5703125" style="257" customWidth="1"/>
    <col min="29" max="29" width="10.42578125" style="257" customWidth="1"/>
    <col min="30" max="30" width="12.85546875" style="257" customWidth="1"/>
    <col min="31" max="31" width="9.140625" style="257" customWidth="1"/>
    <col min="32" max="32" width="11.42578125" style="257" customWidth="1"/>
    <col min="33" max="33" width="16.42578125" style="257" hidden="1" customWidth="1"/>
    <col min="34" max="34" width="16.42578125" style="257" customWidth="1"/>
    <col min="35" max="16384" width="9.140625" style="257"/>
  </cols>
  <sheetData>
    <row r="3" spans="5:34" x14ac:dyDescent="0.2">
      <c r="G3" s="232" t="s">
        <v>617</v>
      </c>
      <c r="H3" s="232"/>
      <c r="I3" s="232"/>
      <c r="J3" s="232"/>
      <c r="K3" s="232"/>
    </row>
    <row r="4" spans="5:34" x14ac:dyDescent="0.2">
      <c r="H4" s="232"/>
      <c r="I4" s="232"/>
      <c r="J4" s="232"/>
      <c r="K4" s="232"/>
    </row>
    <row r="5" spans="5:34" x14ac:dyDescent="0.2">
      <c r="U5" s="337" t="s">
        <v>0</v>
      </c>
      <c r="V5" s="338"/>
      <c r="W5" s="338"/>
      <c r="X5" s="338"/>
      <c r="Y5" s="338"/>
      <c r="Z5" s="338"/>
      <c r="AA5" s="339"/>
    </row>
    <row r="6" spans="5:34" s="232" customFormat="1" x14ac:dyDescent="0.2">
      <c r="G6" s="233" t="s">
        <v>61</v>
      </c>
      <c r="H6" s="340"/>
      <c r="I6" s="341"/>
      <c r="J6" s="234"/>
      <c r="K6" s="342" t="s">
        <v>113</v>
      </c>
      <c r="L6" s="340"/>
      <c r="M6" s="341"/>
      <c r="N6" s="343" t="s">
        <v>119</v>
      </c>
      <c r="O6" s="338"/>
      <c r="P6" s="344"/>
      <c r="Q6" s="235" t="s">
        <v>2</v>
      </c>
      <c r="R6" s="232" t="s">
        <v>120</v>
      </c>
      <c r="T6" s="232" t="s">
        <v>14</v>
      </c>
      <c r="U6" s="236">
        <v>0.98499999999999999</v>
      </c>
      <c r="V6" s="237">
        <v>1</v>
      </c>
      <c r="W6" s="237">
        <v>1</v>
      </c>
      <c r="X6" s="238" t="s">
        <v>121</v>
      </c>
      <c r="Y6" s="237">
        <v>1</v>
      </c>
      <c r="Z6" s="237">
        <v>1</v>
      </c>
      <c r="AA6" s="237"/>
      <c r="AB6" s="238" t="s">
        <v>97</v>
      </c>
      <c r="AC6" s="238"/>
      <c r="AD6" s="239"/>
      <c r="AE6" s="240"/>
      <c r="AF6" s="240"/>
      <c r="AG6" s="258" t="s">
        <v>163</v>
      </c>
      <c r="AH6" s="287" t="s">
        <v>163</v>
      </c>
    </row>
    <row r="7" spans="5:34" s="232" customFormat="1" x14ac:dyDescent="0.2">
      <c r="F7" s="232" t="s">
        <v>123</v>
      </c>
      <c r="G7" s="241" t="s">
        <v>76</v>
      </c>
      <c r="H7" s="340"/>
      <c r="I7" s="341"/>
      <c r="J7" s="234"/>
      <c r="K7" s="342" t="s">
        <v>91</v>
      </c>
      <c r="L7" s="340"/>
      <c r="M7" s="341"/>
      <c r="N7" s="345"/>
      <c r="O7" s="346"/>
      <c r="P7" s="347"/>
      <c r="Q7" s="242" t="s">
        <v>124</v>
      </c>
      <c r="R7" s="232" t="s">
        <v>84</v>
      </c>
      <c r="S7" s="232" t="s">
        <v>58</v>
      </c>
      <c r="T7" s="243">
        <v>1</v>
      </c>
      <c r="U7" s="238" t="s">
        <v>125</v>
      </c>
      <c r="V7" s="238" t="s">
        <v>126</v>
      </c>
      <c r="W7" s="238" t="s">
        <v>127</v>
      </c>
      <c r="X7" s="238"/>
      <c r="Y7" s="238" t="s">
        <v>128</v>
      </c>
      <c r="Z7" s="238" t="s">
        <v>51</v>
      </c>
      <c r="AA7" s="238" t="s">
        <v>54</v>
      </c>
      <c r="AB7" s="238" t="s">
        <v>129</v>
      </c>
      <c r="AC7" s="238" t="s">
        <v>45</v>
      </c>
      <c r="AD7" s="244" t="s">
        <v>98</v>
      </c>
      <c r="AE7" s="245"/>
      <c r="AF7" s="245"/>
      <c r="AG7" s="258">
        <v>2024</v>
      </c>
      <c r="AH7" s="287">
        <v>2024</v>
      </c>
    </row>
    <row r="8" spans="5:34" s="246" customFormat="1" ht="144" customHeight="1" x14ac:dyDescent="0.25">
      <c r="G8" s="247"/>
      <c r="H8" s="147" t="s">
        <v>130</v>
      </c>
      <c r="I8" s="147" t="s">
        <v>44</v>
      </c>
      <c r="J8" s="147" t="s">
        <v>45</v>
      </c>
      <c r="K8" s="147" t="s">
        <v>158</v>
      </c>
      <c r="L8" s="147"/>
      <c r="M8" s="147" t="s">
        <v>45</v>
      </c>
      <c r="N8" s="147" t="s">
        <v>157</v>
      </c>
      <c r="O8" s="248"/>
      <c r="P8" s="147" t="s">
        <v>45</v>
      </c>
      <c r="Q8" s="249"/>
      <c r="R8" s="250" t="s">
        <v>378</v>
      </c>
      <c r="S8" s="247"/>
      <c r="U8" s="147"/>
      <c r="V8" s="147"/>
      <c r="W8" s="147"/>
      <c r="X8" s="147"/>
      <c r="Y8" s="147"/>
      <c r="Z8" s="251">
        <v>33</v>
      </c>
      <c r="AA8" s="147"/>
      <c r="AB8" s="147"/>
      <c r="AC8" s="252">
        <v>100</v>
      </c>
      <c r="AD8" s="253" t="s">
        <v>571</v>
      </c>
      <c r="AE8" s="253" t="s">
        <v>101</v>
      </c>
      <c r="AF8" s="254" t="s">
        <v>572</v>
      </c>
      <c r="AG8" s="258"/>
      <c r="AH8" s="287"/>
    </row>
    <row r="9" spans="5:34" s="246" customFormat="1" ht="54" customHeight="1" x14ac:dyDescent="0.25">
      <c r="G9" s="247"/>
      <c r="H9" s="147"/>
      <c r="I9" s="147"/>
      <c r="J9" s="147"/>
      <c r="K9" s="147"/>
      <c r="L9" s="147"/>
      <c r="M9" s="147"/>
      <c r="N9" s="147"/>
      <c r="O9" s="248"/>
      <c r="P9" s="147"/>
      <c r="Q9" s="249"/>
      <c r="R9" s="250"/>
      <c r="S9" s="247"/>
      <c r="U9" s="147"/>
      <c r="V9" s="147"/>
      <c r="W9" s="147"/>
      <c r="X9" s="147"/>
      <c r="Y9" s="147"/>
      <c r="Z9" s="251">
        <v>33</v>
      </c>
      <c r="AA9" s="147"/>
      <c r="AB9" s="147"/>
      <c r="AC9" s="252">
        <v>100</v>
      </c>
      <c r="AD9" s="253">
        <v>2493</v>
      </c>
      <c r="AE9" s="253"/>
      <c r="AF9" s="254">
        <v>39</v>
      </c>
      <c r="AG9" s="259"/>
      <c r="AH9" s="288"/>
    </row>
    <row r="10" spans="5:34" s="246" customFormat="1" ht="53.25" customHeight="1" x14ac:dyDescent="0.25">
      <c r="G10" s="247"/>
      <c r="H10" s="147"/>
      <c r="I10" s="147">
        <v>4880</v>
      </c>
      <c r="J10" s="147"/>
      <c r="K10" s="147"/>
      <c r="L10" s="147">
        <v>2520</v>
      </c>
      <c r="M10" s="147"/>
      <c r="N10" s="147"/>
      <c r="O10" s="248">
        <v>24670</v>
      </c>
      <c r="P10" s="147"/>
      <c r="Q10" s="249">
        <v>73900</v>
      </c>
      <c r="R10" s="250"/>
      <c r="S10" s="247">
        <v>74</v>
      </c>
      <c r="U10" s="147"/>
      <c r="V10" s="147"/>
      <c r="W10" s="147"/>
      <c r="X10" s="147"/>
      <c r="Y10" s="147"/>
      <c r="Z10" s="251">
        <v>35</v>
      </c>
      <c r="AA10" s="147"/>
      <c r="AB10" s="147"/>
      <c r="AC10" s="252">
        <v>100</v>
      </c>
      <c r="AD10" s="253">
        <v>2662</v>
      </c>
      <c r="AE10" s="253"/>
      <c r="AF10" s="254">
        <v>42</v>
      </c>
      <c r="AG10" s="259"/>
      <c r="AH10" s="288"/>
    </row>
    <row r="11" spans="5:34" x14ac:dyDescent="0.2">
      <c r="G11" s="238" t="s">
        <v>156</v>
      </c>
      <c r="H11" s="260">
        <f t="shared" ref="H11:AH11" si="0">SUM(H12)</f>
        <v>500</v>
      </c>
      <c r="I11" s="260">
        <f t="shared" si="0"/>
        <v>4880</v>
      </c>
      <c r="J11" s="260">
        <f t="shared" si="0"/>
        <v>2440000</v>
      </c>
      <c r="K11" s="260">
        <f t="shared" si="0"/>
        <v>48</v>
      </c>
      <c r="L11" s="260">
        <f t="shared" si="0"/>
        <v>2520</v>
      </c>
      <c r="M11" s="260">
        <f t="shared" si="0"/>
        <v>120960</v>
      </c>
      <c r="N11" s="260">
        <f t="shared" si="0"/>
        <v>20</v>
      </c>
      <c r="O11" s="260">
        <f t="shared" si="0"/>
        <v>24670</v>
      </c>
      <c r="P11" s="260">
        <f t="shared" si="0"/>
        <v>493400</v>
      </c>
      <c r="Q11" s="260">
        <f t="shared" si="0"/>
        <v>73900</v>
      </c>
      <c r="R11" s="260">
        <f t="shared" si="0"/>
        <v>391</v>
      </c>
      <c r="S11" s="260">
        <f t="shared" si="0"/>
        <v>28934</v>
      </c>
      <c r="T11" s="260">
        <f t="shared" si="0"/>
        <v>3157194</v>
      </c>
      <c r="U11" s="261">
        <f>SUM(U12)</f>
        <v>2403400</v>
      </c>
      <c r="V11" s="261">
        <f t="shared" ref="V11:AA11" si="1">SUM(V12)</f>
        <v>493400</v>
      </c>
      <c r="W11" s="261">
        <f t="shared" si="1"/>
        <v>73900</v>
      </c>
      <c r="X11" s="261">
        <f t="shared" si="1"/>
        <v>120960</v>
      </c>
      <c r="Y11" s="261">
        <f t="shared" si="1"/>
        <v>28934</v>
      </c>
      <c r="Z11" s="261">
        <f t="shared" si="1"/>
        <v>17500</v>
      </c>
      <c r="AA11" s="260">
        <f t="shared" si="1"/>
        <v>3138094</v>
      </c>
      <c r="AB11" s="238">
        <f t="shared" si="0"/>
        <v>391</v>
      </c>
      <c r="AC11" s="238">
        <f t="shared" si="0"/>
        <v>39100</v>
      </c>
      <c r="AD11" s="238">
        <f t="shared" si="0"/>
        <v>2662</v>
      </c>
      <c r="AE11" s="238">
        <f t="shared" si="0"/>
        <v>500</v>
      </c>
      <c r="AF11" s="238">
        <f t="shared" si="0"/>
        <v>21000</v>
      </c>
      <c r="AG11" s="262">
        <f t="shared" si="0"/>
        <v>3200856</v>
      </c>
      <c r="AH11" s="262">
        <f t="shared" si="0"/>
        <v>3200856</v>
      </c>
    </row>
    <row r="12" spans="5:34" x14ac:dyDescent="0.2">
      <c r="F12" s="257">
        <v>6</v>
      </c>
      <c r="G12" s="263" t="s">
        <v>117</v>
      </c>
      <c r="H12" s="255">
        <v>500</v>
      </c>
      <c r="I12" s="255">
        <v>4880</v>
      </c>
      <c r="J12" s="255">
        <f>H12*I12</f>
        <v>2440000</v>
      </c>
      <c r="K12" s="255">
        <v>48</v>
      </c>
      <c r="L12" s="255">
        <v>2520</v>
      </c>
      <c r="M12" s="255">
        <f>K12*L12</f>
        <v>120960</v>
      </c>
      <c r="N12" s="255">
        <v>20</v>
      </c>
      <c r="O12" s="264">
        <v>24670</v>
      </c>
      <c r="P12" s="264">
        <f>N12*O12</f>
        <v>493400</v>
      </c>
      <c r="Q12" s="265">
        <v>73900</v>
      </c>
      <c r="R12" s="256">
        <v>391</v>
      </c>
      <c r="S12" s="266">
        <f>R12*74</f>
        <v>28934</v>
      </c>
      <c r="T12" s="266">
        <f>S12+Q12+P12+M12+J12</f>
        <v>3157194</v>
      </c>
      <c r="U12" s="267">
        <f>J12*98.5%</f>
        <v>2403400</v>
      </c>
      <c r="V12" s="267">
        <f>P12</f>
        <v>493400</v>
      </c>
      <c r="W12" s="267">
        <f>Q12</f>
        <v>73900</v>
      </c>
      <c r="X12" s="267">
        <f>M12</f>
        <v>120960</v>
      </c>
      <c r="Y12" s="267">
        <f>S12</f>
        <v>28934</v>
      </c>
      <c r="Z12" s="267">
        <f>H12*35</f>
        <v>17500</v>
      </c>
      <c r="AA12" s="255">
        <f>SUM(U12:Z12)</f>
        <v>3138094</v>
      </c>
      <c r="AB12" s="263">
        <v>391</v>
      </c>
      <c r="AC12" s="263">
        <f>AB12*100</f>
        <v>39100</v>
      </c>
      <c r="AD12" s="255">
        <v>2662</v>
      </c>
      <c r="AE12" s="263">
        <f>H12</f>
        <v>500</v>
      </c>
      <c r="AF12" s="267">
        <f>AE12*42</f>
        <v>21000</v>
      </c>
      <c r="AG12" s="268">
        <f>AA12+AC12+AF12+AD12</f>
        <v>3200856</v>
      </c>
      <c r="AH12" s="269">
        <f>ROUND(AG12,0)</f>
        <v>3200856</v>
      </c>
    </row>
    <row r="13" spans="5:34" x14ac:dyDescent="0.2">
      <c r="G13" s="238" t="s">
        <v>32</v>
      </c>
      <c r="H13" s="260">
        <f t="shared" ref="H13:AH13" si="2">SUM(H14)</f>
        <v>547</v>
      </c>
      <c r="I13" s="260">
        <f t="shared" si="2"/>
        <v>4880</v>
      </c>
      <c r="J13" s="260">
        <f t="shared" si="2"/>
        <v>2669360</v>
      </c>
      <c r="K13" s="260">
        <f t="shared" si="2"/>
        <v>28</v>
      </c>
      <c r="L13" s="260">
        <f t="shared" si="2"/>
        <v>2520</v>
      </c>
      <c r="M13" s="260">
        <f t="shared" si="2"/>
        <v>70560</v>
      </c>
      <c r="N13" s="260">
        <f t="shared" si="2"/>
        <v>21</v>
      </c>
      <c r="O13" s="260">
        <f t="shared" si="2"/>
        <v>24670</v>
      </c>
      <c r="P13" s="260">
        <f t="shared" si="2"/>
        <v>518070</v>
      </c>
      <c r="Q13" s="260">
        <f t="shared" si="2"/>
        <v>73900</v>
      </c>
      <c r="R13" s="260">
        <f t="shared" si="2"/>
        <v>432</v>
      </c>
      <c r="S13" s="266">
        <f>R13*74</f>
        <v>31968</v>
      </c>
      <c r="T13" s="260">
        <f t="shared" si="2"/>
        <v>3363858</v>
      </c>
      <c r="U13" s="260">
        <f t="shared" si="2"/>
        <v>2629319.6</v>
      </c>
      <c r="V13" s="260">
        <f t="shared" si="2"/>
        <v>518070</v>
      </c>
      <c r="W13" s="260">
        <f t="shared" si="2"/>
        <v>73900</v>
      </c>
      <c r="X13" s="260">
        <f t="shared" si="2"/>
        <v>70560</v>
      </c>
      <c r="Y13" s="260">
        <f t="shared" si="2"/>
        <v>31968</v>
      </c>
      <c r="Z13" s="267">
        <f>H13*35</f>
        <v>19145</v>
      </c>
      <c r="AA13" s="260">
        <f t="shared" si="2"/>
        <v>3342962.6</v>
      </c>
      <c r="AB13" s="260">
        <f t="shared" si="2"/>
        <v>432</v>
      </c>
      <c r="AC13" s="260">
        <f t="shared" si="2"/>
        <v>43200</v>
      </c>
      <c r="AD13" s="260">
        <f t="shared" si="2"/>
        <v>2662</v>
      </c>
      <c r="AE13" s="260">
        <f t="shared" si="2"/>
        <v>547</v>
      </c>
      <c r="AF13" s="260">
        <f t="shared" si="2"/>
        <v>22974</v>
      </c>
      <c r="AG13" s="260">
        <f t="shared" si="2"/>
        <v>3411798.6</v>
      </c>
      <c r="AH13" s="260">
        <f t="shared" si="2"/>
        <v>3411799</v>
      </c>
    </row>
    <row r="14" spans="5:34" x14ac:dyDescent="0.2">
      <c r="G14" s="263" t="s">
        <v>118</v>
      </c>
      <c r="H14" s="255">
        <v>547</v>
      </c>
      <c r="I14" s="255">
        <v>4880</v>
      </c>
      <c r="J14" s="255">
        <f>H14*I14</f>
        <v>2669360</v>
      </c>
      <c r="K14" s="255">
        <v>28</v>
      </c>
      <c r="L14" s="255">
        <v>2520</v>
      </c>
      <c r="M14" s="255">
        <f>K14*L14</f>
        <v>70560</v>
      </c>
      <c r="N14" s="255">
        <v>21</v>
      </c>
      <c r="O14" s="264">
        <v>24670</v>
      </c>
      <c r="P14" s="264">
        <f>N14*O14</f>
        <v>518070</v>
      </c>
      <c r="Q14" s="265">
        <v>73900</v>
      </c>
      <c r="R14" s="256">
        <v>432</v>
      </c>
      <c r="S14" s="266">
        <f>R14*74</f>
        <v>31968</v>
      </c>
      <c r="T14" s="266">
        <f>S14+Q14+P14+M14+J14</f>
        <v>3363858</v>
      </c>
      <c r="U14" s="267">
        <f>J14*98.5%</f>
        <v>2629319.6</v>
      </c>
      <c r="V14" s="267">
        <f>P14</f>
        <v>518070</v>
      </c>
      <c r="W14" s="267">
        <f>Q14</f>
        <v>73900</v>
      </c>
      <c r="X14" s="267">
        <f>M14</f>
        <v>70560</v>
      </c>
      <c r="Y14" s="267">
        <f>S14</f>
        <v>31968</v>
      </c>
      <c r="Z14" s="267">
        <f>H14*35</f>
        <v>19145</v>
      </c>
      <c r="AA14" s="255">
        <f>SUM(U14:Z14)</f>
        <v>3342962.6</v>
      </c>
      <c r="AB14" s="263">
        <v>432</v>
      </c>
      <c r="AC14" s="263">
        <f>AB14*100</f>
        <v>43200</v>
      </c>
      <c r="AD14" s="255">
        <v>2662</v>
      </c>
      <c r="AE14" s="263">
        <f>H14</f>
        <v>547</v>
      </c>
      <c r="AF14" s="267">
        <f>AE14*42</f>
        <v>22974</v>
      </c>
      <c r="AG14" s="268">
        <f>AA14+AC14+AF14+AD14</f>
        <v>3411798.6</v>
      </c>
      <c r="AH14" s="269">
        <f t="shared" ref="AH14:AH16" si="3">ROUND(AG14,0)</f>
        <v>3411799</v>
      </c>
    </row>
    <row r="15" spans="5:34" x14ac:dyDescent="0.2">
      <c r="G15" s="238" t="s">
        <v>37</v>
      </c>
      <c r="H15" s="260">
        <f t="shared" ref="H15:AH15" si="4">SUM(H16)</f>
        <v>533</v>
      </c>
      <c r="I15" s="260">
        <f t="shared" si="4"/>
        <v>4880</v>
      </c>
      <c r="J15" s="260">
        <f t="shared" si="4"/>
        <v>2601040</v>
      </c>
      <c r="K15" s="260">
        <v>85</v>
      </c>
      <c r="L15" s="260">
        <f t="shared" si="4"/>
        <v>2520</v>
      </c>
      <c r="M15" s="260">
        <f t="shared" si="4"/>
        <v>214200</v>
      </c>
      <c r="N15" s="260">
        <f t="shared" si="4"/>
        <v>20</v>
      </c>
      <c r="O15" s="260">
        <f t="shared" si="4"/>
        <v>24670</v>
      </c>
      <c r="P15" s="260">
        <f t="shared" si="4"/>
        <v>493400</v>
      </c>
      <c r="Q15" s="260">
        <f t="shared" si="4"/>
        <v>73900</v>
      </c>
      <c r="R15" s="260">
        <f t="shared" si="4"/>
        <v>407</v>
      </c>
      <c r="S15" s="266">
        <f>R15*74</f>
        <v>30118</v>
      </c>
      <c r="T15" s="260">
        <f t="shared" si="4"/>
        <v>3412658</v>
      </c>
      <c r="U15" s="260">
        <f t="shared" si="4"/>
        <v>2562024.4</v>
      </c>
      <c r="V15" s="260">
        <f t="shared" si="4"/>
        <v>493400</v>
      </c>
      <c r="W15" s="260">
        <f t="shared" si="4"/>
        <v>73900</v>
      </c>
      <c r="X15" s="260">
        <f t="shared" si="4"/>
        <v>214200</v>
      </c>
      <c r="Y15" s="260">
        <f t="shared" si="4"/>
        <v>30118</v>
      </c>
      <c r="Z15" s="267">
        <f>H15*35</f>
        <v>18655</v>
      </c>
      <c r="AA15" s="260">
        <f t="shared" si="4"/>
        <v>3392297.4</v>
      </c>
      <c r="AB15" s="260">
        <f t="shared" si="4"/>
        <v>407</v>
      </c>
      <c r="AC15" s="260">
        <f t="shared" si="4"/>
        <v>40700</v>
      </c>
      <c r="AD15" s="260">
        <f t="shared" si="4"/>
        <v>2662</v>
      </c>
      <c r="AE15" s="260">
        <f t="shared" si="4"/>
        <v>533</v>
      </c>
      <c r="AF15" s="260">
        <f t="shared" si="4"/>
        <v>22386</v>
      </c>
      <c r="AG15" s="260">
        <f t="shared" si="4"/>
        <v>3458045.4</v>
      </c>
      <c r="AH15" s="260">
        <f t="shared" si="4"/>
        <v>3458045</v>
      </c>
    </row>
    <row r="16" spans="5:34" x14ac:dyDescent="0.2">
      <c r="E16" s="263">
        <v>3108.72</v>
      </c>
      <c r="F16" s="257">
        <v>20</v>
      </c>
      <c r="G16" s="263" t="s">
        <v>132</v>
      </c>
      <c r="H16" s="255">
        <v>533</v>
      </c>
      <c r="I16" s="255">
        <v>4880</v>
      </c>
      <c r="J16" s="255">
        <f>H16*I16</f>
        <v>2601040</v>
      </c>
      <c r="K16" s="255">
        <v>85</v>
      </c>
      <c r="L16" s="255">
        <v>2520</v>
      </c>
      <c r="M16" s="255">
        <f>K16*L16</f>
        <v>214200</v>
      </c>
      <c r="N16" s="255">
        <v>20</v>
      </c>
      <c r="O16" s="264">
        <v>24670</v>
      </c>
      <c r="P16" s="264">
        <f>N16*O16</f>
        <v>493400</v>
      </c>
      <c r="Q16" s="265">
        <v>73900</v>
      </c>
      <c r="R16" s="255">
        <v>407</v>
      </c>
      <c r="S16" s="266">
        <f>R16*74</f>
        <v>30118</v>
      </c>
      <c r="T16" s="266">
        <f>S16+Q16+P16+M16+J16</f>
        <v>3412658</v>
      </c>
      <c r="U16" s="267">
        <f>J16*98.5%</f>
        <v>2562024.4</v>
      </c>
      <c r="V16" s="267">
        <f>P16</f>
        <v>493400</v>
      </c>
      <c r="W16" s="267">
        <f>Q16</f>
        <v>73900</v>
      </c>
      <c r="X16" s="267">
        <f>M16</f>
        <v>214200</v>
      </c>
      <c r="Y16" s="267">
        <f>S16</f>
        <v>30118</v>
      </c>
      <c r="Z16" s="267">
        <f>H16*35</f>
        <v>18655</v>
      </c>
      <c r="AA16" s="255">
        <f>SUM(U16:Z16)</f>
        <v>3392297.4</v>
      </c>
      <c r="AB16" s="263">
        <v>407</v>
      </c>
      <c r="AC16" s="263">
        <f>AB16*100</f>
        <v>40700</v>
      </c>
      <c r="AD16" s="255">
        <v>2662</v>
      </c>
      <c r="AE16" s="263">
        <f>H16</f>
        <v>533</v>
      </c>
      <c r="AF16" s="267">
        <f>AE16*42</f>
        <v>22386</v>
      </c>
      <c r="AG16" s="268">
        <f>AA16+AC16+AF16+AD16</f>
        <v>3458045.4</v>
      </c>
      <c r="AH16" s="269">
        <f t="shared" si="3"/>
        <v>3458045</v>
      </c>
    </row>
    <row r="17" spans="6:34" x14ac:dyDescent="0.2">
      <c r="F17" s="257">
        <f>SUM(F12:F16)</f>
        <v>26</v>
      </c>
      <c r="G17" s="270" t="s">
        <v>49</v>
      </c>
      <c r="H17" s="271">
        <f>H15+H13+H11</f>
        <v>1580</v>
      </c>
      <c r="I17" s="271">
        <f t="shared" ref="I17:AH17" si="5">I15+I13+I11</f>
        <v>14640</v>
      </c>
      <c r="J17" s="271">
        <f t="shared" si="5"/>
        <v>7710400</v>
      </c>
      <c r="K17" s="271">
        <f>K15+K13+K11</f>
        <v>161</v>
      </c>
      <c r="L17" s="271">
        <f t="shared" si="5"/>
        <v>7560</v>
      </c>
      <c r="M17" s="271">
        <f t="shared" si="5"/>
        <v>405720</v>
      </c>
      <c r="N17" s="271">
        <f t="shared" si="5"/>
        <v>61</v>
      </c>
      <c r="O17" s="271">
        <f t="shared" si="5"/>
        <v>74010</v>
      </c>
      <c r="P17" s="271">
        <f t="shared" si="5"/>
        <v>1504870</v>
      </c>
      <c r="Q17" s="271">
        <f>Q15+Q13+Q11</f>
        <v>221700</v>
      </c>
      <c r="R17" s="271">
        <f t="shared" si="5"/>
        <v>1230</v>
      </c>
      <c r="S17" s="271">
        <f t="shared" si="5"/>
        <v>91020</v>
      </c>
      <c r="T17" s="271">
        <f t="shared" si="5"/>
        <v>9933710</v>
      </c>
      <c r="U17" s="271">
        <f t="shared" si="5"/>
        <v>7594744</v>
      </c>
      <c r="V17" s="271">
        <f t="shared" si="5"/>
        <v>1504870</v>
      </c>
      <c r="W17" s="271">
        <f t="shared" si="5"/>
        <v>221700</v>
      </c>
      <c r="X17" s="271">
        <f t="shared" si="5"/>
        <v>405720</v>
      </c>
      <c r="Y17" s="271">
        <f t="shared" si="5"/>
        <v>91020</v>
      </c>
      <c r="Z17" s="271">
        <f t="shared" si="5"/>
        <v>55300</v>
      </c>
      <c r="AA17" s="271">
        <f t="shared" si="5"/>
        <v>9873354</v>
      </c>
      <c r="AB17" s="271">
        <f t="shared" si="5"/>
        <v>1230</v>
      </c>
      <c r="AC17" s="271">
        <f t="shared" si="5"/>
        <v>123000</v>
      </c>
      <c r="AD17" s="271">
        <f t="shared" si="5"/>
        <v>7986</v>
      </c>
      <c r="AE17" s="271">
        <f t="shared" si="5"/>
        <v>1580</v>
      </c>
      <c r="AF17" s="271">
        <f t="shared" si="5"/>
        <v>66360</v>
      </c>
      <c r="AG17" s="271">
        <f t="shared" si="5"/>
        <v>10070700</v>
      </c>
      <c r="AH17" s="271">
        <f t="shared" si="5"/>
        <v>10070700</v>
      </c>
    </row>
    <row r="20" spans="6:34" x14ac:dyDescent="0.2">
      <c r="G20" s="232" t="s">
        <v>616</v>
      </c>
    </row>
    <row r="21" spans="6:34" x14ac:dyDescent="0.2">
      <c r="H21" s="272" t="s">
        <v>100</v>
      </c>
      <c r="I21" s="273"/>
      <c r="J21" s="273" t="s">
        <v>18</v>
      </c>
      <c r="K21" s="274"/>
      <c r="L21" s="275" t="s">
        <v>46</v>
      </c>
      <c r="M21" s="276" t="s">
        <v>11</v>
      </c>
    </row>
    <row r="22" spans="6:34" x14ac:dyDescent="0.2">
      <c r="G22" s="257" t="s">
        <v>133</v>
      </c>
      <c r="H22" s="257" t="s">
        <v>43</v>
      </c>
      <c r="I22" s="277" t="s">
        <v>573</v>
      </c>
      <c r="J22" s="257" t="s">
        <v>43</v>
      </c>
      <c r="K22" s="277" t="s">
        <v>574</v>
      </c>
      <c r="L22" s="278">
        <v>25700</v>
      </c>
      <c r="M22" s="279" t="s">
        <v>163</v>
      </c>
    </row>
    <row r="23" spans="6:34" x14ac:dyDescent="0.2">
      <c r="I23" s="277">
        <v>3109</v>
      </c>
      <c r="K23" s="277">
        <v>17365</v>
      </c>
      <c r="L23" s="278"/>
      <c r="M23" s="280">
        <v>2024</v>
      </c>
    </row>
    <row r="24" spans="6:34" s="232" customFormat="1" x14ac:dyDescent="0.2">
      <c r="I24" s="281">
        <v>3401</v>
      </c>
      <c r="K24" s="281">
        <v>18996</v>
      </c>
      <c r="L24" s="282"/>
      <c r="M24" s="280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</row>
    <row r="25" spans="6:34" x14ac:dyDescent="0.2">
      <c r="G25" s="238" t="s">
        <v>26</v>
      </c>
      <c r="H25" s="260">
        <f t="shared" ref="H25:M25" si="6">SUM(H26)</f>
        <v>29</v>
      </c>
      <c r="I25" s="260">
        <f t="shared" si="6"/>
        <v>98629</v>
      </c>
      <c r="J25" s="260">
        <f t="shared" si="6"/>
        <v>3</v>
      </c>
      <c r="K25" s="260">
        <f t="shared" si="6"/>
        <v>56988</v>
      </c>
      <c r="L25" s="260">
        <f t="shared" si="6"/>
        <v>0</v>
      </c>
      <c r="M25" s="283">
        <f t="shared" si="6"/>
        <v>155617</v>
      </c>
    </row>
    <row r="26" spans="6:34" x14ac:dyDescent="0.2">
      <c r="G26" s="263" t="s">
        <v>117</v>
      </c>
      <c r="H26" s="255">
        <v>29</v>
      </c>
      <c r="I26" s="255">
        <f>H26*3401</f>
        <v>98629</v>
      </c>
      <c r="J26" s="284">
        <v>3</v>
      </c>
      <c r="K26" s="285">
        <f>J26*18996</f>
        <v>56988</v>
      </c>
      <c r="L26" s="257">
        <v>0</v>
      </c>
      <c r="M26" s="266">
        <f>I26+K26+L26</f>
        <v>155617</v>
      </c>
    </row>
    <row r="27" spans="6:34" x14ac:dyDescent="0.2">
      <c r="G27" s="238" t="s">
        <v>32</v>
      </c>
      <c r="H27" s="238">
        <f t="shared" ref="H27:M27" si="7">SUM(H28)</f>
        <v>50</v>
      </c>
      <c r="I27" s="238">
        <f t="shared" si="7"/>
        <v>170050</v>
      </c>
      <c r="J27" s="238">
        <f t="shared" si="7"/>
        <v>3</v>
      </c>
      <c r="K27" s="238">
        <f t="shared" si="7"/>
        <v>56988</v>
      </c>
      <c r="L27" s="238">
        <f t="shared" si="7"/>
        <v>0</v>
      </c>
      <c r="M27" s="238">
        <f t="shared" si="7"/>
        <v>227038</v>
      </c>
    </row>
    <row r="28" spans="6:34" x14ac:dyDescent="0.2">
      <c r="G28" s="263" t="s">
        <v>118</v>
      </c>
      <c r="H28" s="255">
        <v>50</v>
      </c>
      <c r="I28" s="255">
        <f>H28*3401</f>
        <v>170050</v>
      </c>
      <c r="J28" s="284">
        <v>3</v>
      </c>
      <c r="K28" s="285">
        <f>J28*18996</f>
        <v>56988</v>
      </c>
      <c r="L28" s="257">
        <v>0</v>
      </c>
      <c r="M28" s="266">
        <f>I28+K28+L28</f>
        <v>227038</v>
      </c>
    </row>
    <row r="29" spans="6:34" x14ac:dyDescent="0.2">
      <c r="G29" s="238" t="s">
        <v>37</v>
      </c>
      <c r="H29" s="238">
        <f t="shared" ref="H29:M29" si="8">SUM(H30)</f>
        <v>51</v>
      </c>
      <c r="I29" s="238">
        <f t="shared" si="8"/>
        <v>173451</v>
      </c>
      <c r="J29" s="238">
        <f t="shared" si="8"/>
        <v>5</v>
      </c>
      <c r="K29" s="238">
        <f t="shared" si="8"/>
        <v>94980</v>
      </c>
      <c r="L29" s="238">
        <f t="shared" si="8"/>
        <v>0</v>
      </c>
      <c r="M29" s="286">
        <f t="shared" si="8"/>
        <v>268431</v>
      </c>
    </row>
    <row r="30" spans="6:34" x14ac:dyDescent="0.2">
      <c r="G30" s="263" t="s">
        <v>132</v>
      </c>
      <c r="H30" s="255">
        <v>51</v>
      </c>
      <c r="I30" s="255">
        <f>H30*3401</f>
        <v>173451</v>
      </c>
      <c r="J30" s="284">
        <v>5</v>
      </c>
      <c r="K30" s="285">
        <f>J30*18996</f>
        <v>94980</v>
      </c>
      <c r="L30" s="257">
        <v>0</v>
      </c>
      <c r="M30" s="266">
        <f>I30+K30+L30</f>
        <v>268431</v>
      </c>
    </row>
    <row r="31" spans="6:34" x14ac:dyDescent="0.2">
      <c r="G31" s="270" t="s">
        <v>49</v>
      </c>
      <c r="H31" s="271">
        <f>H29+H27+H25</f>
        <v>130</v>
      </c>
      <c r="I31" s="271">
        <f>I29+I27+I25</f>
        <v>442130</v>
      </c>
      <c r="J31" s="271">
        <f>J29+J27+J25</f>
        <v>11</v>
      </c>
      <c r="K31" s="271">
        <f>K29+K27+K25</f>
        <v>208956</v>
      </c>
      <c r="L31" s="271">
        <f>L29+L27+L25</f>
        <v>0</v>
      </c>
      <c r="M31" s="271">
        <f t="shared" ref="M31" si="9">M29+M27+M25</f>
        <v>651086</v>
      </c>
    </row>
  </sheetData>
  <mergeCells count="6">
    <mergeCell ref="U5:AA5"/>
    <mergeCell ref="H6:I6"/>
    <mergeCell ref="K6:M6"/>
    <mergeCell ref="N6:P7"/>
    <mergeCell ref="H7:I7"/>
    <mergeCell ref="K7:M7"/>
  </mergeCells>
  <pageMargins left="0.25" right="0.25" top="0.75" bottom="0.75" header="0.3" footer="0.3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4:AP206"/>
  <sheetViews>
    <sheetView topLeftCell="O1" zoomScale="70" zoomScaleNormal="70" workbookViewId="0">
      <pane ySplit="9" topLeftCell="A163" activePane="bottomLeft" state="frozen"/>
      <selection pane="bottomLeft" activeCell="AP4" sqref="AP4"/>
    </sheetView>
  </sheetViews>
  <sheetFormatPr defaultColWidth="9.140625" defaultRowHeight="15" x14ac:dyDescent="0.25"/>
  <cols>
    <col min="1" max="1" width="9.140625" style="111"/>
    <col min="2" max="3" width="15.42578125" style="111" customWidth="1"/>
    <col min="4" max="4" width="21.140625" style="111" customWidth="1"/>
    <col min="5" max="5" width="27.42578125" style="301" customWidth="1"/>
    <col min="6" max="19" width="15.140625" style="111" customWidth="1"/>
    <col min="20" max="20" width="13.5703125" style="111" customWidth="1"/>
    <col min="21" max="21" width="7" style="111" customWidth="1"/>
    <col min="22" max="22" width="12.140625" style="111" customWidth="1"/>
    <col min="23" max="23" width="9.85546875" style="111" customWidth="1"/>
    <col min="24" max="24" width="14.140625" style="111" customWidth="1"/>
    <col min="25" max="26" width="10" style="111" customWidth="1"/>
    <col min="27" max="27" width="12.42578125" style="111" customWidth="1"/>
    <col min="28" max="28" width="9.7109375" style="111" customWidth="1"/>
    <col min="29" max="29" width="15.140625" style="111" customWidth="1"/>
    <col min="30" max="30" width="18.42578125" style="293" customWidth="1"/>
    <col min="31" max="31" width="13.140625" style="111" customWidth="1"/>
    <col min="32" max="32" width="11.28515625" style="111" customWidth="1"/>
    <col min="33" max="33" width="11.5703125" style="111" customWidth="1"/>
    <col min="34" max="34" width="13.7109375" style="111" customWidth="1"/>
    <col min="35" max="35" width="9.140625" style="111" customWidth="1"/>
    <col min="36" max="36" width="13.85546875" style="111" customWidth="1"/>
    <col min="37" max="37" width="15.5703125" style="111" customWidth="1"/>
    <col min="38" max="38" width="20.5703125" style="111" customWidth="1"/>
    <col min="39" max="39" width="19" style="111" customWidth="1"/>
    <col min="40" max="40" width="11.7109375" style="111" customWidth="1"/>
    <col min="41" max="41" width="17.42578125" style="111" hidden="1" customWidth="1"/>
    <col min="42" max="42" width="24" style="111" customWidth="1"/>
    <col min="43" max="16384" width="9.140625" style="111"/>
  </cols>
  <sheetData>
    <row r="4" spans="2:42" s="291" customFormat="1" x14ac:dyDescent="0.25">
      <c r="E4" s="292"/>
      <c r="AD4" s="293"/>
    </row>
    <row r="5" spans="2:42" s="291" customFormat="1" ht="161.25" customHeight="1" x14ac:dyDescent="0.25">
      <c r="E5" s="294" t="s">
        <v>61</v>
      </c>
      <c r="F5" s="348" t="s">
        <v>597</v>
      </c>
      <c r="G5" s="348"/>
      <c r="H5" s="348" t="s">
        <v>588</v>
      </c>
      <c r="I5" s="348"/>
      <c r="J5" s="348" t="s">
        <v>589</v>
      </c>
      <c r="K5" s="348"/>
      <c r="L5" s="348" t="s">
        <v>598</v>
      </c>
      <c r="M5" s="348"/>
      <c r="N5" s="348" t="s">
        <v>599</v>
      </c>
      <c r="O5" s="348"/>
      <c r="P5" s="348" t="s">
        <v>600</v>
      </c>
      <c r="Q5" s="348"/>
      <c r="R5" s="348" t="s">
        <v>601</v>
      </c>
      <c r="S5" s="348"/>
      <c r="T5" s="124"/>
      <c r="U5" s="124"/>
      <c r="V5" s="124"/>
      <c r="W5" s="349" t="s">
        <v>140</v>
      </c>
      <c r="X5" s="349"/>
      <c r="Y5" s="349" t="s">
        <v>122</v>
      </c>
      <c r="Z5" s="349"/>
      <c r="AA5" s="124" t="s">
        <v>141</v>
      </c>
      <c r="AB5" s="2"/>
      <c r="AC5" s="2"/>
      <c r="AD5" s="2" t="s">
        <v>14</v>
      </c>
      <c r="AE5" s="124"/>
      <c r="AF5" s="124"/>
      <c r="AG5" s="124" t="s">
        <v>559</v>
      </c>
      <c r="AH5" s="124"/>
      <c r="AI5" s="124"/>
      <c r="AJ5" s="124"/>
      <c r="AK5" s="124"/>
      <c r="AL5" s="124" t="s">
        <v>114</v>
      </c>
      <c r="AM5" s="124" t="s">
        <v>115</v>
      </c>
      <c r="AN5" s="295"/>
      <c r="AO5" s="302" t="s">
        <v>14</v>
      </c>
      <c r="AP5" s="308" t="s">
        <v>14</v>
      </c>
    </row>
    <row r="6" spans="2:42" s="291" customFormat="1" ht="41.25" customHeight="1" x14ac:dyDescent="0.25">
      <c r="B6" s="291" t="s">
        <v>123</v>
      </c>
      <c r="E6" s="296" t="s">
        <v>76</v>
      </c>
      <c r="F6" s="124" t="s">
        <v>43</v>
      </c>
      <c r="G6" s="124"/>
      <c r="H6" s="124" t="s">
        <v>43</v>
      </c>
      <c r="I6" s="124"/>
      <c r="J6" s="124" t="s">
        <v>43</v>
      </c>
      <c r="K6" s="124"/>
      <c r="L6" s="124" t="s">
        <v>43</v>
      </c>
      <c r="M6" s="124"/>
      <c r="N6" s="124" t="s">
        <v>43</v>
      </c>
      <c r="O6" s="124"/>
      <c r="P6" s="124" t="s">
        <v>43</v>
      </c>
      <c r="Q6" s="124"/>
      <c r="R6" s="350" t="s">
        <v>83</v>
      </c>
      <c r="S6" s="351"/>
      <c r="T6" s="124" t="s">
        <v>91</v>
      </c>
      <c r="U6" s="349" t="s">
        <v>81</v>
      </c>
      <c r="V6" s="349"/>
      <c r="W6" s="124" t="s">
        <v>13</v>
      </c>
      <c r="X6" s="124" t="s">
        <v>45</v>
      </c>
      <c r="Y6" s="124"/>
      <c r="Z6" s="124"/>
      <c r="AA6" s="124" t="s">
        <v>168</v>
      </c>
      <c r="AB6" s="141" t="s">
        <v>169</v>
      </c>
      <c r="AC6" s="141"/>
      <c r="AD6" s="2">
        <v>2024</v>
      </c>
      <c r="AE6" s="124" t="s">
        <v>51</v>
      </c>
      <c r="AF6" s="124" t="s">
        <v>97</v>
      </c>
      <c r="AG6" s="124">
        <v>112</v>
      </c>
      <c r="AH6" s="297" t="s">
        <v>567</v>
      </c>
      <c r="AI6" s="124">
        <v>262</v>
      </c>
      <c r="AJ6" s="124" t="s">
        <v>174</v>
      </c>
      <c r="AK6" s="124" t="s">
        <v>142</v>
      </c>
      <c r="AL6" s="297" t="s">
        <v>170</v>
      </c>
      <c r="AM6" s="297" t="s">
        <v>170</v>
      </c>
      <c r="AN6" s="295"/>
      <c r="AO6" s="302">
        <v>2024</v>
      </c>
      <c r="AP6" s="309">
        <v>2024</v>
      </c>
    </row>
    <row r="7" spans="2:42" s="298" customFormat="1" ht="66.75" customHeight="1" x14ac:dyDescent="0.25">
      <c r="E7" s="299"/>
      <c r="F7" s="123" t="s">
        <v>100</v>
      </c>
      <c r="G7" s="146" t="s">
        <v>618</v>
      </c>
      <c r="H7" s="123" t="s">
        <v>100</v>
      </c>
      <c r="I7" s="146" t="s">
        <v>618</v>
      </c>
      <c r="J7" s="123" t="s">
        <v>100</v>
      </c>
      <c r="K7" s="146" t="s">
        <v>618</v>
      </c>
      <c r="L7" s="123" t="s">
        <v>100</v>
      </c>
      <c r="M7" s="146" t="s">
        <v>618</v>
      </c>
      <c r="N7" s="123" t="s">
        <v>100</v>
      </c>
      <c r="O7" s="146" t="s">
        <v>618</v>
      </c>
      <c r="P7" s="123" t="s">
        <v>100</v>
      </c>
      <c r="Q7" s="146" t="s">
        <v>618</v>
      </c>
      <c r="R7" s="123" t="s">
        <v>43</v>
      </c>
      <c r="S7" s="146">
        <v>17073</v>
      </c>
      <c r="T7" s="123">
        <v>2024</v>
      </c>
      <c r="U7" s="123" t="s">
        <v>57</v>
      </c>
      <c r="V7" s="123" t="s">
        <v>44</v>
      </c>
      <c r="W7" s="123" t="s">
        <v>100</v>
      </c>
      <c r="X7" s="123" t="s">
        <v>44</v>
      </c>
      <c r="Y7" s="123" t="s">
        <v>131</v>
      </c>
      <c r="Z7" s="123"/>
      <c r="AA7" s="123" t="s">
        <v>44</v>
      </c>
      <c r="AB7" s="2" t="s">
        <v>71</v>
      </c>
      <c r="AC7" s="123" t="s">
        <v>44</v>
      </c>
      <c r="AD7" s="2" t="s">
        <v>110</v>
      </c>
      <c r="AE7" s="123" t="s">
        <v>44</v>
      </c>
      <c r="AF7" s="123" t="s">
        <v>91</v>
      </c>
      <c r="AG7" s="123" t="s">
        <v>45</v>
      </c>
      <c r="AH7" s="146" t="s">
        <v>568</v>
      </c>
      <c r="AI7" s="123" t="s">
        <v>45</v>
      </c>
      <c r="AJ7" s="123" t="s">
        <v>91</v>
      </c>
      <c r="AK7" s="123" t="s">
        <v>618</v>
      </c>
      <c r="AL7" s="123" t="s">
        <v>618</v>
      </c>
      <c r="AM7" s="123" t="s">
        <v>618</v>
      </c>
      <c r="AN7" s="300" t="s">
        <v>123</v>
      </c>
      <c r="AO7" s="302" t="s">
        <v>110</v>
      </c>
      <c r="AP7" s="310" t="s">
        <v>110</v>
      </c>
    </row>
    <row r="8" spans="2:42" s="298" customFormat="1" ht="66.75" customHeight="1" x14ac:dyDescent="0.25">
      <c r="E8" s="299"/>
      <c r="F8" s="123"/>
      <c r="G8" s="146">
        <v>4709</v>
      </c>
      <c r="H8" s="123"/>
      <c r="I8" s="123">
        <v>4673</v>
      </c>
      <c r="J8" s="123"/>
      <c r="K8" s="123">
        <v>4110</v>
      </c>
      <c r="L8" s="123"/>
      <c r="M8" s="123">
        <v>3747</v>
      </c>
      <c r="N8" s="123"/>
      <c r="O8" s="123">
        <v>3123</v>
      </c>
      <c r="P8" s="123"/>
      <c r="Q8" s="123">
        <v>5506</v>
      </c>
      <c r="R8" s="123"/>
      <c r="S8" s="146">
        <v>20922</v>
      </c>
      <c r="T8" s="123"/>
      <c r="U8" s="123"/>
      <c r="V8" s="123">
        <v>8821</v>
      </c>
      <c r="W8" s="123"/>
      <c r="X8" s="123">
        <v>2510</v>
      </c>
      <c r="Y8" s="123"/>
      <c r="Z8" s="123">
        <v>74</v>
      </c>
      <c r="AA8" s="146">
        <v>73900</v>
      </c>
      <c r="AB8" s="2"/>
      <c r="AC8" s="2">
        <v>19</v>
      </c>
      <c r="AD8" s="2"/>
      <c r="AE8" s="123">
        <v>35</v>
      </c>
      <c r="AF8" s="123"/>
      <c r="AG8" s="123">
        <v>112</v>
      </c>
      <c r="AH8" s="146"/>
      <c r="AI8" s="123">
        <v>262</v>
      </c>
      <c r="AJ8" s="123"/>
      <c r="AK8" s="123">
        <v>262</v>
      </c>
      <c r="AL8" s="123">
        <v>2662</v>
      </c>
      <c r="AM8" s="123">
        <v>42</v>
      </c>
      <c r="AN8" s="300"/>
      <c r="AO8" s="302"/>
      <c r="AP8" s="302"/>
    </row>
    <row r="9" spans="2:42" x14ac:dyDescent="0.25">
      <c r="E9" s="297" t="s">
        <v>19</v>
      </c>
      <c r="F9" s="141">
        <f>F10</f>
        <v>0</v>
      </c>
      <c r="G9" s="141">
        <f t="shared" ref="G9:AP9" si="0">G10</f>
        <v>0</v>
      </c>
      <c r="H9" s="141">
        <f t="shared" si="0"/>
        <v>0</v>
      </c>
      <c r="I9" s="141">
        <f t="shared" si="0"/>
        <v>0</v>
      </c>
      <c r="J9" s="141">
        <f t="shared" si="0"/>
        <v>94</v>
      </c>
      <c r="K9" s="141">
        <f t="shared" si="0"/>
        <v>386340</v>
      </c>
      <c r="L9" s="141">
        <f t="shared" si="0"/>
        <v>0</v>
      </c>
      <c r="M9" s="141">
        <f t="shared" si="0"/>
        <v>0</v>
      </c>
      <c r="N9" s="141">
        <f t="shared" si="0"/>
        <v>0</v>
      </c>
      <c r="O9" s="141">
        <f t="shared" si="0"/>
        <v>0</v>
      </c>
      <c r="P9" s="141">
        <f t="shared" si="0"/>
        <v>0</v>
      </c>
      <c r="Q9" s="141">
        <f t="shared" si="0"/>
        <v>0</v>
      </c>
      <c r="R9" s="141">
        <f t="shared" si="0"/>
        <v>4</v>
      </c>
      <c r="S9" s="141">
        <f t="shared" si="0"/>
        <v>83688</v>
      </c>
      <c r="T9" s="141">
        <f t="shared" si="0"/>
        <v>94</v>
      </c>
      <c r="U9" s="141">
        <f t="shared" si="0"/>
        <v>0</v>
      </c>
      <c r="V9" s="141">
        <f t="shared" si="0"/>
        <v>0</v>
      </c>
      <c r="W9" s="141">
        <f t="shared" si="0"/>
        <v>0</v>
      </c>
      <c r="X9" s="141">
        <f t="shared" si="0"/>
        <v>0</v>
      </c>
      <c r="Y9" s="141">
        <f t="shared" si="0"/>
        <v>0</v>
      </c>
      <c r="Z9" s="141">
        <f t="shared" si="0"/>
        <v>0</v>
      </c>
      <c r="AA9" s="141">
        <f t="shared" si="0"/>
        <v>0</v>
      </c>
      <c r="AB9" s="141">
        <f t="shared" si="0"/>
        <v>0</v>
      </c>
      <c r="AC9" s="141">
        <f t="shared" si="0"/>
        <v>0</v>
      </c>
      <c r="AD9" s="141">
        <f t="shared" si="0"/>
        <v>473976</v>
      </c>
      <c r="AE9" s="141">
        <f t="shared" si="0"/>
        <v>3290</v>
      </c>
      <c r="AF9" s="141">
        <f t="shared" si="0"/>
        <v>94</v>
      </c>
      <c r="AG9" s="141">
        <f t="shared" si="0"/>
        <v>10528</v>
      </c>
      <c r="AH9" s="141">
        <f t="shared" si="0"/>
        <v>0</v>
      </c>
      <c r="AI9" s="141">
        <f t="shared" si="0"/>
        <v>0</v>
      </c>
      <c r="AJ9" s="141">
        <f t="shared" si="0"/>
        <v>0</v>
      </c>
      <c r="AK9" s="141">
        <f t="shared" si="0"/>
        <v>0</v>
      </c>
      <c r="AL9" s="141">
        <f t="shared" si="0"/>
        <v>0</v>
      </c>
      <c r="AM9" s="141">
        <f t="shared" si="0"/>
        <v>3948</v>
      </c>
      <c r="AN9" s="141">
        <f t="shared" si="0"/>
        <v>0</v>
      </c>
      <c r="AO9" s="141">
        <f t="shared" si="0"/>
        <v>487794</v>
      </c>
      <c r="AP9" s="141">
        <f t="shared" si="0"/>
        <v>487794</v>
      </c>
    </row>
    <row r="10" spans="2:42" ht="30" x14ac:dyDescent="0.25">
      <c r="C10" s="122">
        <v>2201078</v>
      </c>
      <c r="D10" s="303" t="s">
        <v>19</v>
      </c>
      <c r="E10" s="304" t="s">
        <v>380</v>
      </c>
      <c r="F10" s="163">
        <f>VLOOKUP(C10,[5]Sheet1!$F$7:$AB$380,23,0)</f>
        <v>0</v>
      </c>
      <c r="G10" s="163">
        <f>F10*4709</f>
        <v>0</v>
      </c>
      <c r="H10" s="131">
        <f>VLOOKUP(C10,[5]Sheet1!$F$7:$AC$380,24,0)</f>
        <v>0</v>
      </c>
      <c r="I10" s="131">
        <f>H10*4673</f>
        <v>0</v>
      </c>
      <c r="J10" s="131">
        <f>VLOOKUP(C10,[5]Sheet1!$F$7:$AD$380,25,0)</f>
        <v>94</v>
      </c>
      <c r="K10" s="131">
        <f>J10*4110</f>
        <v>386340</v>
      </c>
      <c r="L10" s="131">
        <f>VLOOKUP(C10,[5]Sheet1!$F$7:$AE$380,26,0)</f>
        <v>0</v>
      </c>
      <c r="M10" s="131">
        <f>L10*3747</f>
        <v>0</v>
      </c>
      <c r="N10" s="131">
        <f>VLOOKUP(C10,[5]Sheet1!$F$7:$AF$380,27,0)</f>
        <v>0</v>
      </c>
      <c r="O10" s="131">
        <f>N10*3123</f>
        <v>0</v>
      </c>
      <c r="P10" s="131">
        <f>VLOOKUP(C10,[5]Sheet1!$F$7:$AG$380,28,0)</f>
        <v>0</v>
      </c>
      <c r="Q10" s="131">
        <f>P10*5506</f>
        <v>0</v>
      </c>
      <c r="R10" s="131">
        <f>VLOOKUP(C10,[5]Sheet1!$F$7:$AA$380,22,0)</f>
        <v>4</v>
      </c>
      <c r="S10" s="131">
        <f>R10*20922</f>
        <v>83688</v>
      </c>
      <c r="T10" s="131">
        <f>F10+H10+J10+L10+N10+P10</f>
        <v>94</v>
      </c>
      <c r="U10" s="122"/>
      <c r="V10" s="122">
        <f>U10*8821</f>
        <v>0</v>
      </c>
      <c r="W10" s="122"/>
      <c r="X10" s="122">
        <f>W10*2510</f>
        <v>0</v>
      </c>
      <c r="Y10" s="131">
        <v>0</v>
      </c>
      <c r="Z10" s="122">
        <f>Y10*74</f>
        <v>0</v>
      </c>
      <c r="AA10" s="122"/>
      <c r="AB10" s="122"/>
      <c r="AC10" s="122">
        <f>AB10*19</f>
        <v>0</v>
      </c>
      <c r="AD10" s="157">
        <f>G10+I10+K10+M10+O10+Q10+S10+V10+X10+Z10+AA10+AC10+AM10+AL10+AK10</f>
        <v>473976</v>
      </c>
      <c r="AE10" s="131">
        <f>T10*35</f>
        <v>3290</v>
      </c>
      <c r="AF10" s="122">
        <f>VLOOKUP(C10,[1]Sheet1!$E$15:$DG$388,107,0)</f>
        <v>94</v>
      </c>
      <c r="AG10" s="122">
        <f>AF10*112</f>
        <v>10528</v>
      </c>
      <c r="AH10" s="122">
        <f>VLOOKUP(C10,[1]Sheet1!$E$15:$DI$388,109,0)</f>
        <v>0</v>
      </c>
      <c r="AI10" s="122">
        <f>AH10*262</f>
        <v>0</v>
      </c>
      <c r="AJ10" s="122">
        <f>VLOOKUP(C10,[1]Sheet1!$E$15:$DK$388,111,0)</f>
        <v>0</v>
      </c>
      <c r="AK10" s="122">
        <f>AJ10*262</f>
        <v>0</v>
      </c>
      <c r="AL10" s="122"/>
      <c r="AM10" s="307">
        <f>T10*42</f>
        <v>3948</v>
      </c>
      <c r="AN10" s="122"/>
      <c r="AO10" s="131">
        <f>AD10+AE10+AG10+AI10</f>
        <v>487794</v>
      </c>
      <c r="AP10" s="131">
        <f>ROUND(AO10,0)</f>
        <v>487794</v>
      </c>
    </row>
    <row r="11" spans="2:42" hidden="1" x14ac:dyDescent="0.25">
      <c r="E11" s="141" t="s">
        <v>20</v>
      </c>
      <c r="F11" s="141">
        <f t="shared" ref="F11:AP11" si="1">SUM(F12:F19)</f>
        <v>0</v>
      </c>
      <c r="G11" s="141">
        <f t="shared" si="1"/>
        <v>0</v>
      </c>
      <c r="H11" s="141">
        <f t="shared" si="1"/>
        <v>0</v>
      </c>
      <c r="I11" s="141">
        <f t="shared" si="1"/>
        <v>0</v>
      </c>
      <c r="J11" s="141">
        <f t="shared" si="1"/>
        <v>0</v>
      </c>
      <c r="K11" s="141">
        <f t="shared" si="1"/>
        <v>0</v>
      </c>
      <c r="L11" s="141">
        <f t="shared" si="1"/>
        <v>0</v>
      </c>
      <c r="M11" s="141">
        <f t="shared" si="1"/>
        <v>0</v>
      </c>
      <c r="N11" s="141">
        <f t="shared" si="1"/>
        <v>0</v>
      </c>
      <c r="O11" s="141">
        <f t="shared" si="1"/>
        <v>0</v>
      </c>
      <c r="P11" s="141">
        <f t="shared" si="1"/>
        <v>0</v>
      </c>
      <c r="Q11" s="141">
        <f t="shared" si="1"/>
        <v>0</v>
      </c>
      <c r="R11" s="141">
        <f t="shared" si="1"/>
        <v>0</v>
      </c>
      <c r="S11" s="141">
        <f t="shared" si="1"/>
        <v>0</v>
      </c>
      <c r="T11" s="131">
        <f t="shared" ref="T11:T74" si="2">F11+H11+J11+L11+N11+P11</f>
        <v>0</v>
      </c>
      <c r="U11" s="141">
        <f t="shared" si="1"/>
        <v>0</v>
      </c>
      <c r="V11" s="122">
        <f t="shared" ref="V11:V74" si="3">U11*8821</f>
        <v>0</v>
      </c>
      <c r="W11" s="141">
        <f t="shared" si="1"/>
        <v>0</v>
      </c>
      <c r="X11" s="122">
        <f t="shared" ref="X11:X74" si="4">W11*2510</f>
        <v>0</v>
      </c>
      <c r="Y11" s="141">
        <f t="shared" si="1"/>
        <v>0</v>
      </c>
      <c r="Z11" s="122">
        <f t="shared" ref="Z11:Z74" si="5">Y11*74</f>
        <v>0</v>
      </c>
      <c r="AA11" s="141">
        <f t="shared" si="1"/>
        <v>0</v>
      </c>
      <c r="AB11" s="141">
        <f t="shared" si="1"/>
        <v>0</v>
      </c>
      <c r="AC11" s="141">
        <f t="shared" si="1"/>
        <v>0</v>
      </c>
      <c r="AD11" s="141">
        <f t="shared" si="1"/>
        <v>0</v>
      </c>
      <c r="AE11" s="141">
        <f t="shared" si="1"/>
        <v>0</v>
      </c>
      <c r="AF11" s="141">
        <f t="shared" si="1"/>
        <v>0</v>
      </c>
      <c r="AG11" s="141">
        <f t="shared" si="1"/>
        <v>0</v>
      </c>
      <c r="AH11" s="141">
        <f t="shared" si="1"/>
        <v>0</v>
      </c>
      <c r="AI11" s="141">
        <f t="shared" si="1"/>
        <v>0</v>
      </c>
      <c r="AJ11" s="141">
        <f t="shared" si="1"/>
        <v>0</v>
      </c>
      <c r="AK11" s="141">
        <f t="shared" si="1"/>
        <v>0</v>
      </c>
      <c r="AL11" s="141">
        <f t="shared" si="1"/>
        <v>0</v>
      </c>
      <c r="AM11" s="141">
        <f t="shared" si="1"/>
        <v>0</v>
      </c>
      <c r="AN11" s="141">
        <f t="shared" si="1"/>
        <v>0</v>
      </c>
      <c r="AO11" s="141">
        <f t="shared" si="1"/>
        <v>0</v>
      </c>
      <c r="AP11" s="141">
        <f t="shared" si="1"/>
        <v>0</v>
      </c>
    </row>
    <row r="12" spans="2:42" hidden="1" x14ac:dyDescent="0.25">
      <c r="C12" s="122">
        <v>2202086</v>
      </c>
      <c r="D12" s="303" t="s">
        <v>20</v>
      </c>
      <c r="E12" s="122" t="s">
        <v>381</v>
      </c>
      <c r="F12" s="163">
        <f>VLOOKUP(C12,[5]Sheet1!$F$7:$AB$380,23,0)</f>
        <v>0</v>
      </c>
      <c r="G12" s="163">
        <f t="shared" ref="G12:G74" si="6">F12*4709</f>
        <v>0</v>
      </c>
      <c r="H12" s="131">
        <f>VLOOKUP(C12,[5]Sheet1!$F$7:$AC$380,24,0)</f>
        <v>0</v>
      </c>
      <c r="I12" s="131">
        <f t="shared" ref="I12:I74" si="7">H12*4673</f>
        <v>0</v>
      </c>
      <c r="J12" s="131">
        <f>VLOOKUP(C12,[5]Sheet1!$F$7:$AD$380,25,0)</f>
        <v>0</v>
      </c>
      <c r="K12" s="131">
        <f t="shared" ref="K12:K74" si="8">J12*4110</f>
        <v>0</v>
      </c>
      <c r="L12" s="131">
        <f>VLOOKUP(C12,[5]Sheet1!$F$7:$AE$380,26,0)</f>
        <v>0</v>
      </c>
      <c r="M12" s="131">
        <f t="shared" ref="M12:M74" si="9">L12*3747</f>
        <v>0</v>
      </c>
      <c r="N12" s="131">
        <f>VLOOKUP(C12,[5]Sheet1!$F$7:$AF$380,27,0)</f>
        <v>0</v>
      </c>
      <c r="O12" s="131">
        <f t="shared" ref="O12:O74" si="10">N12*3123</f>
        <v>0</v>
      </c>
      <c r="P12" s="131">
        <f>VLOOKUP(C12,[5]Sheet1!$F$7:$AG$380,28,0)</f>
        <v>0</v>
      </c>
      <c r="Q12" s="131">
        <f t="shared" ref="Q12:Q74" si="11">P12*5506</f>
        <v>0</v>
      </c>
      <c r="R12" s="131">
        <f>VLOOKUP(C12,[5]Sheet1!$F$7:$AA$380,22,0)</f>
        <v>0</v>
      </c>
      <c r="S12" s="131">
        <f t="shared" ref="S12:S74" si="12">R12*20922</f>
        <v>0</v>
      </c>
      <c r="T12" s="131">
        <f t="shared" si="2"/>
        <v>0</v>
      </c>
      <c r="U12" s="122"/>
      <c r="V12" s="122">
        <f t="shared" si="3"/>
        <v>0</v>
      </c>
      <c r="W12" s="122"/>
      <c r="X12" s="122">
        <f t="shared" si="4"/>
        <v>0</v>
      </c>
      <c r="Y12" s="122"/>
      <c r="Z12" s="122">
        <f t="shared" si="5"/>
        <v>0</v>
      </c>
      <c r="AA12" s="122"/>
      <c r="AB12" s="122"/>
      <c r="AC12" s="122">
        <f t="shared" ref="AC12:AC74" si="13">AB12*19</f>
        <v>0</v>
      </c>
      <c r="AD12" s="157">
        <f t="shared" ref="AD12:AD74" si="14">G12+I12+K12+M12+O12+Q12+S12+V12+X12+Z12+AA12+AC12+AM12+AL12+AK12</f>
        <v>0</v>
      </c>
      <c r="AE12" s="131">
        <f t="shared" ref="AE12:AE19" si="15">T12*35</f>
        <v>0</v>
      </c>
      <c r="AF12" s="122">
        <f>VLOOKUP(C12,[1]Sheet1!$E$15:$DG$388,107,0)</f>
        <v>0</v>
      </c>
      <c r="AG12" s="122">
        <f t="shared" ref="AG12:AG74" si="16">AF12*112</f>
        <v>0</v>
      </c>
      <c r="AH12" s="122">
        <f>VLOOKUP(C12,[1]Sheet1!$E$15:$DI$388,109,0)</f>
        <v>0</v>
      </c>
      <c r="AI12" s="122">
        <f t="shared" ref="AI12:AI74" si="17">AH12*262</f>
        <v>0</v>
      </c>
      <c r="AJ12" s="122">
        <f>VLOOKUP(C12,[1]Sheet1!$E$15:$DK$388,111,0)</f>
        <v>0</v>
      </c>
      <c r="AK12" s="122">
        <f t="shared" ref="AK12:AK74" si="18">AJ12*262</f>
        <v>0</v>
      </c>
      <c r="AL12" s="122"/>
      <c r="AM12" s="307">
        <f t="shared" ref="AM12:AM19" si="19">T12*42</f>
        <v>0</v>
      </c>
      <c r="AN12" s="122"/>
      <c r="AO12" s="131">
        <f t="shared" ref="AO12:AO74" si="20">AD12+AE12+AG12+AI12</f>
        <v>0</v>
      </c>
      <c r="AP12" s="131">
        <f t="shared" ref="AP12:AP74" si="21">ROUND(AO12,0)</f>
        <v>0</v>
      </c>
    </row>
    <row r="13" spans="2:42" hidden="1" x14ac:dyDescent="0.25">
      <c r="C13" s="122">
        <v>2202152</v>
      </c>
      <c r="D13" s="303" t="s">
        <v>20</v>
      </c>
      <c r="E13" s="122" t="s">
        <v>382</v>
      </c>
      <c r="F13" s="163">
        <f>VLOOKUP(C13,[5]Sheet1!$F$7:$AB$380,23,0)</f>
        <v>0</v>
      </c>
      <c r="G13" s="163">
        <f t="shared" si="6"/>
        <v>0</v>
      </c>
      <c r="H13" s="131">
        <f>VLOOKUP(C13,[5]Sheet1!$F$7:$AC$380,24,0)</f>
        <v>0</v>
      </c>
      <c r="I13" s="131">
        <f t="shared" si="7"/>
        <v>0</v>
      </c>
      <c r="J13" s="131">
        <f>VLOOKUP(C13,[5]Sheet1!$F$7:$AD$380,25,0)</f>
        <v>0</v>
      </c>
      <c r="K13" s="131">
        <f t="shared" si="8"/>
        <v>0</v>
      </c>
      <c r="L13" s="131">
        <f>VLOOKUP(C13,[5]Sheet1!$F$7:$AE$380,26,0)</f>
        <v>0</v>
      </c>
      <c r="M13" s="131">
        <f t="shared" si="9"/>
        <v>0</v>
      </c>
      <c r="N13" s="131">
        <f>VLOOKUP(C13,[5]Sheet1!$F$7:$AF$380,27,0)</f>
        <v>0</v>
      </c>
      <c r="O13" s="131">
        <f t="shared" si="10"/>
        <v>0</v>
      </c>
      <c r="P13" s="131">
        <f>VLOOKUP(C13,[5]Sheet1!$F$7:$AG$380,28,0)</f>
        <v>0</v>
      </c>
      <c r="Q13" s="131">
        <f t="shared" si="11"/>
        <v>0</v>
      </c>
      <c r="R13" s="131">
        <f>VLOOKUP(C13,[5]Sheet1!$F$7:$AA$380,22,0)</f>
        <v>0</v>
      </c>
      <c r="S13" s="131">
        <f t="shared" si="12"/>
        <v>0</v>
      </c>
      <c r="T13" s="131">
        <f t="shared" si="2"/>
        <v>0</v>
      </c>
      <c r="U13" s="122"/>
      <c r="V13" s="122">
        <f t="shared" si="3"/>
        <v>0</v>
      </c>
      <c r="W13" s="122"/>
      <c r="X13" s="122">
        <f t="shared" si="4"/>
        <v>0</v>
      </c>
      <c r="Y13" s="122"/>
      <c r="Z13" s="122">
        <f t="shared" si="5"/>
        <v>0</v>
      </c>
      <c r="AA13" s="122"/>
      <c r="AB13" s="122"/>
      <c r="AC13" s="122">
        <f t="shared" si="13"/>
        <v>0</v>
      </c>
      <c r="AD13" s="157">
        <f t="shared" si="14"/>
        <v>0</v>
      </c>
      <c r="AE13" s="131">
        <f t="shared" si="15"/>
        <v>0</v>
      </c>
      <c r="AF13" s="122">
        <f>VLOOKUP(C13,[1]Sheet1!$E$15:$DG$388,107,0)</f>
        <v>0</v>
      </c>
      <c r="AG13" s="122">
        <f t="shared" si="16"/>
        <v>0</v>
      </c>
      <c r="AH13" s="122">
        <f>VLOOKUP(C13,[1]Sheet1!$E$15:$DI$388,109,0)</f>
        <v>0</v>
      </c>
      <c r="AI13" s="122">
        <f t="shared" si="17"/>
        <v>0</v>
      </c>
      <c r="AJ13" s="122">
        <f>VLOOKUP(C13,[1]Sheet1!$E$15:$DK$388,111,0)</f>
        <v>0</v>
      </c>
      <c r="AK13" s="122">
        <f t="shared" si="18"/>
        <v>0</v>
      </c>
      <c r="AL13" s="122"/>
      <c r="AM13" s="307">
        <f t="shared" si="19"/>
        <v>0</v>
      </c>
      <c r="AN13" s="122"/>
      <c r="AO13" s="131">
        <f t="shared" si="20"/>
        <v>0</v>
      </c>
      <c r="AP13" s="131">
        <f t="shared" si="21"/>
        <v>0</v>
      </c>
    </row>
    <row r="14" spans="2:42" hidden="1" x14ac:dyDescent="0.25">
      <c r="C14" s="122">
        <v>2202002</v>
      </c>
      <c r="D14" s="303" t="s">
        <v>20</v>
      </c>
      <c r="E14" s="122" t="s">
        <v>383</v>
      </c>
      <c r="F14" s="163">
        <f>VLOOKUP(C14,[5]Sheet1!$F$7:$AB$380,23,0)</f>
        <v>0</v>
      </c>
      <c r="G14" s="163">
        <f t="shared" si="6"/>
        <v>0</v>
      </c>
      <c r="H14" s="131">
        <f>VLOOKUP(C14,[5]Sheet1!$F$7:$AC$380,24,0)</f>
        <v>0</v>
      </c>
      <c r="I14" s="131">
        <f t="shared" si="7"/>
        <v>0</v>
      </c>
      <c r="J14" s="131">
        <f>VLOOKUP(C14,[5]Sheet1!$F$7:$AD$380,25,0)</f>
        <v>0</v>
      </c>
      <c r="K14" s="131">
        <f t="shared" si="8"/>
        <v>0</v>
      </c>
      <c r="L14" s="131">
        <f>VLOOKUP(C14,[5]Sheet1!$F$7:$AE$380,26,0)</f>
        <v>0</v>
      </c>
      <c r="M14" s="131">
        <f t="shared" si="9"/>
        <v>0</v>
      </c>
      <c r="N14" s="131">
        <f>VLOOKUP(C14,[5]Sheet1!$F$7:$AF$380,27,0)</f>
        <v>0</v>
      </c>
      <c r="O14" s="131">
        <f t="shared" si="10"/>
        <v>0</v>
      </c>
      <c r="P14" s="131">
        <f>VLOOKUP(C14,[5]Sheet1!$F$7:$AG$380,28,0)</f>
        <v>0</v>
      </c>
      <c r="Q14" s="131">
        <f t="shared" si="11"/>
        <v>0</v>
      </c>
      <c r="R14" s="131">
        <f>VLOOKUP(C14,[5]Sheet1!$F$7:$AA$380,22,0)</f>
        <v>0</v>
      </c>
      <c r="S14" s="131">
        <f t="shared" si="12"/>
        <v>0</v>
      </c>
      <c r="T14" s="131">
        <f t="shared" si="2"/>
        <v>0</v>
      </c>
      <c r="U14" s="122"/>
      <c r="V14" s="122">
        <f t="shared" si="3"/>
        <v>0</v>
      </c>
      <c r="W14" s="122"/>
      <c r="X14" s="122">
        <f t="shared" si="4"/>
        <v>0</v>
      </c>
      <c r="Y14" s="122"/>
      <c r="Z14" s="122">
        <f t="shared" si="5"/>
        <v>0</v>
      </c>
      <c r="AA14" s="122"/>
      <c r="AB14" s="122"/>
      <c r="AC14" s="122">
        <f t="shared" si="13"/>
        <v>0</v>
      </c>
      <c r="AD14" s="157">
        <f t="shared" si="14"/>
        <v>0</v>
      </c>
      <c r="AE14" s="131">
        <f t="shared" si="15"/>
        <v>0</v>
      </c>
      <c r="AF14" s="122">
        <f>VLOOKUP(C14,[1]Sheet1!$E$15:$DG$388,107,0)</f>
        <v>0</v>
      </c>
      <c r="AG14" s="122">
        <f t="shared" si="16"/>
        <v>0</v>
      </c>
      <c r="AH14" s="122">
        <f>VLOOKUP(C14,[1]Sheet1!$E$15:$DI$388,109,0)</f>
        <v>0</v>
      </c>
      <c r="AI14" s="122">
        <f t="shared" si="17"/>
        <v>0</v>
      </c>
      <c r="AJ14" s="122">
        <f>VLOOKUP(C14,[1]Sheet1!$E$15:$DK$388,111,0)</f>
        <v>0</v>
      </c>
      <c r="AK14" s="122">
        <f t="shared" si="18"/>
        <v>0</v>
      </c>
      <c r="AL14" s="122"/>
      <c r="AM14" s="307">
        <f t="shared" si="19"/>
        <v>0</v>
      </c>
      <c r="AN14" s="122"/>
      <c r="AO14" s="131">
        <f t="shared" si="20"/>
        <v>0</v>
      </c>
      <c r="AP14" s="131">
        <f t="shared" si="21"/>
        <v>0</v>
      </c>
    </row>
    <row r="15" spans="2:42" hidden="1" x14ac:dyDescent="0.25">
      <c r="C15" s="122">
        <v>2202005</v>
      </c>
      <c r="D15" s="303" t="s">
        <v>20</v>
      </c>
      <c r="E15" s="122" t="s">
        <v>384</v>
      </c>
      <c r="F15" s="163">
        <f>VLOOKUP(C15,[5]Sheet1!$F$7:$AB$380,23,0)</f>
        <v>0</v>
      </c>
      <c r="G15" s="163">
        <f t="shared" si="6"/>
        <v>0</v>
      </c>
      <c r="H15" s="131">
        <f>VLOOKUP(C15,[5]Sheet1!$F$7:$AC$380,24,0)</f>
        <v>0</v>
      </c>
      <c r="I15" s="131">
        <f t="shared" si="7"/>
        <v>0</v>
      </c>
      <c r="J15" s="131">
        <f>VLOOKUP(C15,[5]Sheet1!$F$7:$AD$380,25,0)</f>
        <v>0</v>
      </c>
      <c r="K15" s="131">
        <f t="shared" si="8"/>
        <v>0</v>
      </c>
      <c r="L15" s="131">
        <f>VLOOKUP(C15,[5]Sheet1!$F$7:$AE$380,26,0)</f>
        <v>0</v>
      </c>
      <c r="M15" s="131">
        <f t="shared" si="9"/>
        <v>0</v>
      </c>
      <c r="N15" s="131">
        <f>VLOOKUP(C15,[5]Sheet1!$F$7:$AF$380,27,0)</f>
        <v>0</v>
      </c>
      <c r="O15" s="131">
        <f t="shared" si="10"/>
        <v>0</v>
      </c>
      <c r="P15" s="131">
        <f>VLOOKUP(C15,[5]Sheet1!$F$7:$AG$380,28,0)</f>
        <v>0</v>
      </c>
      <c r="Q15" s="131">
        <f t="shared" si="11"/>
        <v>0</v>
      </c>
      <c r="R15" s="131">
        <f>VLOOKUP(C15,[5]Sheet1!$F$7:$AA$380,22,0)</f>
        <v>0</v>
      </c>
      <c r="S15" s="131">
        <f t="shared" si="12"/>
        <v>0</v>
      </c>
      <c r="T15" s="131">
        <f t="shared" si="2"/>
        <v>0</v>
      </c>
      <c r="U15" s="122"/>
      <c r="V15" s="122">
        <f t="shared" si="3"/>
        <v>0</v>
      </c>
      <c r="W15" s="122"/>
      <c r="X15" s="122">
        <f t="shared" si="4"/>
        <v>0</v>
      </c>
      <c r="Y15" s="122"/>
      <c r="Z15" s="122">
        <f t="shared" si="5"/>
        <v>0</v>
      </c>
      <c r="AA15" s="122"/>
      <c r="AB15" s="122"/>
      <c r="AC15" s="122">
        <f t="shared" si="13"/>
        <v>0</v>
      </c>
      <c r="AD15" s="157">
        <f t="shared" si="14"/>
        <v>0</v>
      </c>
      <c r="AE15" s="131">
        <f t="shared" si="15"/>
        <v>0</v>
      </c>
      <c r="AF15" s="122">
        <f>VLOOKUP(C15,[1]Sheet1!$E$15:$DG$388,107,0)</f>
        <v>0</v>
      </c>
      <c r="AG15" s="122">
        <f t="shared" si="16"/>
        <v>0</v>
      </c>
      <c r="AH15" s="122">
        <f>VLOOKUP(C15,[1]Sheet1!$E$15:$DI$388,109,0)</f>
        <v>0</v>
      </c>
      <c r="AI15" s="122">
        <f t="shared" si="17"/>
        <v>0</v>
      </c>
      <c r="AJ15" s="122">
        <f>VLOOKUP(C15,[1]Sheet1!$E$15:$DK$388,111,0)</f>
        <v>0</v>
      </c>
      <c r="AK15" s="122">
        <f t="shared" si="18"/>
        <v>0</v>
      </c>
      <c r="AL15" s="122"/>
      <c r="AM15" s="307">
        <f t="shared" si="19"/>
        <v>0</v>
      </c>
      <c r="AN15" s="122"/>
      <c r="AO15" s="131">
        <f t="shared" si="20"/>
        <v>0</v>
      </c>
      <c r="AP15" s="131">
        <f t="shared" si="21"/>
        <v>0</v>
      </c>
    </row>
    <row r="16" spans="2:42" hidden="1" x14ac:dyDescent="0.25">
      <c r="C16" s="122">
        <v>2202026</v>
      </c>
      <c r="D16" s="303" t="s">
        <v>20</v>
      </c>
      <c r="E16" s="122" t="s">
        <v>385</v>
      </c>
      <c r="F16" s="163">
        <f>VLOOKUP(C16,[5]Sheet1!$F$7:$AB$380,23,0)</f>
        <v>0</v>
      </c>
      <c r="G16" s="163">
        <f t="shared" si="6"/>
        <v>0</v>
      </c>
      <c r="H16" s="131">
        <f>VLOOKUP(C16,[5]Sheet1!$F$7:$AC$380,24,0)</f>
        <v>0</v>
      </c>
      <c r="I16" s="131">
        <f t="shared" si="7"/>
        <v>0</v>
      </c>
      <c r="J16" s="131">
        <f>VLOOKUP(C16,[5]Sheet1!$F$7:$AD$380,25,0)</f>
        <v>0</v>
      </c>
      <c r="K16" s="131">
        <f t="shared" si="8"/>
        <v>0</v>
      </c>
      <c r="L16" s="131">
        <f>VLOOKUP(C16,[5]Sheet1!$F$7:$AE$380,26,0)</f>
        <v>0</v>
      </c>
      <c r="M16" s="131">
        <f t="shared" si="9"/>
        <v>0</v>
      </c>
      <c r="N16" s="131">
        <f>VLOOKUP(C16,[5]Sheet1!$F$7:$AF$380,27,0)</f>
        <v>0</v>
      </c>
      <c r="O16" s="131">
        <f t="shared" si="10"/>
        <v>0</v>
      </c>
      <c r="P16" s="131">
        <f>VLOOKUP(C16,[5]Sheet1!$F$7:$AG$380,28,0)</f>
        <v>0</v>
      </c>
      <c r="Q16" s="131">
        <f t="shared" si="11"/>
        <v>0</v>
      </c>
      <c r="R16" s="131">
        <f>VLOOKUP(C16,[5]Sheet1!$F$7:$AA$380,22,0)</f>
        <v>0</v>
      </c>
      <c r="S16" s="131">
        <f t="shared" si="12"/>
        <v>0</v>
      </c>
      <c r="T16" s="131">
        <f t="shared" si="2"/>
        <v>0</v>
      </c>
      <c r="U16" s="122"/>
      <c r="V16" s="122">
        <f t="shared" si="3"/>
        <v>0</v>
      </c>
      <c r="W16" s="122"/>
      <c r="X16" s="122">
        <f t="shared" si="4"/>
        <v>0</v>
      </c>
      <c r="Y16" s="122"/>
      <c r="Z16" s="122">
        <f t="shared" si="5"/>
        <v>0</v>
      </c>
      <c r="AA16" s="122"/>
      <c r="AB16" s="122"/>
      <c r="AC16" s="122">
        <f t="shared" si="13"/>
        <v>0</v>
      </c>
      <c r="AD16" s="157">
        <f t="shared" si="14"/>
        <v>0</v>
      </c>
      <c r="AE16" s="131">
        <f t="shared" si="15"/>
        <v>0</v>
      </c>
      <c r="AF16" s="122">
        <f>VLOOKUP(C16,[1]Sheet1!$E$15:$DG$388,107,0)</f>
        <v>0</v>
      </c>
      <c r="AG16" s="122">
        <f t="shared" si="16"/>
        <v>0</v>
      </c>
      <c r="AH16" s="122">
        <f>VLOOKUP(C16,[1]Sheet1!$E$15:$DI$388,109,0)</f>
        <v>0</v>
      </c>
      <c r="AI16" s="122">
        <f t="shared" si="17"/>
        <v>0</v>
      </c>
      <c r="AJ16" s="122">
        <f>VLOOKUP(C16,[1]Sheet1!$E$15:$DK$388,111,0)</f>
        <v>0</v>
      </c>
      <c r="AK16" s="122">
        <f t="shared" si="18"/>
        <v>0</v>
      </c>
      <c r="AL16" s="122"/>
      <c r="AM16" s="307">
        <f t="shared" si="19"/>
        <v>0</v>
      </c>
      <c r="AN16" s="122"/>
      <c r="AO16" s="131">
        <f t="shared" si="20"/>
        <v>0</v>
      </c>
      <c r="AP16" s="131">
        <f t="shared" si="21"/>
        <v>0</v>
      </c>
    </row>
    <row r="17" spans="3:42" hidden="1" x14ac:dyDescent="0.25">
      <c r="C17" s="122">
        <v>2202050</v>
      </c>
      <c r="D17" s="303" t="s">
        <v>20</v>
      </c>
      <c r="E17" s="122" t="s">
        <v>386</v>
      </c>
      <c r="F17" s="163">
        <f>VLOOKUP(C17,[5]Sheet1!$F$7:$AB$380,23,0)</f>
        <v>0</v>
      </c>
      <c r="G17" s="163">
        <f t="shared" si="6"/>
        <v>0</v>
      </c>
      <c r="H17" s="131">
        <f>VLOOKUP(C17,[5]Sheet1!$F$7:$AC$380,24,0)</f>
        <v>0</v>
      </c>
      <c r="I17" s="131">
        <f t="shared" si="7"/>
        <v>0</v>
      </c>
      <c r="J17" s="131">
        <f>VLOOKUP(C17,[5]Sheet1!$F$7:$AD$380,25,0)</f>
        <v>0</v>
      </c>
      <c r="K17" s="131">
        <f t="shared" si="8"/>
        <v>0</v>
      </c>
      <c r="L17" s="131">
        <f>VLOOKUP(C17,[5]Sheet1!$F$7:$AE$380,26,0)</f>
        <v>0</v>
      </c>
      <c r="M17" s="131">
        <f t="shared" si="9"/>
        <v>0</v>
      </c>
      <c r="N17" s="131">
        <f>VLOOKUP(C17,[5]Sheet1!$F$7:$AF$380,27,0)</f>
        <v>0</v>
      </c>
      <c r="O17" s="131">
        <f t="shared" si="10"/>
        <v>0</v>
      </c>
      <c r="P17" s="131">
        <f>VLOOKUP(C17,[5]Sheet1!$F$7:$AG$380,28,0)</f>
        <v>0</v>
      </c>
      <c r="Q17" s="131">
        <f t="shared" si="11"/>
        <v>0</v>
      </c>
      <c r="R17" s="131">
        <f>VLOOKUP(C17,[5]Sheet1!$F$7:$AA$380,22,0)</f>
        <v>0</v>
      </c>
      <c r="S17" s="131">
        <f t="shared" si="12"/>
        <v>0</v>
      </c>
      <c r="T17" s="131">
        <f t="shared" si="2"/>
        <v>0</v>
      </c>
      <c r="U17" s="122"/>
      <c r="V17" s="122">
        <f t="shared" si="3"/>
        <v>0</v>
      </c>
      <c r="W17" s="122"/>
      <c r="X17" s="122">
        <f t="shared" si="4"/>
        <v>0</v>
      </c>
      <c r="Y17" s="122"/>
      <c r="Z17" s="122">
        <f t="shared" si="5"/>
        <v>0</v>
      </c>
      <c r="AA17" s="122"/>
      <c r="AB17" s="122"/>
      <c r="AC17" s="122">
        <f t="shared" si="13"/>
        <v>0</v>
      </c>
      <c r="AD17" s="157">
        <f t="shared" si="14"/>
        <v>0</v>
      </c>
      <c r="AE17" s="131">
        <f t="shared" si="15"/>
        <v>0</v>
      </c>
      <c r="AF17" s="122">
        <f>VLOOKUP(C17,[1]Sheet1!$E$15:$DG$388,107,0)</f>
        <v>0</v>
      </c>
      <c r="AG17" s="122">
        <f t="shared" si="16"/>
        <v>0</v>
      </c>
      <c r="AH17" s="122">
        <f>VLOOKUP(C17,[1]Sheet1!$E$15:$DI$388,109,0)</f>
        <v>0</v>
      </c>
      <c r="AI17" s="122">
        <f t="shared" si="17"/>
        <v>0</v>
      </c>
      <c r="AJ17" s="122">
        <f>VLOOKUP(C17,[1]Sheet1!$E$15:$DK$388,111,0)</f>
        <v>0</v>
      </c>
      <c r="AK17" s="122">
        <f t="shared" si="18"/>
        <v>0</v>
      </c>
      <c r="AL17" s="122"/>
      <c r="AM17" s="307">
        <f t="shared" si="19"/>
        <v>0</v>
      </c>
      <c r="AN17" s="122"/>
      <c r="AO17" s="131">
        <f t="shared" si="20"/>
        <v>0</v>
      </c>
      <c r="AP17" s="131">
        <f t="shared" si="21"/>
        <v>0</v>
      </c>
    </row>
    <row r="18" spans="3:42" hidden="1" x14ac:dyDescent="0.25">
      <c r="C18" s="122">
        <v>2202052</v>
      </c>
      <c r="D18" s="303" t="s">
        <v>20</v>
      </c>
      <c r="E18" s="122" t="s">
        <v>387</v>
      </c>
      <c r="F18" s="163">
        <f>VLOOKUP(C18,[5]Sheet1!$F$7:$AB$380,23,0)</f>
        <v>0</v>
      </c>
      <c r="G18" s="163">
        <f t="shared" si="6"/>
        <v>0</v>
      </c>
      <c r="H18" s="131">
        <f>VLOOKUP(C18,[5]Sheet1!$F$7:$AC$380,24,0)</f>
        <v>0</v>
      </c>
      <c r="I18" s="131">
        <f t="shared" si="7"/>
        <v>0</v>
      </c>
      <c r="J18" s="131">
        <f>VLOOKUP(C18,[5]Sheet1!$F$7:$AD$380,25,0)</f>
        <v>0</v>
      </c>
      <c r="K18" s="131">
        <f t="shared" si="8"/>
        <v>0</v>
      </c>
      <c r="L18" s="131">
        <f>VLOOKUP(C18,[5]Sheet1!$F$7:$AE$380,26,0)</f>
        <v>0</v>
      </c>
      <c r="M18" s="131">
        <f t="shared" si="9"/>
        <v>0</v>
      </c>
      <c r="N18" s="131">
        <f>VLOOKUP(C18,[5]Sheet1!$F$7:$AF$380,27,0)</f>
        <v>0</v>
      </c>
      <c r="O18" s="131">
        <f t="shared" si="10"/>
        <v>0</v>
      </c>
      <c r="P18" s="131">
        <f>VLOOKUP(C18,[5]Sheet1!$F$7:$AG$380,28,0)</f>
        <v>0</v>
      </c>
      <c r="Q18" s="131">
        <f t="shared" si="11"/>
        <v>0</v>
      </c>
      <c r="R18" s="131">
        <f>VLOOKUP(C18,[5]Sheet1!$F$7:$AA$380,22,0)</f>
        <v>0</v>
      </c>
      <c r="S18" s="131">
        <f t="shared" si="12"/>
        <v>0</v>
      </c>
      <c r="T18" s="131">
        <f t="shared" si="2"/>
        <v>0</v>
      </c>
      <c r="U18" s="122"/>
      <c r="V18" s="122">
        <f t="shared" si="3"/>
        <v>0</v>
      </c>
      <c r="W18" s="122"/>
      <c r="X18" s="122">
        <f t="shared" si="4"/>
        <v>0</v>
      </c>
      <c r="Y18" s="122"/>
      <c r="Z18" s="122">
        <f t="shared" si="5"/>
        <v>0</v>
      </c>
      <c r="AA18" s="122"/>
      <c r="AB18" s="122"/>
      <c r="AC18" s="122">
        <f t="shared" si="13"/>
        <v>0</v>
      </c>
      <c r="AD18" s="157">
        <f t="shared" si="14"/>
        <v>0</v>
      </c>
      <c r="AE18" s="131">
        <f t="shared" si="15"/>
        <v>0</v>
      </c>
      <c r="AF18" s="122">
        <f>VLOOKUP(C18,[1]Sheet1!$E$15:$DG$388,107,0)</f>
        <v>0</v>
      </c>
      <c r="AG18" s="122">
        <f t="shared" si="16"/>
        <v>0</v>
      </c>
      <c r="AH18" s="122">
        <f>VLOOKUP(C18,[1]Sheet1!$E$15:$DI$388,109,0)</f>
        <v>0</v>
      </c>
      <c r="AI18" s="122">
        <f t="shared" si="17"/>
        <v>0</v>
      </c>
      <c r="AJ18" s="122">
        <f>VLOOKUP(C18,[1]Sheet1!$E$15:$DK$388,111,0)</f>
        <v>0</v>
      </c>
      <c r="AK18" s="122">
        <f t="shared" si="18"/>
        <v>0</v>
      </c>
      <c r="AL18" s="122"/>
      <c r="AM18" s="307">
        <f t="shared" si="19"/>
        <v>0</v>
      </c>
      <c r="AN18" s="122"/>
      <c r="AO18" s="131">
        <f t="shared" si="20"/>
        <v>0</v>
      </c>
      <c r="AP18" s="131">
        <f t="shared" si="21"/>
        <v>0</v>
      </c>
    </row>
    <row r="19" spans="3:42" hidden="1" x14ac:dyDescent="0.25">
      <c r="C19" s="122">
        <v>2202064</v>
      </c>
      <c r="D19" s="303" t="s">
        <v>20</v>
      </c>
      <c r="E19" s="122" t="s">
        <v>388</v>
      </c>
      <c r="F19" s="163">
        <f>VLOOKUP(C19,[5]Sheet1!$F$7:$AB$380,23,0)</f>
        <v>0</v>
      </c>
      <c r="G19" s="163">
        <f t="shared" si="6"/>
        <v>0</v>
      </c>
      <c r="H19" s="131">
        <f>VLOOKUP(C19,[5]Sheet1!$F$7:$AC$380,24,0)</f>
        <v>0</v>
      </c>
      <c r="I19" s="131">
        <f t="shared" si="7"/>
        <v>0</v>
      </c>
      <c r="J19" s="131">
        <f>VLOOKUP(C19,[5]Sheet1!$F$7:$AD$380,25,0)</f>
        <v>0</v>
      </c>
      <c r="K19" s="131">
        <f t="shared" si="8"/>
        <v>0</v>
      </c>
      <c r="L19" s="131">
        <f>VLOOKUP(C19,[5]Sheet1!$F$7:$AE$380,26,0)</f>
        <v>0</v>
      </c>
      <c r="M19" s="131">
        <f t="shared" si="9"/>
        <v>0</v>
      </c>
      <c r="N19" s="131">
        <f>VLOOKUP(C19,[5]Sheet1!$F$7:$AF$380,27,0)</f>
        <v>0</v>
      </c>
      <c r="O19" s="131">
        <f t="shared" si="10"/>
        <v>0</v>
      </c>
      <c r="P19" s="131">
        <f>VLOOKUP(C19,[5]Sheet1!$F$7:$AG$380,28,0)</f>
        <v>0</v>
      </c>
      <c r="Q19" s="131">
        <f t="shared" si="11"/>
        <v>0</v>
      </c>
      <c r="R19" s="131">
        <f>VLOOKUP(C19,[5]Sheet1!$F$7:$AA$380,22,0)</f>
        <v>0</v>
      </c>
      <c r="S19" s="131">
        <f t="shared" si="12"/>
        <v>0</v>
      </c>
      <c r="T19" s="131">
        <f t="shared" si="2"/>
        <v>0</v>
      </c>
      <c r="U19" s="122"/>
      <c r="V19" s="122">
        <f t="shared" si="3"/>
        <v>0</v>
      </c>
      <c r="W19" s="122"/>
      <c r="X19" s="122">
        <f t="shared" si="4"/>
        <v>0</v>
      </c>
      <c r="Y19" s="122"/>
      <c r="Z19" s="122">
        <f t="shared" si="5"/>
        <v>0</v>
      </c>
      <c r="AA19" s="122"/>
      <c r="AB19" s="122"/>
      <c r="AC19" s="122">
        <f t="shared" si="13"/>
        <v>0</v>
      </c>
      <c r="AD19" s="157">
        <f t="shared" si="14"/>
        <v>0</v>
      </c>
      <c r="AE19" s="131">
        <f t="shared" si="15"/>
        <v>0</v>
      </c>
      <c r="AF19" s="122">
        <f>VLOOKUP(C19,[1]Sheet1!$E$15:$DG$388,107,0)</f>
        <v>0</v>
      </c>
      <c r="AG19" s="122">
        <f t="shared" si="16"/>
        <v>0</v>
      </c>
      <c r="AH19" s="122">
        <f>VLOOKUP(C19,[1]Sheet1!$E$15:$DI$388,109,0)</f>
        <v>0</v>
      </c>
      <c r="AI19" s="122">
        <f t="shared" si="17"/>
        <v>0</v>
      </c>
      <c r="AJ19" s="122">
        <f>VLOOKUP(C19,[1]Sheet1!$E$15:$DK$388,111,0)</f>
        <v>0</v>
      </c>
      <c r="AK19" s="122">
        <f t="shared" si="18"/>
        <v>0</v>
      </c>
      <c r="AL19" s="122"/>
      <c r="AM19" s="307">
        <f t="shared" si="19"/>
        <v>0</v>
      </c>
      <c r="AN19" s="122"/>
      <c r="AO19" s="131">
        <f t="shared" si="20"/>
        <v>0</v>
      </c>
      <c r="AP19" s="131">
        <f t="shared" si="21"/>
        <v>0</v>
      </c>
    </row>
    <row r="20" spans="3:42" x14ac:dyDescent="0.25">
      <c r="C20" s="112"/>
      <c r="D20" s="112"/>
      <c r="E20" s="141" t="s">
        <v>21</v>
      </c>
      <c r="F20" s="141">
        <f t="shared" ref="F20:AP20" si="22">SUM(F21:F27)</f>
        <v>0</v>
      </c>
      <c r="G20" s="141">
        <f t="shared" si="22"/>
        <v>0</v>
      </c>
      <c r="H20" s="141">
        <f t="shared" si="22"/>
        <v>0</v>
      </c>
      <c r="I20" s="141">
        <f t="shared" si="22"/>
        <v>0</v>
      </c>
      <c r="J20" s="141">
        <f t="shared" si="22"/>
        <v>0</v>
      </c>
      <c r="K20" s="141">
        <f t="shared" si="22"/>
        <v>0</v>
      </c>
      <c r="L20" s="141">
        <f t="shared" si="22"/>
        <v>0</v>
      </c>
      <c r="M20" s="141">
        <f t="shared" si="22"/>
        <v>0</v>
      </c>
      <c r="N20" s="141">
        <f t="shared" si="22"/>
        <v>0</v>
      </c>
      <c r="O20" s="141">
        <f t="shared" si="22"/>
        <v>0</v>
      </c>
      <c r="P20" s="141">
        <f t="shared" si="22"/>
        <v>269</v>
      </c>
      <c r="Q20" s="141">
        <f t="shared" si="22"/>
        <v>1481114</v>
      </c>
      <c r="R20" s="141">
        <f t="shared" si="22"/>
        <v>12</v>
      </c>
      <c r="S20" s="141">
        <f t="shared" si="22"/>
        <v>251064</v>
      </c>
      <c r="T20" s="131">
        <f t="shared" si="2"/>
        <v>269</v>
      </c>
      <c r="U20" s="141">
        <f t="shared" si="22"/>
        <v>0</v>
      </c>
      <c r="V20" s="122">
        <f t="shared" si="3"/>
        <v>0</v>
      </c>
      <c r="W20" s="141">
        <f t="shared" si="22"/>
        <v>0</v>
      </c>
      <c r="X20" s="122">
        <f t="shared" si="4"/>
        <v>0</v>
      </c>
      <c r="Y20" s="141">
        <f t="shared" si="22"/>
        <v>0</v>
      </c>
      <c r="Z20" s="122">
        <f t="shared" si="5"/>
        <v>0</v>
      </c>
      <c r="AA20" s="141">
        <f t="shared" si="22"/>
        <v>0</v>
      </c>
      <c r="AB20" s="141">
        <f t="shared" si="22"/>
        <v>0</v>
      </c>
      <c r="AC20" s="141">
        <f t="shared" si="22"/>
        <v>0</v>
      </c>
      <c r="AD20" s="141">
        <f t="shared" si="22"/>
        <v>1743476</v>
      </c>
      <c r="AE20" s="141">
        <f t="shared" si="22"/>
        <v>9415</v>
      </c>
      <c r="AF20" s="141">
        <f t="shared" si="22"/>
        <v>274</v>
      </c>
      <c r="AG20" s="141">
        <f t="shared" si="22"/>
        <v>30688</v>
      </c>
      <c r="AH20" s="141">
        <f t="shared" si="22"/>
        <v>0</v>
      </c>
      <c r="AI20" s="141">
        <f t="shared" si="22"/>
        <v>0</v>
      </c>
      <c r="AJ20" s="141">
        <f t="shared" si="22"/>
        <v>0</v>
      </c>
      <c r="AK20" s="141">
        <f t="shared" si="22"/>
        <v>0</v>
      </c>
      <c r="AL20" s="141">
        <f t="shared" si="22"/>
        <v>0</v>
      </c>
      <c r="AM20" s="141">
        <f t="shared" si="22"/>
        <v>11298</v>
      </c>
      <c r="AN20" s="141">
        <f t="shared" si="22"/>
        <v>0</v>
      </c>
      <c r="AO20" s="141">
        <f t="shared" si="22"/>
        <v>1783579</v>
      </c>
      <c r="AP20" s="141">
        <f t="shared" si="22"/>
        <v>1783579</v>
      </c>
    </row>
    <row r="21" spans="3:42" hidden="1" x14ac:dyDescent="0.25">
      <c r="C21" s="122">
        <v>2203146</v>
      </c>
      <c r="D21" s="303" t="s">
        <v>21</v>
      </c>
      <c r="E21" s="122" t="s">
        <v>389</v>
      </c>
      <c r="F21" s="163">
        <f>VLOOKUP(C21,[5]Sheet1!$F$7:$AB$380,23,0)</f>
        <v>0</v>
      </c>
      <c r="G21" s="163">
        <f t="shared" si="6"/>
        <v>0</v>
      </c>
      <c r="H21" s="131">
        <f>VLOOKUP(C21,[5]Sheet1!$F$7:$AC$380,24,0)</f>
        <v>0</v>
      </c>
      <c r="I21" s="131">
        <f t="shared" si="7"/>
        <v>0</v>
      </c>
      <c r="J21" s="131">
        <f>VLOOKUP(C21,[5]Sheet1!$F$7:$AD$380,25,0)</f>
        <v>0</v>
      </c>
      <c r="K21" s="131">
        <f t="shared" si="8"/>
        <v>0</v>
      </c>
      <c r="L21" s="131">
        <f>VLOOKUP(C21,[5]Sheet1!$F$7:$AE$380,26,0)</f>
        <v>0</v>
      </c>
      <c r="M21" s="131">
        <f t="shared" si="9"/>
        <v>0</v>
      </c>
      <c r="N21" s="131">
        <f>VLOOKUP(C21,[5]Sheet1!$F$7:$AF$380,27,0)</f>
        <v>0</v>
      </c>
      <c r="O21" s="131">
        <f t="shared" si="10"/>
        <v>0</v>
      </c>
      <c r="P21" s="131">
        <f>VLOOKUP(C21,[5]Sheet1!$F$7:$AG$380,28,0)</f>
        <v>0</v>
      </c>
      <c r="Q21" s="131">
        <f t="shared" si="11"/>
        <v>0</v>
      </c>
      <c r="R21" s="131">
        <f>VLOOKUP(C21,[5]Sheet1!$F$7:$AA$380,22,0)</f>
        <v>0</v>
      </c>
      <c r="S21" s="131">
        <f t="shared" si="12"/>
        <v>0</v>
      </c>
      <c r="T21" s="131">
        <f t="shared" si="2"/>
        <v>0</v>
      </c>
      <c r="U21" s="122"/>
      <c r="V21" s="122">
        <f t="shared" si="3"/>
        <v>0</v>
      </c>
      <c r="W21" s="122"/>
      <c r="X21" s="122">
        <f t="shared" si="4"/>
        <v>0</v>
      </c>
      <c r="Y21" s="122"/>
      <c r="Z21" s="122">
        <f t="shared" si="5"/>
        <v>0</v>
      </c>
      <c r="AA21" s="122"/>
      <c r="AB21" s="122"/>
      <c r="AC21" s="122">
        <f t="shared" si="13"/>
        <v>0</v>
      </c>
      <c r="AD21" s="157">
        <f t="shared" si="14"/>
        <v>0</v>
      </c>
      <c r="AE21" s="131">
        <f t="shared" ref="AE21:AE27" si="23">T21*35</f>
        <v>0</v>
      </c>
      <c r="AF21" s="122">
        <f>VLOOKUP(C21,[1]Sheet1!$E$15:$DG$388,107,0)</f>
        <v>0</v>
      </c>
      <c r="AG21" s="122">
        <f t="shared" si="16"/>
        <v>0</v>
      </c>
      <c r="AH21" s="122">
        <f>VLOOKUP(C21,[1]Sheet1!$E$15:$DI$388,109,0)</f>
        <v>0</v>
      </c>
      <c r="AI21" s="122">
        <f t="shared" si="17"/>
        <v>0</v>
      </c>
      <c r="AJ21" s="122">
        <f>VLOOKUP(C21,[1]Sheet1!$E$15:$DK$388,111,0)</f>
        <v>0</v>
      </c>
      <c r="AK21" s="122">
        <f t="shared" si="18"/>
        <v>0</v>
      </c>
      <c r="AL21" s="122"/>
      <c r="AM21" s="307">
        <f t="shared" ref="AM21:AM27" si="24">T21*42</f>
        <v>0</v>
      </c>
      <c r="AN21" s="122"/>
      <c r="AO21" s="131">
        <f t="shared" si="20"/>
        <v>0</v>
      </c>
      <c r="AP21" s="131">
        <f t="shared" si="21"/>
        <v>0</v>
      </c>
    </row>
    <row r="22" spans="3:42" hidden="1" x14ac:dyDescent="0.25">
      <c r="C22" s="122">
        <v>2203175</v>
      </c>
      <c r="D22" s="303" t="s">
        <v>21</v>
      </c>
      <c r="E22" s="122" t="s">
        <v>390</v>
      </c>
      <c r="F22" s="163">
        <f>VLOOKUP(C22,[5]Sheet1!$F$7:$AB$380,23,0)</f>
        <v>0</v>
      </c>
      <c r="G22" s="163">
        <f t="shared" si="6"/>
        <v>0</v>
      </c>
      <c r="H22" s="131">
        <f>VLOOKUP(C22,[5]Sheet1!$F$7:$AC$380,24,0)</f>
        <v>0</v>
      </c>
      <c r="I22" s="131">
        <f t="shared" si="7"/>
        <v>0</v>
      </c>
      <c r="J22" s="131">
        <f>VLOOKUP(C22,[5]Sheet1!$F$7:$AD$380,25,0)</f>
        <v>0</v>
      </c>
      <c r="K22" s="131">
        <f t="shared" si="8"/>
        <v>0</v>
      </c>
      <c r="L22" s="131">
        <f>VLOOKUP(C22,[5]Sheet1!$F$7:$AE$380,26,0)</f>
        <v>0</v>
      </c>
      <c r="M22" s="131">
        <f t="shared" si="9"/>
        <v>0</v>
      </c>
      <c r="N22" s="131">
        <f>VLOOKUP(C22,[5]Sheet1!$F$7:$AF$380,27,0)</f>
        <v>0</v>
      </c>
      <c r="O22" s="131">
        <f t="shared" si="10"/>
        <v>0</v>
      </c>
      <c r="P22" s="131">
        <f>VLOOKUP(C22,[5]Sheet1!$F$7:$AG$380,28,0)</f>
        <v>0</v>
      </c>
      <c r="Q22" s="131">
        <f t="shared" si="11"/>
        <v>0</v>
      </c>
      <c r="R22" s="131">
        <f>VLOOKUP(C22,[5]Sheet1!$F$7:$AA$380,22,0)</f>
        <v>0</v>
      </c>
      <c r="S22" s="131">
        <f t="shared" si="12"/>
        <v>0</v>
      </c>
      <c r="T22" s="131">
        <f t="shared" si="2"/>
        <v>0</v>
      </c>
      <c r="U22" s="122"/>
      <c r="V22" s="122">
        <f t="shared" si="3"/>
        <v>0</v>
      </c>
      <c r="W22" s="122"/>
      <c r="X22" s="122">
        <f t="shared" si="4"/>
        <v>0</v>
      </c>
      <c r="Y22" s="122"/>
      <c r="Z22" s="122">
        <f t="shared" si="5"/>
        <v>0</v>
      </c>
      <c r="AA22" s="122"/>
      <c r="AB22" s="122"/>
      <c r="AC22" s="122">
        <f t="shared" si="13"/>
        <v>0</v>
      </c>
      <c r="AD22" s="157">
        <f t="shared" si="14"/>
        <v>0</v>
      </c>
      <c r="AE22" s="131">
        <f t="shared" si="23"/>
        <v>0</v>
      </c>
      <c r="AF22" s="122">
        <f>VLOOKUP(C22,[1]Sheet1!$E$15:$DG$388,107,0)</f>
        <v>0</v>
      </c>
      <c r="AG22" s="122">
        <f t="shared" si="16"/>
        <v>0</v>
      </c>
      <c r="AH22" s="122">
        <f>VLOOKUP(C22,[1]Sheet1!$E$15:$DI$388,109,0)</f>
        <v>0</v>
      </c>
      <c r="AI22" s="122">
        <f t="shared" si="17"/>
        <v>0</v>
      </c>
      <c r="AJ22" s="122">
        <f>VLOOKUP(C22,[1]Sheet1!$E$15:$DK$388,111,0)</f>
        <v>0</v>
      </c>
      <c r="AK22" s="122">
        <f t="shared" si="18"/>
        <v>0</v>
      </c>
      <c r="AL22" s="122"/>
      <c r="AM22" s="307">
        <f t="shared" si="24"/>
        <v>0</v>
      </c>
      <c r="AN22" s="122"/>
      <c r="AO22" s="131">
        <f t="shared" si="20"/>
        <v>0</v>
      </c>
      <c r="AP22" s="131">
        <f t="shared" si="21"/>
        <v>0</v>
      </c>
    </row>
    <row r="23" spans="3:42" hidden="1" x14ac:dyDescent="0.25">
      <c r="C23" s="122">
        <v>2203061</v>
      </c>
      <c r="D23" s="303" t="s">
        <v>21</v>
      </c>
      <c r="E23" s="122" t="s">
        <v>391</v>
      </c>
      <c r="F23" s="163">
        <f>VLOOKUP(C23,[5]Sheet1!$F$7:$AB$380,23,0)</f>
        <v>0</v>
      </c>
      <c r="G23" s="163">
        <f t="shared" si="6"/>
        <v>0</v>
      </c>
      <c r="H23" s="131">
        <f>VLOOKUP(C23,[5]Sheet1!$F$7:$AC$380,24,0)</f>
        <v>0</v>
      </c>
      <c r="I23" s="131">
        <f t="shared" si="7"/>
        <v>0</v>
      </c>
      <c r="J23" s="131">
        <f>VLOOKUP(C23,[5]Sheet1!$F$7:$AD$380,25,0)</f>
        <v>0</v>
      </c>
      <c r="K23" s="131">
        <f t="shared" si="8"/>
        <v>0</v>
      </c>
      <c r="L23" s="131">
        <f>VLOOKUP(C23,[5]Sheet1!$F$7:$AE$380,26,0)</f>
        <v>0</v>
      </c>
      <c r="M23" s="131">
        <f t="shared" si="9"/>
        <v>0</v>
      </c>
      <c r="N23" s="131">
        <f>VLOOKUP(C23,[5]Sheet1!$F$7:$AF$380,27,0)</f>
        <v>0</v>
      </c>
      <c r="O23" s="131">
        <f t="shared" si="10"/>
        <v>0</v>
      </c>
      <c r="P23" s="131">
        <f>VLOOKUP(C23,[5]Sheet1!$F$7:$AG$380,28,0)</f>
        <v>0</v>
      </c>
      <c r="Q23" s="131">
        <f t="shared" si="11"/>
        <v>0</v>
      </c>
      <c r="R23" s="131">
        <f>VLOOKUP(C23,[5]Sheet1!$F$7:$AA$380,22,0)</f>
        <v>0</v>
      </c>
      <c r="S23" s="131">
        <f t="shared" si="12"/>
        <v>0</v>
      </c>
      <c r="T23" s="131">
        <f t="shared" si="2"/>
        <v>0</v>
      </c>
      <c r="U23" s="122"/>
      <c r="V23" s="122">
        <f t="shared" si="3"/>
        <v>0</v>
      </c>
      <c r="W23" s="122"/>
      <c r="X23" s="122">
        <f t="shared" si="4"/>
        <v>0</v>
      </c>
      <c r="Y23" s="122"/>
      <c r="Z23" s="122">
        <f t="shared" si="5"/>
        <v>0</v>
      </c>
      <c r="AA23" s="122"/>
      <c r="AB23" s="122"/>
      <c r="AC23" s="122">
        <f t="shared" si="13"/>
        <v>0</v>
      </c>
      <c r="AD23" s="157">
        <f t="shared" si="14"/>
        <v>0</v>
      </c>
      <c r="AE23" s="131">
        <f t="shared" si="23"/>
        <v>0</v>
      </c>
      <c r="AF23" s="122">
        <f>VLOOKUP(C23,[1]Sheet1!$E$15:$DG$388,107,0)</f>
        <v>0</v>
      </c>
      <c r="AG23" s="122">
        <f t="shared" si="16"/>
        <v>0</v>
      </c>
      <c r="AH23" s="122">
        <f>VLOOKUP(C23,[1]Sheet1!$E$15:$DI$388,109,0)</f>
        <v>0</v>
      </c>
      <c r="AI23" s="122">
        <f t="shared" si="17"/>
        <v>0</v>
      </c>
      <c r="AJ23" s="122">
        <f>VLOOKUP(C23,[1]Sheet1!$E$15:$DK$388,111,0)</f>
        <v>0</v>
      </c>
      <c r="AK23" s="122">
        <f t="shared" si="18"/>
        <v>0</v>
      </c>
      <c r="AL23" s="122"/>
      <c r="AM23" s="307">
        <f t="shared" si="24"/>
        <v>0</v>
      </c>
      <c r="AN23" s="122"/>
      <c r="AO23" s="131">
        <f t="shared" si="20"/>
        <v>0</v>
      </c>
      <c r="AP23" s="131">
        <f t="shared" si="21"/>
        <v>0</v>
      </c>
    </row>
    <row r="24" spans="3:42" hidden="1" x14ac:dyDescent="0.25">
      <c r="C24" s="122">
        <v>2203062</v>
      </c>
      <c r="D24" s="303" t="s">
        <v>21</v>
      </c>
      <c r="E24" s="122" t="s">
        <v>392</v>
      </c>
      <c r="F24" s="163">
        <f>VLOOKUP(C24,[5]Sheet1!$F$7:$AB$380,23,0)</f>
        <v>0</v>
      </c>
      <c r="G24" s="163">
        <f t="shared" si="6"/>
        <v>0</v>
      </c>
      <c r="H24" s="131">
        <f>VLOOKUP(C24,[5]Sheet1!$F$7:$AC$380,24,0)</f>
        <v>0</v>
      </c>
      <c r="I24" s="131">
        <f t="shared" si="7"/>
        <v>0</v>
      </c>
      <c r="J24" s="131">
        <f>VLOOKUP(C24,[5]Sheet1!$F$7:$AD$380,25,0)</f>
        <v>0</v>
      </c>
      <c r="K24" s="131">
        <f t="shared" si="8"/>
        <v>0</v>
      </c>
      <c r="L24" s="131">
        <f>VLOOKUP(C24,[5]Sheet1!$F$7:$AE$380,26,0)</f>
        <v>0</v>
      </c>
      <c r="M24" s="131">
        <f t="shared" si="9"/>
        <v>0</v>
      </c>
      <c r="N24" s="131">
        <f>VLOOKUP(C24,[5]Sheet1!$F$7:$AF$380,27,0)</f>
        <v>0</v>
      </c>
      <c r="O24" s="131">
        <f t="shared" si="10"/>
        <v>0</v>
      </c>
      <c r="P24" s="131">
        <f>VLOOKUP(C24,[5]Sheet1!$F$7:$AG$380,28,0)</f>
        <v>0</v>
      </c>
      <c r="Q24" s="131">
        <f t="shared" si="11"/>
        <v>0</v>
      </c>
      <c r="R24" s="131">
        <f>VLOOKUP(C24,[5]Sheet1!$F$7:$AA$380,22,0)</f>
        <v>0</v>
      </c>
      <c r="S24" s="131">
        <f t="shared" si="12"/>
        <v>0</v>
      </c>
      <c r="T24" s="131">
        <f t="shared" si="2"/>
        <v>0</v>
      </c>
      <c r="U24" s="122"/>
      <c r="V24" s="122">
        <f t="shared" si="3"/>
        <v>0</v>
      </c>
      <c r="W24" s="122"/>
      <c r="X24" s="122">
        <f t="shared" si="4"/>
        <v>0</v>
      </c>
      <c r="Y24" s="122"/>
      <c r="Z24" s="122">
        <f t="shared" si="5"/>
        <v>0</v>
      </c>
      <c r="AA24" s="122"/>
      <c r="AB24" s="122"/>
      <c r="AC24" s="122">
        <f t="shared" si="13"/>
        <v>0</v>
      </c>
      <c r="AD24" s="157">
        <f t="shared" si="14"/>
        <v>0</v>
      </c>
      <c r="AE24" s="131">
        <f t="shared" si="23"/>
        <v>0</v>
      </c>
      <c r="AF24" s="122">
        <f>VLOOKUP(C24,[1]Sheet1!$E$15:$DG$388,107,0)</f>
        <v>0</v>
      </c>
      <c r="AG24" s="122">
        <f t="shared" si="16"/>
        <v>0</v>
      </c>
      <c r="AH24" s="122">
        <f>VLOOKUP(C24,[1]Sheet1!$E$15:$DI$388,109,0)</f>
        <v>0</v>
      </c>
      <c r="AI24" s="122">
        <f t="shared" si="17"/>
        <v>0</v>
      </c>
      <c r="AJ24" s="122">
        <f>VLOOKUP(C24,[1]Sheet1!$E$15:$DK$388,111,0)</f>
        <v>0</v>
      </c>
      <c r="AK24" s="122">
        <f t="shared" si="18"/>
        <v>0</v>
      </c>
      <c r="AL24" s="122"/>
      <c r="AM24" s="307">
        <f t="shared" si="24"/>
        <v>0</v>
      </c>
      <c r="AN24" s="122"/>
      <c r="AO24" s="131">
        <f t="shared" si="20"/>
        <v>0</v>
      </c>
      <c r="AP24" s="131">
        <f t="shared" si="21"/>
        <v>0</v>
      </c>
    </row>
    <row r="25" spans="3:42" hidden="1" x14ac:dyDescent="0.25">
      <c r="C25" s="122">
        <v>2203070</v>
      </c>
      <c r="D25" s="303" t="s">
        <v>21</v>
      </c>
      <c r="E25" s="122" t="s">
        <v>393</v>
      </c>
      <c r="F25" s="163">
        <f>VLOOKUP(C25,[5]Sheet1!$F$7:$AB$380,23,0)</f>
        <v>0</v>
      </c>
      <c r="G25" s="163">
        <f t="shared" si="6"/>
        <v>0</v>
      </c>
      <c r="H25" s="131">
        <f>VLOOKUP(C25,[5]Sheet1!$F$7:$AC$380,24,0)</f>
        <v>0</v>
      </c>
      <c r="I25" s="131">
        <f t="shared" si="7"/>
        <v>0</v>
      </c>
      <c r="J25" s="131">
        <f>VLOOKUP(C25,[5]Sheet1!$F$7:$AD$380,25,0)</f>
        <v>0</v>
      </c>
      <c r="K25" s="131">
        <f t="shared" si="8"/>
        <v>0</v>
      </c>
      <c r="L25" s="131">
        <f>VLOOKUP(C25,[5]Sheet1!$F$7:$AE$380,26,0)</f>
        <v>0</v>
      </c>
      <c r="M25" s="131">
        <f t="shared" si="9"/>
        <v>0</v>
      </c>
      <c r="N25" s="131">
        <f>VLOOKUP(C25,[5]Sheet1!$F$7:$AF$380,27,0)</f>
        <v>0</v>
      </c>
      <c r="O25" s="131">
        <f t="shared" si="10"/>
        <v>0</v>
      </c>
      <c r="P25" s="131">
        <f>VLOOKUP(C25,[5]Sheet1!$F$7:$AG$380,28,0)</f>
        <v>0</v>
      </c>
      <c r="Q25" s="131">
        <f t="shared" si="11"/>
        <v>0</v>
      </c>
      <c r="R25" s="131">
        <f>VLOOKUP(C25,[5]Sheet1!$F$7:$AA$380,22,0)</f>
        <v>0</v>
      </c>
      <c r="S25" s="131">
        <f t="shared" si="12"/>
        <v>0</v>
      </c>
      <c r="T25" s="131">
        <f t="shared" si="2"/>
        <v>0</v>
      </c>
      <c r="U25" s="122"/>
      <c r="V25" s="122">
        <f t="shared" si="3"/>
        <v>0</v>
      </c>
      <c r="W25" s="122"/>
      <c r="X25" s="122">
        <f t="shared" si="4"/>
        <v>0</v>
      </c>
      <c r="Y25" s="122"/>
      <c r="Z25" s="122">
        <f t="shared" si="5"/>
        <v>0</v>
      </c>
      <c r="AA25" s="122"/>
      <c r="AB25" s="122"/>
      <c r="AC25" s="122">
        <f t="shared" si="13"/>
        <v>0</v>
      </c>
      <c r="AD25" s="157">
        <f t="shared" si="14"/>
        <v>0</v>
      </c>
      <c r="AE25" s="131">
        <f t="shared" si="23"/>
        <v>0</v>
      </c>
      <c r="AF25" s="122">
        <f>VLOOKUP(C25,[1]Sheet1!$E$15:$DG$388,107,0)</f>
        <v>0</v>
      </c>
      <c r="AG25" s="122">
        <f t="shared" si="16"/>
        <v>0</v>
      </c>
      <c r="AH25" s="122">
        <f>VLOOKUP(C25,[1]Sheet1!$E$15:$DI$388,109,0)</f>
        <v>0</v>
      </c>
      <c r="AI25" s="122">
        <f t="shared" si="17"/>
        <v>0</v>
      </c>
      <c r="AJ25" s="122">
        <f>VLOOKUP(C25,[1]Sheet1!$E$15:$DK$388,111,0)</f>
        <v>0</v>
      </c>
      <c r="AK25" s="122">
        <f t="shared" si="18"/>
        <v>0</v>
      </c>
      <c r="AL25" s="122"/>
      <c r="AM25" s="307">
        <f t="shared" si="24"/>
        <v>0</v>
      </c>
      <c r="AN25" s="122"/>
      <c r="AO25" s="131">
        <f t="shared" si="20"/>
        <v>0</v>
      </c>
      <c r="AP25" s="131">
        <f t="shared" si="21"/>
        <v>0</v>
      </c>
    </row>
    <row r="26" spans="3:42" hidden="1" x14ac:dyDescent="0.25">
      <c r="C26" s="122">
        <v>2203074</v>
      </c>
      <c r="D26" s="303" t="s">
        <v>21</v>
      </c>
      <c r="E26" s="122" t="s">
        <v>394</v>
      </c>
      <c r="F26" s="163">
        <f>VLOOKUP(C26,[5]Sheet1!$F$7:$AB$380,23,0)</f>
        <v>0</v>
      </c>
      <c r="G26" s="163">
        <f t="shared" si="6"/>
        <v>0</v>
      </c>
      <c r="H26" s="131">
        <f>VLOOKUP(C26,[5]Sheet1!$F$7:$AC$380,24,0)</f>
        <v>0</v>
      </c>
      <c r="I26" s="131">
        <f t="shared" si="7"/>
        <v>0</v>
      </c>
      <c r="J26" s="131">
        <f>VLOOKUP(C26,[5]Sheet1!$F$7:$AD$380,25,0)</f>
        <v>0</v>
      </c>
      <c r="K26" s="131">
        <f t="shared" si="8"/>
        <v>0</v>
      </c>
      <c r="L26" s="131">
        <f>VLOOKUP(C26,[5]Sheet1!$F$7:$AE$380,26,0)</f>
        <v>0</v>
      </c>
      <c r="M26" s="131">
        <f t="shared" si="9"/>
        <v>0</v>
      </c>
      <c r="N26" s="131">
        <f>VLOOKUP(C26,[5]Sheet1!$F$7:$AF$380,27,0)</f>
        <v>0</v>
      </c>
      <c r="O26" s="131">
        <f t="shared" si="10"/>
        <v>0</v>
      </c>
      <c r="P26" s="131">
        <f>VLOOKUP(C26,[5]Sheet1!$F$7:$AG$380,28,0)</f>
        <v>0</v>
      </c>
      <c r="Q26" s="131">
        <f t="shared" si="11"/>
        <v>0</v>
      </c>
      <c r="R26" s="131">
        <f>VLOOKUP(C26,[5]Sheet1!$F$7:$AA$380,22,0)</f>
        <v>0</v>
      </c>
      <c r="S26" s="131">
        <f t="shared" si="12"/>
        <v>0</v>
      </c>
      <c r="T26" s="131">
        <f t="shared" si="2"/>
        <v>0</v>
      </c>
      <c r="U26" s="122"/>
      <c r="V26" s="122">
        <f t="shared" si="3"/>
        <v>0</v>
      </c>
      <c r="W26" s="122"/>
      <c r="X26" s="122">
        <f t="shared" si="4"/>
        <v>0</v>
      </c>
      <c r="Y26" s="122"/>
      <c r="Z26" s="122">
        <f t="shared" si="5"/>
        <v>0</v>
      </c>
      <c r="AA26" s="122"/>
      <c r="AB26" s="122"/>
      <c r="AC26" s="122">
        <f t="shared" si="13"/>
        <v>0</v>
      </c>
      <c r="AD26" s="157">
        <f t="shared" si="14"/>
        <v>0</v>
      </c>
      <c r="AE26" s="131">
        <f t="shared" si="23"/>
        <v>0</v>
      </c>
      <c r="AF26" s="122">
        <f>VLOOKUP(C26,[1]Sheet1!$E$15:$DG$388,107,0)</f>
        <v>0</v>
      </c>
      <c r="AG26" s="122">
        <f t="shared" si="16"/>
        <v>0</v>
      </c>
      <c r="AH26" s="122">
        <f>VLOOKUP(C26,[1]Sheet1!$E$15:$DI$388,109,0)</f>
        <v>0</v>
      </c>
      <c r="AI26" s="122">
        <f t="shared" si="17"/>
        <v>0</v>
      </c>
      <c r="AJ26" s="122">
        <f>VLOOKUP(C26,[1]Sheet1!$E$15:$DK$388,111,0)</f>
        <v>0</v>
      </c>
      <c r="AK26" s="122">
        <f t="shared" si="18"/>
        <v>0</v>
      </c>
      <c r="AL26" s="122"/>
      <c r="AM26" s="307">
        <f t="shared" si="24"/>
        <v>0</v>
      </c>
      <c r="AN26" s="122"/>
      <c r="AO26" s="131">
        <f t="shared" si="20"/>
        <v>0</v>
      </c>
      <c r="AP26" s="131">
        <f t="shared" si="21"/>
        <v>0</v>
      </c>
    </row>
    <row r="27" spans="3:42" x14ac:dyDescent="0.25">
      <c r="C27" s="122">
        <v>2203140</v>
      </c>
      <c r="D27" s="303" t="s">
        <v>21</v>
      </c>
      <c r="E27" s="122" t="s">
        <v>395</v>
      </c>
      <c r="F27" s="163">
        <f>VLOOKUP(C27,[5]Sheet1!$F$7:$AB$380,23,0)</f>
        <v>0</v>
      </c>
      <c r="G27" s="163">
        <f t="shared" si="6"/>
        <v>0</v>
      </c>
      <c r="H27" s="131">
        <f>VLOOKUP(C27,[5]Sheet1!$F$7:$AC$380,24,0)</f>
        <v>0</v>
      </c>
      <c r="I27" s="131">
        <f t="shared" si="7"/>
        <v>0</v>
      </c>
      <c r="J27" s="131">
        <f>VLOOKUP(C27,[5]Sheet1!$F$7:$AD$380,25,0)</f>
        <v>0</v>
      </c>
      <c r="K27" s="131">
        <f t="shared" si="8"/>
        <v>0</v>
      </c>
      <c r="L27" s="131">
        <f>VLOOKUP(C27,[5]Sheet1!$F$7:$AE$380,26,0)</f>
        <v>0</v>
      </c>
      <c r="M27" s="131">
        <f t="shared" si="9"/>
        <v>0</v>
      </c>
      <c r="N27" s="131">
        <f>VLOOKUP(C27,[5]Sheet1!$F$7:$AF$380,27,0)</f>
        <v>0</v>
      </c>
      <c r="O27" s="131">
        <f t="shared" si="10"/>
        <v>0</v>
      </c>
      <c r="P27" s="131">
        <f>VLOOKUP(C27,[5]Sheet1!$F$7:$AG$380,28,0)</f>
        <v>269</v>
      </c>
      <c r="Q27" s="131">
        <f t="shared" si="11"/>
        <v>1481114</v>
      </c>
      <c r="R27" s="131">
        <f>VLOOKUP(C27,[5]Sheet1!$F$7:$AA$380,22,0)</f>
        <v>12</v>
      </c>
      <c r="S27" s="131">
        <f t="shared" si="12"/>
        <v>251064</v>
      </c>
      <c r="T27" s="131">
        <f t="shared" si="2"/>
        <v>269</v>
      </c>
      <c r="U27" s="122"/>
      <c r="V27" s="122">
        <f t="shared" si="3"/>
        <v>0</v>
      </c>
      <c r="W27" s="122"/>
      <c r="X27" s="122">
        <f t="shared" si="4"/>
        <v>0</v>
      </c>
      <c r="Y27" s="122"/>
      <c r="Z27" s="122">
        <f t="shared" si="5"/>
        <v>0</v>
      </c>
      <c r="AA27" s="122"/>
      <c r="AB27" s="122"/>
      <c r="AC27" s="122">
        <f t="shared" si="13"/>
        <v>0</v>
      </c>
      <c r="AD27" s="157">
        <f t="shared" si="14"/>
        <v>1743476</v>
      </c>
      <c r="AE27" s="131">
        <f t="shared" si="23"/>
        <v>9415</v>
      </c>
      <c r="AF27" s="122">
        <f>VLOOKUP(C27,[1]Sheet1!$E$15:$DG$388,107,0)</f>
        <v>274</v>
      </c>
      <c r="AG27" s="122">
        <f t="shared" si="16"/>
        <v>30688</v>
      </c>
      <c r="AH27" s="122">
        <f>VLOOKUP(C27,[1]Sheet1!$E$15:$DI$388,109,0)</f>
        <v>0</v>
      </c>
      <c r="AI27" s="122">
        <f t="shared" si="17"/>
        <v>0</v>
      </c>
      <c r="AJ27" s="122">
        <f>VLOOKUP(C27,[1]Sheet1!$E$15:$DK$388,111,0)</f>
        <v>0</v>
      </c>
      <c r="AK27" s="122">
        <f t="shared" si="18"/>
        <v>0</v>
      </c>
      <c r="AL27" s="122"/>
      <c r="AM27" s="307">
        <f t="shared" si="24"/>
        <v>11298</v>
      </c>
      <c r="AN27" s="122"/>
      <c r="AO27" s="131">
        <f t="shared" si="20"/>
        <v>1783579</v>
      </c>
      <c r="AP27" s="131">
        <f t="shared" si="21"/>
        <v>1783579</v>
      </c>
    </row>
    <row r="28" spans="3:42" hidden="1" x14ac:dyDescent="0.25">
      <c r="C28" s="112"/>
      <c r="D28" s="112"/>
      <c r="E28" s="141" t="s">
        <v>22</v>
      </c>
      <c r="F28" s="141">
        <f t="shared" ref="F28:AP28" si="25">SUM(F29:F37)</f>
        <v>0</v>
      </c>
      <c r="G28" s="141">
        <f t="shared" si="25"/>
        <v>0</v>
      </c>
      <c r="H28" s="141">
        <f t="shared" si="25"/>
        <v>0</v>
      </c>
      <c r="I28" s="141">
        <f t="shared" si="25"/>
        <v>0</v>
      </c>
      <c r="J28" s="141">
        <f t="shared" si="25"/>
        <v>0</v>
      </c>
      <c r="K28" s="141">
        <f t="shared" si="25"/>
        <v>0</v>
      </c>
      <c r="L28" s="141">
        <f t="shared" si="25"/>
        <v>0</v>
      </c>
      <c r="M28" s="141">
        <f t="shared" si="25"/>
        <v>0</v>
      </c>
      <c r="N28" s="141">
        <f t="shared" si="25"/>
        <v>0</v>
      </c>
      <c r="O28" s="141">
        <f t="shared" si="25"/>
        <v>0</v>
      </c>
      <c r="P28" s="141">
        <f t="shared" si="25"/>
        <v>0</v>
      </c>
      <c r="Q28" s="141">
        <f t="shared" si="25"/>
        <v>0</v>
      </c>
      <c r="R28" s="141">
        <f t="shared" si="25"/>
        <v>0</v>
      </c>
      <c r="S28" s="141">
        <f t="shared" si="25"/>
        <v>0</v>
      </c>
      <c r="T28" s="131">
        <f t="shared" si="2"/>
        <v>0</v>
      </c>
      <c r="U28" s="141">
        <f t="shared" si="25"/>
        <v>0</v>
      </c>
      <c r="V28" s="122">
        <f t="shared" si="3"/>
        <v>0</v>
      </c>
      <c r="W28" s="141">
        <f t="shared" si="25"/>
        <v>0</v>
      </c>
      <c r="X28" s="122">
        <f t="shared" si="4"/>
        <v>0</v>
      </c>
      <c r="Y28" s="141">
        <f t="shared" si="25"/>
        <v>0</v>
      </c>
      <c r="Z28" s="122">
        <f t="shared" si="5"/>
        <v>0</v>
      </c>
      <c r="AA28" s="141">
        <f t="shared" si="25"/>
        <v>0</v>
      </c>
      <c r="AB28" s="141">
        <f t="shared" si="25"/>
        <v>0</v>
      </c>
      <c r="AC28" s="141">
        <f t="shared" si="25"/>
        <v>0</v>
      </c>
      <c r="AD28" s="141">
        <f t="shared" si="25"/>
        <v>0</v>
      </c>
      <c r="AE28" s="141">
        <f t="shared" si="25"/>
        <v>0</v>
      </c>
      <c r="AF28" s="141">
        <f t="shared" si="25"/>
        <v>0</v>
      </c>
      <c r="AG28" s="141">
        <f t="shared" si="25"/>
        <v>0</v>
      </c>
      <c r="AH28" s="141">
        <f t="shared" si="25"/>
        <v>0</v>
      </c>
      <c r="AI28" s="141">
        <f t="shared" si="25"/>
        <v>0</v>
      </c>
      <c r="AJ28" s="141">
        <f t="shared" si="25"/>
        <v>0</v>
      </c>
      <c r="AK28" s="141">
        <f t="shared" si="25"/>
        <v>0</v>
      </c>
      <c r="AL28" s="141">
        <f t="shared" si="25"/>
        <v>0</v>
      </c>
      <c r="AM28" s="141">
        <f t="shared" si="25"/>
        <v>0</v>
      </c>
      <c r="AN28" s="141">
        <f t="shared" si="25"/>
        <v>0</v>
      </c>
      <c r="AO28" s="141">
        <f t="shared" si="25"/>
        <v>0</v>
      </c>
      <c r="AP28" s="141">
        <f t="shared" si="25"/>
        <v>0</v>
      </c>
    </row>
    <row r="29" spans="3:42" hidden="1" x14ac:dyDescent="0.25">
      <c r="C29" s="122">
        <v>2204018</v>
      </c>
      <c r="D29" s="303" t="s">
        <v>22</v>
      </c>
      <c r="E29" s="122" t="s">
        <v>396</v>
      </c>
      <c r="F29" s="163">
        <f>VLOOKUP(C29,[5]Sheet1!$F$7:$AB$380,23,0)</f>
        <v>0</v>
      </c>
      <c r="G29" s="163">
        <f t="shared" si="6"/>
        <v>0</v>
      </c>
      <c r="H29" s="131">
        <f>VLOOKUP(C29,[5]Sheet1!$F$7:$AC$380,24,0)</f>
        <v>0</v>
      </c>
      <c r="I29" s="131">
        <f t="shared" si="7"/>
        <v>0</v>
      </c>
      <c r="J29" s="131">
        <f>VLOOKUP(C29,[5]Sheet1!$F$7:$AD$380,25,0)</f>
        <v>0</v>
      </c>
      <c r="K29" s="131">
        <f t="shared" si="8"/>
        <v>0</v>
      </c>
      <c r="L29" s="131">
        <f>VLOOKUP(C29,[5]Sheet1!$F$7:$AE$380,26,0)</f>
        <v>0</v>
      </c>
      <c r="M29" s="131">
        <f t="shared" si="9"/>
        <v>0</v>
      </c>
      <c r="N29" s="131">
        <f>VLOOKUP(C29,[5]Sheet1!$F$7:$AF$380,27,0)</f>
        <v>0</v>
      </c>
      <c r="O29" s="131">
        <f t="shared" si="10"/>
        <v>0</v>
      </c>
      <c r="P29" s="131">
        <f>VLOOKUP(C29,[5]Sheet1!$F$7:$AG$380,28,0)</f>
        <v>0</v>
      </c>
      <c r="Q29" s="131">
        <f t="shared" si="11"/>
        <v>0</v>
      </c>
      <c r="R29" s="131">
        <f>VLOOKUP(C29,[5]Sheet1!$F$7:$AA$380,22,0)</f>
        <v>0</v>
      </c>
      <c r="S29" s="131">
        <f t="shared" si="12"/>
        <v>0</v>
      </c>
      <c r="T29" s="131">
        <f t="shared" si="2"/>
        <v>0</v>
      </c>
      <c r="U29" s="122"/>
      <c r="V29" s="122">
        <f t="shared" si="3"/>
        <v>0</v>
      </c>
      <c r="W29" s="122"/>
      <c r="X29" s="122">
        <f t="shared" si="4"/>
        <v>0</v>
      </c>
      <c r="Y29" s="122"/>
      <c r="Z29" s="122">
        <f t="shared" si="5"/>
        <v>0</v>
      </c>
      <c r="AA29" s="122"/>
      <c r="AB29" s="122"/>
      <c r="AC29" s="122">
        <f t="shared" si="13"/>
        <v>0</v>
      </c>
      <c r="AD29" s="157">
        <f t="shared" si="14"/>
        <v>0</v>
      </c>
      <c r="AE29" s="131">
        <f t="shared" ref="AE29:AE37" si="26">T29*35</f>
        <v>0</v>
      </c>
      <c r="AF29" s="122">
        <f>VLOOKUP(C29,[1]Sheet1!$E$15:$DG$388,107,0)</f>
        <v>0</v>
      </c>
      <c r="AG29" s="122">
        <f t="shared" si="16"/>
        <v>0</v>
      </c>
      <c r="AH29" s="122">
        <f>VLOOKUP(C29,[1]Sheet1!$E$15:$DI$388,109,0)</f>
        <v>0</v>
      </c>
      <c r="AI29" s="122">
        <f t="shared" si="17"/>
        <v>0</v>
      </c>
      <c r="AJ29" s="122">
        <f>VLOOKUP(C29,[1]Sheet1!$E$15:$DK$388,111,0)</f>
        <v>0</v>
      </c>
      <c r="AK29" s="122">
        <f t="shared" si="18"/>
        <v>0</v>
      </c>
      <c r="AL29" s="122"/>
      <c r="AM29" s="307">
        <f t="shared" ref="AM29:AM37" si="27">T29*42</f>
        <v>0</v>
      </c>
      <c r="AN29" s="122"/>
      <c r="AO29" s="131">
        <f t="shared" si="20"/>
        <v>0</v>
      </c>
      <c r="AP29" s="131">
        <f t="shared" si="21"/>
        <v>0</v>
      </c>
    </row>
    <row r="30" spans="3:42" hidden="1" x14ac:dyDescent="0.25">
      <c r="C30" s="122">
        <v>2204030</v>
      </c>
      <c r="D30" s="303" t="s">
        <v>22</v>
      </c>
      <c r="E30" s="122" t="s">
        <v>397</v>
      </c>
      <c r="F30" s="163">
        <f>VLOOKUP(C30,[5]Sheet1!$F$7:$AB$380,23,0)</f>
        <v>0</v>
      </c>
      <c r="G30" s="163">
        <f t="shared" si="6"/>
        <v>0</v>
      </c>
      <c r="H30" s="131">
        <f>VLOOKUP(C30,[5]Sheet1!$F$7:$AC$380,24,0)</f>
        <v>0</v>
      </c>
      <c r="I30" s="131">
        <f t="shared" si="7"/>
        <v>0</v>
      </c>
      <c r="J30" s="131">
        <f>VLOOKUP(C30,[5]Sheet1!$F$7:$AD$380,25,0)</f>
        <v>0</v>
      </c>
      <c r="K30" s="131">
        <f t="shared" si="8"/>
        <v>0</v>
      </c>
      <c r="L30" s="131">
        <f>VLOOKUP(C30,[5]Sheet1!$F$7:$AE$380,26,0)</f>
        <v>0</v>
      </c>
      <c r="M30" s="131">
        <f t="shared" si="9"/>
        <v>0</v>
      </c>
      <c r="N30" s="131">
        <f>VLOOKUP(C30,[5]Sheet1!$F$7:$AF$380,27,0)</f>
        <v>0</v>
      </c>
      <c r="O30" s="131">
        <f t="shared" si="10"/>
        <v>0</v>
      </c>
      <c r="P30" s="131">
        <f>VLOOKUP(C30,[5]Sheet1!$F$7:$AG$380,28,0)</f>
        <v>0</v>
      </c>
      <c r="Q30" s="131">
        <f t="shared" si="11"/>
        <v>0</v>
      </c>
      <c r="R30" s="131">
        <f>VLOOKUP(C30,[5]Sheet1!$F$7:$AA$380,22,0)</f>
        <v>0</v>
      </c>
      <c r="S30" s="131">
        <f t="shared" si="12"/>
        <v>0</v>
      </c>
      <c r="T30" s="131">
        <f t="shared" si="2"/>
        <v>0</v>
      </c>
      <c r="U30" s="122"/>
      <c r="V30" s="122">
        <f t="shared" si="3"/>
        <v>0</v>
      </c>
      <c r="W30" s="122"/>
      <c r="X30" s="122">
        <f t="shared" si="4"/>
        <v>0</v>
      </c>
      <c r="Y30" s="122"/>
      <c r="Z30" s="122">
        <f t="shared" si="5"/>
        <v>0</v>
      </c>
      <c r="AA30" s="122"/>
      <c r="AB30" s="122"/>
      <c r="AC30" s="122">
        <f t="shared" si="13"/>
        <v>0</v>
      </c>
      <c r="AD30" s="157">
        <f t="shared" si="14"/>
        <v>0</v>
      </c>
      <c r="AE30" s="131">
        <f t="shared" si="26"/>
        <v>0</v>
      </c>
      <c r="AF30" s="122">
        <f>VLOOKUP(C30,[1]Sheet1!$E$15:$DG$388,107,0)</f>
        <v>0</v>
      </c>
      <c r="AG30" s="122">
        <f t="shared" si="16"/>
        <v>0</v>
      </c>
      <c r="AH30" s="122">
        <f>VLOOKUP(C30,[1]Sheet1!$E$15:$DI$388,109,0)</f>
        <v>0</v>
      </c>
      <c r="AI30" s="122">
        <f t="shared" si="17"/>
        <v>0</v>
      </c>
      <c r="AJ30" s="122">
        <f>VLOOKUP(C30,[1]Sheet1!$E$15:$DK$388,111,0)</f>
        <v>0</v>
      </c>
      <c r="AK30" s="122">
        <f t="shared" si="18"/>
        <v>0</v>
      </c>
      <c r="AL30" s="122"/>
      <c r="AM30" s="307">
        <f t="shared" si="27"/>
        <v>0</v>
      </c>
      <c r="AN30" s="122"/>
      <c r="AO30" s="131">
        <f t="shared" si="20"/>
        <v>0</v>
      </c>
      <c r="AP30" s="131">
        <f t="shared" si="21"/>
        <v>0</v>
      </c>
    </row>
    <row r="31" spans="3:42" hidden="1" x14ac:dyDescent="0.25">
      <c r="C31" s="122">
        <v>2204032</v>
      </c>
      <c r="D31" s="303" t="s">
        <v>22</v>
      </c>
      <c r="E31" s="122" t="s">
        <v>398</v>
      </c>
      <c r="F31" s="163">
        <f>VLOOKUP(C31,[5]Sheet1!$F$7:$AB$380,23,0)</f>
        <v>0</v>
      </c>
      <c r="G31" s="163">
        <f t="shared" si="6"/>
        <v>0</v>
      </c>
      <c r="H31" s="131">
        <f>VLOOKUP(C31,[5]Sheet1!$F$7:$AC$380,24,0)</f>
        <v>0</v>
      </c>
      <c r="I31" s="131">
        <f t="shared" si="7"/>
        <v>0</v>
      </c>
      <c r="J31" s="131">
        <f>VLOOKUP(C31,[5]Sheet1!$F$7:$AD$380,25,0)</f>
        <v>0</v>
      </c>
      <c r="K31" s="131">
        <f t="shared" si="8"/>
        <v>0</v>
      </c>
      <c r="L31" s="131">
        <f>VLOOKUP(C31,[5]Sheet1!$F$7:$AE$380,26,0)</f>
        <v>0</v>
      </c>
      <c r="M31" s="131">
        <f t="shared" si="9"/>
        <v>0</v>
      </c>
      <c r="N31" s="131">
        <f>VLOOKUP(C31,[5]Sheet1!$F$7:$AF$380,27,0)</f>
        <v>0</v>
      </c>
      <c r="O31" s="131">
        <f t="shared" si="10"/>
        <v>0</v>
      </c>
      <c r="P31" s="131">
        <f>VLOOKUP(C31,[5]Sheet1!$F$7:$AG$380,28,0)</f>
        <v>0</v>
      </c>
      <c r="Q31" s="131">
        <f t="shared" si="11"/>
        <v>0</v>
      </c>
      <c r="R31" s="131">
        <f>VLOOKUP(C31,[5]Sheet1!$F$7:$AA$380,22,0)</f>
        <v>0</v>
      </c>
      <c r="S31" s="131">
        <f t="shared" si="12"/>
        <v>0</v>
      </c>
      <c r="T31" s="131">
        <f t="shared" si="2"/>
        <v>0</v>
      </c>
      <c r="U31" s="122"/>
      <c r="V31" s="122">
        <f t="shared" si="3"/>
        <v>0</v>
      </c>
      <c r="W31" s="122"/>
      <c r="X31" s="122">
        <f t="shared" si="4"/>
        <v>0</v>
      </c>
      <c r="Y31" s="122"/>
      <c r="Z31" s="122">
        <f t="shared" si="5"/>
        <v>0</v>
      </c>
      <c r="AA31" s="122"/>
      <c r="AB31" s="122"/>
      <c r="AC31" s="122">
        <f t="shared" si="13"/>
        <v>0</v>
      </c>
      <c r="AD31" s="157">
        <f t="shared" si="14"/>
        <v>0</v>
      </c>
      <c r="AE31" s="131">
        <f t="shared" si="26"/>
        <v>0</v>
      </c>
      <c r="AF31" s="122">
        <f>VLOOKUP(C31,[1]Sheet1!$E$15:$DG$388,107,0)</f>
        <v>0</v>
      </c>
      <c r="AG31" s="122">
        <f t="shared" si="16"/>
        <v>0</v>
      </c>
      <c r="AH31" s="122">
        <f>VLOOKUP(C31,[1]Sheet1!$E$15:$DI$388,109,0)</f>
        <v>0</v>
      </c>
      <c r="AI31" s="122">
        <f t="shared" si="17"/>
        <v>0</v>
      </c>
      <c r="AJ31" s="122">
        <f>VLOOKUP(C31,[1]Sheet1!$E$15:$DK$388,111,0)</f>
        <v>0</v>
      </c>
      <c r="AK31" s="122">
        <f t="shared" si="18"/>
        <v>0</v>
      </c>
      <c r="AL31" s="122"/>
      <c r="AM31" s="307">
        <f t="shared" si="27"/>
        <v>0</v>
      </c>
      <c r="AN31" s="122"/>
      <c r="AO31" s="131">
        <f t="shared" si="20"/>
        <v>0</v>
      </c>
      <c r="AP31" s="131">
        <f t="shared" si="21"/>
        <v>0</v>
      </c>
    </row>
    <row r="32" spans="3:42" hidden="1" x14ac:dyDescent="0.25">
      <c r="C32" s="122">
        <v>2204046</v>
      </c>
      <c r="D32" s="303" t="s">
        <v>22</v>
      </c>
      <c r="E32" s="122" t="s">
        <v>399</v>
      </c>
      <c r="F32" s="163">
        <f>VLOOKUP(C32,[5]Sheet1!$F$7:$AB$380,23,0)</f>
        <v>0</v>
      </c>
      <c r="G32" s="163">
        <f t="shared" si="6"/>
        <v>0</v>
      </c>
      <c r="H32" s="131">
        <f>VLOOKUP(C32,[5]Sheet1!$F$7:$AC$380,24,0)</f>
        <v>0</v>
      </c>
      <c r="I32" s="131">
        <f t="shared" si="7"/>
        <v>0</v>
      </c>
      <c r="J32" s="131">
        <f>VLOOKUP(C32,[5]Sheet1!$F$7:$AD$380,25,0)</f>
        <v>0</v>
      </c>
      <c r="K32" s="131">
        <f t="shared" si="8"/>
        <v>0</v>
      </c>
      <c r="L32" s="131">
        <f>VLOOKUP(C32,[5]Sheet1!$F$7:$AE$380,26,0)</f>
        <v>0</v>
      </c>
      <c r="M32" s="131">
        <f t="shared" si="9"/>
        <v>0</v>
      </c>
      <c r="N32" s="131">
        <f>VLOOKUP(C32,[5]Sheet1!$F$7:$AF$380,27,0)</f>
        <v>0</v>
      </c>
      <c r="O32" s="131">
        <f t="shared" si="10"/>
        <v>0</v>
      </c>
      <c r="P32" s="131">
        <f>VLOOKUP(C32,[5]Sheet1!$F$7:$AG$380,28,0)</f>
        <v>0</v>
      </c>
      <c r="Q32" s="131">
        <f t="shared" si="11"/>
        <v>0</v>
      </c>
      <c r="R32" s="131">
        <f>VLOOKUP(C32,[5]Sheet1!$F$7:$AA$380,22,0)</f>
        <v>0</v>
      </c>
      <c r="S32" s="131">
        <f t="shared" si="12"/>
        <v>0</v>
      </c>
      <c r="T32" s="131">
        <f t="shared" si="2"/>
        <v>0</v>
      </c>
      <c r="U32" s="122"/>
      <c r="V32" s="122">
        <f t="shared" si="3"/>
        <v>0</v>
      </c>
      <c r="W32" s="122"/>
      <c r="X32" s="122">
        <f t="shared" si="4"/>
        <v>0</v>
      </c>
      <c r="Y32" s="122"/>
      <c r="Z32" s="122">
        <f t="shared" si="5"/>
        <v>0</v>
      </c>
      <c r="AA32" s="122"/>
      <c r="AB32" s="122"/>
      <c r="AC32" s="122">
        <f t="shared" si="13"/>
        <v>0</v>
      </c>
      <c r="AD32" s="157">
        <f t="shared" si="14"/>
        <v>0</v>
      </c>
      <c r="AE32" s="131">
        <f t="shared" si="26"/>
        <v>0</v>
      </c>
      <c r="AF32" s="122">
        <f>VLOOKUP(C32,[1]Sheet1!$E$15:$DG$388,107,0)</f>
        <v>0</v>
      </c>
      <c r="AG32" s="122">
        <f t="shared" si="16"/>
        <v>0</v>
      </c>
      <c r="AH32" s="122">
        <f>VLOOKUP(C32,[1]Sheet1!$E$15:$DI$388,109,0)</f>
        <v>0</v>
      </c>
      <c r="AI32" s="122">
        <f t="shared" si="17"/>
        <v>0</v>
      </c>
      <c r="AJ32" s="122">
        <f>VLOOKUP(C32,[1]Sheet1!$E$15:$DK$388,111,0)</f>
        <v>0</v>
      </c>
      <c r="AK32" s="122">
        <f t="shared" si="18"/>
        <v>0</v>
      </c>
      <c r="AL32" s="122"/>
      <c r="AM32" s="307">
        <f t="shared" si="27"/>
        <v>0</v>
      </c>
      <c r="AN32" s="122"/>
      <c r="AO32" s="131">
        <f t="shared" si="20"/>
        <v>0</v>
      </c>
      <c r="AP32" s="131">
        <f t="shared" si="21"/>
        <v>0</v>
      </c>
    </row>
    <row r="33" spans="2:42" hidden="1" x14ac:dyDescent="0.25">
      <c r="C33" s="122">
        <v>2204067</v>
      </c>
      <c r="D33" s="303" t="s">
        <v>22</v>
      </c>
      <c r="E33" s="122" t="s">
        <v>400</v>
      </c>
      <c r="F33" s="163">
        <f>VLOOKUP(C33,[5]Sheet1!$F$7:$AB$380,23,0)</f>
        <v>0</v>
      </c>
      <c r="G33" s="163">
        <f t="shared" si="6"/>
        <v>0</v>
      </c>
      <c r="H33" s="131">
        <f>VLOOKUP(C33,[5]Sheet1!$F$7:$AC$380,24,0)</f>
        <v>0</v>
      </c>
      <c r="I33" s="131">
        <f t="shared" si="7"/>
        <v>0</v>
      </c>
      <c r="J33" s="131">
        <f>VLOOKUP(C33,[5]Sheet1!$F$7:$AD$380,25,0)</f>
        <v>0</v>
      </c>
      <c r="K33" s="131">
        <f t="shared" si="8"/>
        <v>0</v>
      </c>
      <c r="L33" s="131">
        <f>VLOOKUP(C33,[5]Sheet1!$F$7:$AE$380,26,0)</f>
        <v>0</v>
      </c>
      <c r="M33" s="131">
        <f t="shared" si="9"/>
        <v>0</v>
      </c>
      <c r="N33" s="131">
        <f>VLOOKUP(C33,[5]Sheet1!$F$7:$AF$380,27,0)</f>
        <v>0</v>
      </c>
      <c r="O33" s="131">
        <f t="shared" si="10"/>
        <v>0</v>
      </c>
      <c r="P33" s="131">
        <f>VLOOKUP(C33,[5]Sheet1!$F$7:$AG$380,28,0)</f>
        <v>0</v>
      </c>
      <c r="Q33" s="131">
        <f t="shared" si="11"/>
        <v>0</v>
      </c>
      <c r="R33" s="131">
        <f>VLOOKUP(C33,[5]Sheet1!$F$7:$AA$380,22,0)</f>
        <v>0</v>
      </c>
      <c r="S33" s="131">
        <f t="shared" si="12"/>
        <v>0</v>
      </c>
      <c r="T33" s="131">
        <f t="shared" si="2"/>
        <v>0</v>
      </c>
      <c r="U33" s="122"/>
      <c r="V33" s="122">
        <f t="shared" si="3"/>
        <v>0</v>
      </c>
      <c r="W33" s="122"/>
      <c r="X33" s="122">
        <f t="shared" si="4"/>
        <v>0</v>
      </c>
      <c r="Y33" s="122"/>
      <c r="Z33" s="122">
        <f t="shared" si="5"/>
        <v>0</v>
      </c>
      <c r="AA33" s="122"/>
      <c r="AB33" s="122"/>
      <c r="AC33" s="122">
        <f t="shared" si="13"/>
        <v>0</v>
      </c>
      <c r="AD33" s="157">
        <f t="shared" si="14"/>
        <v>0</v>
      </c>
      <c r="AE33" s="131">
        <f t="shared" si="26"/>
        <v>0</v>
      </c>
      <c r="AF33" s="122">
        <f>VLOOKUP(C33,[1]Sheet1!$E$15:$DG$388,107,0)</f>
        <v>0</v>
      </c>
      <c r="AG33" s="122">
        <f t="shared" si="16"/>
        <v>0</v>
      </c>
      <c r="AH33" s="122">
        <f>VLOOKUP(C33,[1]Sheet1!$E$15:$DI$388,109,0)</f>
        <v>0</v>
      </c>
      <c r="AI33" s="122">
        <f t="shared" si="17"/>
        <v>0</v>
      </c>
      <c r="AJ33" s="122">
        <f>VLOOKUP(C33,[1]Sheet1!$E$15:$DK$388,111,0)</f>
        <v>0</v>
      </c>
      <c r="AK33" s="122">
        <f t="shared" si="18"/>
        <v>0</v>
      </c>
      <c r="AL33" s="122"/>
      <c r="AM33" s="307">
        <f t="shared" si="27"/>
        <v>0</v>
      </c>
      <c r="AN33" s="122"/>
      <c r="AO33" s="131">
        <f t="shared" si="20"/>
        <v>0</v>
      </c>
      <c r="AP33" s="131">
        <f t="shared" si="21"/>
        <v>0</v>
      </c>
    </row>
    <row r="34" spans="2:42" hidden="1" x14ac:dyDescent="0.25">
      <c r="C34" s="122">
        <v>2204076</v>
      </c>
      <c r="D34" s="303" t="s">
        <v>22</v>
      </c>
      <c r="E34" s="122" t="s">
        <v>401</v>
      </c>
      <c r="F34" s="163">
        <f>VLOOKUP(C34,[5]Sheet1!$F$7:$AB$380,23,0)</f>
        <v>0</v>
      </c>
      <c r="G34" s="163">
        <f t="shared" si="6"/>
        <v>0</v>
      </c>
      <c r="H34" s="131">
        <f>VLOOKUP(C34,[5]Sheet1!$F$7:$AC$380,24,0)</f>
        <v>0</v>
      </c>
      <c r="I34" s="131">
        <f t="shared" si="7"/>
        <v>0</v>
      </c>
      <c r="J34" s="131">
        <f>VLOOKUP(C34,[5]Sheet1!$F$7:$AD$380,25,0)</f>
        <v>0</v>
      </c>
      <c r="K34" s="131">
        <f t="shared" si="8"/>
        <v>0</v>
      </c>
      <c r="L34" s="131">
        <f>VLOOKUP(C34,[5]Sheet1!$F$7:$AE$380,26,0)</f>
        <v>0</v>
      </c>
      <c r="M34" s="131">
        <f t="shared" si="9"/>
        <v>0</v>
      </c>
      <c r="N34" s="131">
        <f>VLOOKUP(C34,[5]Sheet1!$F$7:$AF$380,27,0)</f>
        <v>0</v>
      </c>
      <c r="O34" s="131">
        <f t="shared" si="10"/>
        <v>0</v>
      </c>
      <c r="P34" s="131">
        <f>VLOOKUP(C34,[5]Sheet1!$F$7:$AG$380,28,0)</f>
        <v>0</v>
      </c>
      <c r="Q34" s="131">
        <f t="shared" si="11"/>
        <v>0</v>
      </c>
      <c r="R34" s="131">
        <f>VLOOKUP(C34,[5]Sheet1!$F$7:$AA$380,22,0)</f>
        <v>0</v>
      </c>
      <c r="S34" s="131">
        <f t="shared" si="12"/>
        <v>0</v>
      </c>
      <c r="T34" s="131">
        <f t="shared" si="2"/>
        <v>0</v>
      </c>
      <c r="U34" s="122"/>
      <c r="V34" s="122">
        <f t="shared" si="3"/>
        <v>0</v>
      </c>
      <c r="W34" s="122"/>
      <c r="X34" s="122">
        <f t="shared" si="4"/>
        <v>0</v>
      </c>
      <c r="Y34" s="122"/>
      <c r="Z34" s="122">
        <f t="shared" si="5"/>
        <v>0</v>
      </c>
      <c r="AA34" s="122"/>
      <c r="AB34" s="122"/>
      <c r="AC34" s="122">
        <f t="shared" si="13"/>
        <v>0</v>
      </c>
      <c r="AD34" s="157">
        <f t="shared" si="14"/>
        <v>0</v>
      </c>
      <c r="AE34" s="131">
        <f t="shared" si="26"/>
        <v>0</v>
      </c>
      <c r="AF34" s="122">
        <f>VLOOKUP(C34,[1]Sheet1!$E$15:$DG$388,107,0)</f>
        <v>0</v>
      </c>
      <c r="AG34" s="122">
        <f t="shared" si="16"/>
        <v>0</v>
      </c>
      <c r="AH34" s="122">
        <f>VLOOKUP(C34,[1]Sheet1!$E$15:$DI$388,109,0)</f>
        <v>0</v>
      </c>
      <c r="AI34" s="122">
        <f t="shared" si="17"/>
        <v>0</v>
      </c>
      <c r="AJ34" s="122">
        <f>VLOOKUP(C34,[1]Sheet1!$E$15:$DK$388,111,0)</f>
        <v>0</v>
      </c>
      <c r="AK34" s="122">
        <f t="shared" si="18"/>
        <v>0</v>
      </c>
      <c r="AL34" s="122"/>
      <c r="AM34" s="307">
        <f t="shared" si="27"/>
        <v>0</v>
      </c>
      <c r="AN34" s="122"/>
      <c r="AO34" s="131">
        <f t="shared" si="20"/>
        <v>0</v>
      </c>
      <c r="AP34" s="131">
        <f t="shared" si="21"/>
        <v>0</v>
      </c>
    </row>
    <row r="35" spans="2:42" hidden="1" x14ac:dyDescent="0.25">
      <c r="C35" s="122">
        <v>2204091</v>
      </c>
      <c r="D35" s="303" t="s">
        <v>22</v>
      </c>
      <c r="E35" s="122" t="s">
        <v>402</v>
      </c>
      <c r="F35" s="163">
        <f>VLOOKUP(C35,[5]Sheet1!$F$7:$AB$380,23,0)</f>
        <v>0</v>
      </c>
      <c r="G35" s="163">
        <f t="shared" si="6"/>
        <v>0</v>
      </c>
      <c r="H35" s="131">
        <f>VLOOKUP(C35,[5]Sheet1!$F$7:$AC$380,24,0)</f>
        <v>0</v>
      </c>
      <c r="I35" s="131">
        <f t="shared" si="7"/>
        <v>0</v>
      </c>
      <c r="J35" s="131">
        <f>VLOOKUP(C35,[5]Sheet1!$F$7:$AD$380,25,0)</f>
        <v>0</v>
      </c>
      <c r="K35" s="131">
        <f t="shared" si="8"/>
        <v>0</v>
      </c>
      <c r="L35" s="131">
        <f>VLOOKUP(C35,[5]Sheet1!$F$7:$AE$380,26,0)</f>
        <v>0</v>
      </c>
      <c r="M35" s="131">
        <f t="shared" si="9"/>
        <v>0</v>
      </c>
      <c r="N35" s="131">
        <f>VLOOKUP(C35,[5]Sheet1!$F$7:$AF$380,27,0)</f>
        <v>0</v>
      </c>
      <c r="O35" s="131">
        <f t="shared" si="10"/>
        <v>0</v>
      </c>
      <c r="P35" s="131">
        <f>VLOOKUP(C35,[5]Sheet1!$F$7:$AG$380,28,0)</f>
        <v>0</v>
      </c>
      <c r="Q35" s="131">
        <f t="shared" si="11"/>
        <v>0</v>
      </c>
      <c r="R35" s="131">
        <f>VLOOKUP(C35,[5]Sheet1!$F$7:$AA$380,22,0)</f>
        <v>0</v>
      </c>
      <c r="S35" s="131">
        <f t="shared" si="12"/>
        <v>0</v>
      </c>
      <c r="T35" s="131">
        <f t="shared" si="2"/>
        <v>0</v>
      </c>
      <c r="U35" s="122"/>
      <c r="V35" s="122">
        <f t="shared" si="3"/>
        <v>0</v>
      </c>
      <c r="W35" s="122"/>
      <c r="X35" s="122">
        <f t="shared" si="4"/>
        <v>0</v>
      </c>
      <c r="Y35" s="122"/>
      <c r="Z35" s="122">
        <f t="shared" si="5"/>
        <v>0</v>
      </c>
      <c r="AA35" s="122"/>
      <c r="AB35" s="122"/>
      <c r="AC35" s="122">
        <f t="shared" si="13"/>
        <v>0</v>
      </c>
      <c r="AD35" s="157">
        <f t="shared" si="14"/>
        <v>0</v>
      </c>
      <c r="AE35" s="131">
        <f t="shared" si="26"/>
        <v>0</v>
      </c>
      <c r="AF35" s="122">
        <f>VLOOKUP(C35,[1]Sheet1!$E$15:$DG$388,107,0)</f>
        <v>0</v>
      </c>
      <c r="AG35" s="122">
        <f t="shared" si="16"/>
        <v>0</v>
      </c>
      <c r="AH35" s="122">
        <f>VLOOKUP(C35,[1]Sheet1!$E$15:$DI$388,109,0)</f>
        <v>0</v>
      </c>
      <c r="AI35" s="122">
        <f t="shared" si="17"/>
        <v>0</v>
      </c>
      <c r="AJ35" s="122">
        <f>VLOOKUP(C35,[1]Sheet1!$E$15:$DK$388,111,0)</f>
        <v>0</v>
      </c>
      <c r="AK35" s="122">
        <f t="shared" si="18"/>
        <v>0</v>
      </c>
      <c r="AL35" s="122"/>
      <c r="AM35" s="307">
        <f t="shared" si="27"/>
        <v>0</v>
      </c>
      <c r="AN35" s="122"/>
      <c r="AO35" s="131">
        <f t="shared" si="20"/>
        <v>0</v>
      </c>
      <c r="AP35" s="131">
        <f t="shared" si="21"/>
        <v>0</v>
      </c>
    </row>
    <row r="36" spans="2:42" hidden="1" x14ac:dyDescent="0.25">
      <c r="C36" s="122">
        <v>2204136</v>
      </c>
      <c r="D36" s="303" t="s">
        <v>22</v>
      </c>
      <c r="E36" s="122" t="s">
        <v>403</v>
      </c>
      <c r="F36" s="163">
        <f>VLOOKUP(C36,[5]Sheet1!$F$7:$AB$380,23,0)</f>
        <v>0</v>
      </c>
      <c r="G36" s="163">
        <f t="shared" si="6"/>
        <v>0</v>
      </c>
      <c r="H36" s="131">
        <f>VLOOKUP(C36,[5]Sheet1!$F$7:$AC$380,24,0)</f>
        <v>0</v>
      </c>
      <c r="I36" s="131">
        <f t="shared" si="7"/>
        <v>0</v>
      </c>
      <c r="J36" s="131">
        <f>VLOOKUP(C36,[5]Sheet1!$F$7:$AD$380,25,0)</f>
        <v>0</v>
      </c>
      <c r="K36" s="131">
        <f t="shared" si="8"/>
        <v>0</v>
      </c>
      <c r="L36" s="131">
        <f>VLOOKUP(C36,[5]Sheet1!$F$7:$AE$380,26,0)</f>
        <v>0</v>
      </c>
      <c r="M36" s="131">
        <f t="shared" si="9"/>
        <v>0</v>
      </c>
      <c r="N36" s="131">
        <f>VLOOKUP(C36,[5]Sheet1!$F$7:$AF$380,27,0)</f>
        <v>0</v>
      </c>
      <c r="O36" s="131">
        <f t="shared" si="10"/>
        <v>0</v>
      </c>
      <c r="P36" s="131">
        <f>VLOOKUP(C36,[5]Sheet1!$F$7:$AG$380,28,0)</f>
        <v>0</v>
      </c>
      <c r="Q36" s="131">
        <f t="shared" si="11"/>
        <v>0</v>
      </c>
      <c r="R36" s="131">
        <f>VLOOKUP(C36,[5]Sheet1!$F$7:$AA$380,22,0)</f>
        <v>0</v>
      </c>
      <c r="S36" s="131">
        <f t="shared" si="12"/>
        <v>0</v>
      </c>
      <c r="T36" s="131">
        <f t="shared" si="2"/>
        <v>0</v>
      </c>
      <c r="U36" s="122"/>
      <c r="V36" s="122">
        <f t="shared" si="3"/>
        <v>0</v>
      </c>
      <c r="W36" s="122"/>
      <c r="X36" s="122">
        <f t="shared" si="4"/>
        <v>0</v>
      </c>
      <c r="Y36" s="122"/>
      <c r="Z36" s="122">
        <f t="shared" si="5"/>
        <v>0</v>
      </c>
      <c r="AA36" s="122"/>
      <c r="AB36" s="122"/>
      <c r="AC36" s="122">
        <f t="shared" si="13"/>
        <v>0</v>
      </c>
      <c r="AD36" s="157">
        <f t="shared" si="14"/>
        <v>0</v>
      </c>
      <c r="AE36" s="131">
        <f t="shared" si="26"/>
        <v>0</v>
      </c>
      <c r="AF36" s="122">
        <f>VLOOKUP(C36,[1]Sheet1!$E$15:$DG$388,107,0)</f>
        <v>0</v>
      </c>
      <c r="AG36" s="122">
        <f t="shared" si="16"/>
        <v>0</v>
      </c>
      <c r="AH36" s="122">
        <f>VLOOKUP(C36,[1]Sheet1!$E$15:$DI$388,109,0)</f>
        <v>0</v>
      </c>
      <c r="AI36" s="122">
        <f t="shared" si="17"/>
        <v>0</v>
      </c>
      <c r="AJ36" s="122">
        <f>VLOOKUP(C36,[1]Sheet1!$E$15:$DK$388,111,0)</f>
        <v>0</v>
      </c>
      <c r="AK36" s="122">
        <f t="shared" si="18"/>
        <v>0</v>
      </c>
      <c r="AL36" s="122"/>
      <c r="AM36" s="307">
        <f t="shared" si="27"/>
        <v>0</v>
      </c>
      <c r="AN36" s="122"/>
      <c r="AO36" s="131">
        <f t="shared" si="20"/>
        <v>0</v>
      </c>
      <c r="AP36" s="131">
        <f t="shared" si="21"/>
        <v>0</v>
      </c>
    </row>
    <row r="37" spans="2:42" hidden="1" x14ac:dyDescent="0.25">
      <c r="C37" s="122">
        <v>2204310</v>
      </c>
      <c r="D37" s="303" t="s">
        <v>22</v>
      </c>
      <c r="E37" s="122" t="s">
        <v>404</v>
      </c>
      <c r="F37" s="163">
        <f>VLOOKUP(C37,[5]Sheet1!$F$7:$AB$380,23,0)</f>
        <v>0</v>
      </c>
      <c r="G37" s="163">
        <f t="shared" si="6"/>
        <v>0</v>
      </c>
      <c r="H37" s="131">
        <f>VLOOKUP(C37,[5]Sheet1!$F$7:$AC$380,24,0)</f>
        <v>0</v>
      </c>
      <c r="I37" s="131">
        <f t="shared" si="7"/>
        <v>0</v>
      </c>
      <c r="J37" s="131">
        <f>VLOOKUP(C37,[5]Sheet1!$F$7:$AD$380,25,0)</f>
        <v>0</v>
      </c>
      <c r="K37" s="131">
        <f t="shared" si="8"/>
        <v>0</v>
      </c>
      <c r="L37" s="131">
        <f>VLOOKUP(C37,[5]Sheet1!$F$7:$AE$380,26,0)</f>
        <v>0</v>
      </c>
      <c r="M37" s="131">
        <f t="shared" si="9"/>
        <v>0</v>
      </c>
      <c r="N37" s="131">
        <f>VLOOKUP(C37,[5]Sheet1!$F$7:$AF$380,27,0)</f>
        <v>0</v>
      </c>
      <c r="O37" s="131">
        <f t="shared" si="10"/>
        <v>0</v>
      </c>
      <c r="P37" s="131">
        <f>VLOOKUP(C37,[5]Sheet1!$F$7:$AG$380,28,0)</f>
        <v>0</v>
      </c>
      <c r="Q37" s="131">
        <f t="shared" si="11"/>
        <v>0</v>
      </c>
      <c r="R37" s="131">
        <f>VLOOKUP(C37,[5]Sheet1!$F$7:$AA$380,22,0)</f>
        <v>0</v>
      </c>
      <c r="S37" s="131">
        <f t="shared" si="12"/>
        <v>0</v>
      </c>
      <c r="T37" s="131">
        <f t="shared" si="2"/>
        <v>0</v>
      </c>
      <c r="U37" s="122"/>
      <c r="V37" s="122">
        <f t="shared" si="3"/>
        <v>0</v>
      </c>
      <c r="W37" s="122"/>
      <c r="X37" s="122">
        <f t="shared" si="4"/>
        <v>0</v>
      </c>
      <c r="Y37" s="122"/>
      <c r="Z37" s="122">
        <f t="shared" si="5"/>
        <v>0</v>
      </c>
      <c r="AA37" s="122"/>
      <c r="AB37" s="122"/>
      <c r="AC37" s="122">
        <f t="shared" si="13"/>
        <v>0</v>
      </c>
      <c r="AD37" s="157">
        <f t="shared" si="14"/>
        <v>0</v>
      </c>
      <c r="AE37" s="131">
        <f t="shared" si="26"/>
        <v>0</v>
      </c>
      <c r="AF37" s="122">
        <f>VLOOKUP(C37,[1]Sheet1!$E$15:$DG$388,107,0)</f>
        <v>0</v>
      </c>
      <c r="AG37" s="122">
        <f t="shared" si="16"/>
        <v>0</v>
      </c>
      <c r="AH37" s="122">
        <f>VLOOKUP(C37,[1]Sheet1!$E$15:$DI$388,109,0)</f>
        <v>0</v>
      </c>
      <c r="AI37" s="122">
        <f t="shared" si="17"/>
        <v>0</v>
      </c>
      <c r="AJ37" s="122">
        <f>VLOOKUP(C37,[1]Sheet1!$E$15:$DK$388,111,0)</f>
        <v>0</v>
      </c>
      <c r="AK37" s="122">
        <f t="shared" si="18"/>
        <v>0</v>
      </c>
      <c r="AL37" s="122"/>
      <c r="AM37" s="307">
        <f t="shared" si="27"/>
        <v>0</v>
      </c>
      <c r="AN37" s="122"/>
      <c r="AO37" s="131">
        <f t="shared" si="20"/>
        <v>0</v>
      </c>
      <c r="AP37" s="131">
        <f t="shared" si="21"/>
        <v>0</v>
      </c>
    </row>
    <row r="38" spans="2:42" x14ac:dyDescent="0.25">
      <c r="C38" s="112"/>
      <c r="D38" s="112"/>
      <c r="E38" s="141" t="s">
        <v>23</v>
      </c>
      <c r="F38" s="141">
        <f t="shared" ref="F38:AP38" si="28">SUM(F39:F41)</f>
        <v>0</v>
      </c>
      <c r="G38" s="141">
        <f t="shared" si="28"/>
        <v>0</v>
      </c>
      <c r="H38" s="141">
        <f t="shared" si="28"/>
        <v>0</v>
      </c>
      <c r="I38" s="141">
        <f t="shared" si="28"/>
        <v>0</v>
      </c>
      <c r="J38" s="141">
        <f t="shared" si="28"/>
        <v>0</v>
      </c>
      <c r="K38" s="141">
        <f t="shared" si="28"/>
        <v>0</v>
      </c>
      <c r="L38" s="141">
        <f t="shared" si="28"/>
        <v>106</v>
      </c>
      <c r="M38" s="141">
        <f t="shared" si="28"/>
        <v>397182</v>
      </c>
      <c r="N38" s="141">
        <f t="shared" si="28"/>
        <v>0</v>
      </c>
      <c r="O38" s="141">
        <f t="shared" si="28"/>
        <v>0</v>
      </c>
      <c r="P38" s="141">
        <f t="shared" si="28"/>
        <v>0</v>
      </c>
      <c r="Q38" s="141">
        <f t="shared" si="28"/>
        <v>0</v>
      </c>
      <c r="R38" s="141">
        <f t="shared" si="28"/>
        <v>4</v>
      </c>
      <c r="S38" s="141">
        <f t="shared" si="28"/>
        <v>83688</v>
      </c>
      <c r="T38" s="131">
        <f t="shared" si="2"/>
        <v>106</v>
      </c>
      <c r="U38" s="141">
        <f t="shared" si="28"/>
        <v>0</v>
      </c>
      <c r="V38" s="122">
        <f t="shared" si="3"/>
        <v>0</v>
      </c>
      <c r="W38" s="141">
        <f t="shared" si="28"/>
        <v>0</v>
      </c>
      <c r="X38" s="122">
        <f t="shared" si="4"/>
        <v>0</v>
      </c>
      <c r="Y38" s="141">
        <f t="shared" si="28"/>
        <v>0</v>
      </c>
      <c r="Z38" s="122">
        <f t="shared" si="5"/>
        <v>0</v>
      </c>
      <c r="AA38" s="141">
        <f t="shared" si="28"/>
        <v>0</v>
      </c>
      <c r="AB38" s="141">
        <f t="shared" si="28"/>
        <v>0</v>
      </c>
      <c r="AC38" s="141">
        <f t="shared" si="28"/>
        <v>0</v>
      </c>
      <c r="AD38" s="141">
        <f t="shared" si="28"/>
        <v>485322</v>
      </c>
      <c r="AE38" s="141">
        <f t="shared" si="28"/>
        <v>3710</v>
      </c>
      <c r="AF38" s="141">
        <f t="shared" si="28"/>
        <v>0</v>
      </c>
      <c r="AG38" s="141">
        <f t="shared" si="28"/>
        <v>0</v>
      </c>
      <c r="AH38" s="141">
        <f t="shared" si="28"/>
        <v>0</v>
      </c>
      <c r="AI38" s="141">
        <f t="shared" si="28"/>
        <v>0</v>
      </c>
      <c r="AJ38" s="141">
        <f t="shared" si="28"/>
        <v>0</v>
      </c>
      <c r="AK38" s="141">
        <f t="shared" si="28"/>
        <v>0</v>
      </c>
      <c r="AL38" s="141">
        <f t="shared" si="28"/>
        <v>0</v>
      </c>
      <c r="AM38" s="141">
        <f t="shared" si="28"/>
        <v>4452</v>
      </c>
      <c r="AN38" s="141">
        <f t="shared" si="28"/>
        <v>0</v>
      </c>
      <c r="AO38" s="141">
        <f t="shared" si="28"/>
        <v>489032</v>
      </c>
      <c r="AP38" s="141">
        <f t="shared" si="28"/>
        <v>489032</v>
      </c>
    </row>
    <row r="39" spans="2:42" hidden="1" x14ac:dyDescent="0.25">
      <c r="C39" s="122">
        <v>2205011</v>
      </c>
      <c r="D39" s="303" t="s">
        <v>23</v>
      </c>
      <c r="E39" s="122" t="s">
        <v>405</v>
      </c>
      <c r="F39" s="163">
        <f>VLOOKUP(C39,[5]Sheet1!$F$7:$AB$380,23,0)</f>
        <v>0</v>
      </c>
      <c r="G39" s="163">
        <f t="shared" si="6"/>
        <v>0</v>
      </c>
      <c r="H39" s="131">
        <f>VLOOKUP(C39,[5]Sheet1!$F$7:$AC$380,24,0)</f>
        <v>0</v>
      </c>
      <c r="I39" s="131">
        <f t="shared" si="7"/>
        <v>0</v>
      </c>
      <c r="J39" s="131">
        <f>VLOOKUP(C39,[5]Sheet1!$F$7:$AD$380,25,0)</f>
        <v>0</v>
      </c>
      <c r="K39" s="131">
        <f t="shared" si="8"/>
        <v>0</v>
      </c>
      <c r="L39" s="131">
        <f>VLOOKUP(C39,[5]Sheet1!$F$7:$AE$380,26,0)</f>
        <v>0</v>
      </c>
      <c r="M39" s="131">
        <f t="shared" si="9"/>
        <v>0</v>
      </c>
      <c r="N39" s="131">
        <f>VLOOKUP(C39,[5]Sheet1!$F$7:$AF$380,27,0)</f>
        <v>0</v>
      </c>
      <c r="O39" s="131">
        <f t="shared" si="10"/>
        <v>0</v>
      </c>
      <c r="P39" s="131">
        <f>VLOOKUP(C39,[5]Sheet1!$F$7:$AG$380,28,0)</f>
        <v>0</v>
      </c>
      <c r="Q39" s="131">
        <f t="shared" si="11"/>
        <v>0</v>
      </c>
      <c r="R39" s="131">
        <f>VLOOKUP(C39,[5]Sheet1!$F$7:$AA$380,22,0)</f>
        <v>0</v>
      </c>
      <c r="S39" s="131">
        <f t="shared" si="12"/>
        <v>0</v>
      </c>
      <c r="T39" s="131">
        <f t="shared" si="2"/>
        <v>0</v>
      </c>
      <c r="U39" s="122"/>
      <c r="V39" s="122">
        <f t="shared" si="3"/>
        <v>0</v>
      </c>
      <c r="W39" s="122"/>
      <c r="X39" s="122">
        <f t="shared" si="4"/>
        <v>0</v>
      </c>
      <c r="Y39" s="122"/>
      <c r="Z39" s="122">
        <f t="shared" si="5"/>
        <v>0</v>
      </c>
      <c r="AA39" s="122"/>
      <c r="AB39" s="122"/>
      <c r="AC39" s="122">
        <f t="shared" si="13"/>
        <v>0</v>
      </c>
      <c r="AD39" s="157">
        <f t="shared" si="14"/>
        <v>0</v>
      </c>
      <c r="AE39" s="131">
        <f>T39*35</f>
        <v>0</v>
      </c>
      <c r="AF39" s="122">
        <f>VLOOKUP(C39,[1]Sheet1!$E$15:$DG$388,107,0)</f>
        <v>0</v>
      </c>
      <c r="AG39" s="122">
        <f t="shared" si="16"/>
        <v>0</v>
      </c>
      <c r="AH39" s="122">
        <f>VLOOKUP(C39,[1]Sheet1!$E$15:$DI$388,109,0)</f>
        <v>0</v>
      </c>
      <c r="AI39" s="122">
        <f t="shared" si="17"/>
        <v>0</v>
      </c>
      <c r="AJ39" s="122">
        <f>VLOOKUP(C39,[1]Sheet1!$E$15:$DK$388,111,0)</f>
        <v>0</v>
      </c>
      <c r="AK39" s="122">
        <f t="shared" si="18"/>
        <v>0</v>
      </c>
      <c r="AL39" s="122"/>
      <c r="AM39" s="307">
        <f>T39*42</f>
        <v>0</v>
      </c>
      <c r="AN39" s="122"/>
      <c r="AO39" s="131">
        <f t="shared" si="20"/>
        <v>0</v>
      </c>
      <c r="AP39" s="131">
        <f t="shared" si="21"/>
        <v>0</v>
      </c>
    </row>
    <row r="40" spans="2:42" x14ac:dyDescent="0.25">
      <c r="C40" s="122">
        <v>2205105</v>
      </c>
      <c r="D40" s="303" t="s">
        <v>23</v>
      </c>
      <c r="E40" s="122" t="s">
        <v>406</v>
      </c>
      <c r="F40" s="163">
        <f>VLOOKUP(C40,[5]Sheet1!$F$7:$AB$380,23,0)</f>
        <v>0</v>
      </c>
      <c r="G40" s="163">
        <f t="shared" si="6"/>
        <v>0</v>
      </c>
      <c r="H40" s="131">
        <f>VLOOKUP(C40,[5]Sheet1!$F$7:$AC$380,24,0)</f>
        <v>0</v>
      </c>
      <c r="I40" s="131">
        <f t="shared" si="7"/>
        <v>0</v>
      </c>
      <c r="J40" s="131">
        <f>VLOOKUP(C40,[5]Sheet1!$F$7:$AD$380,25,0)</f>
        <v>0</v>
      </c>
      <c r="K40" s="131">
        <f t="shared" si="8"/>
        <v>0</v>
      </c>
      <c r="L40" s="131">
        <f>VLOOKUP(C40,[5]Sheet1!$F$7:$AE$380,26,0)</f>
        <v>106</v>
      </c>
      <c r="M40" s="131">
        <f t="shared" si="9"/>
        <v>397182</v>
      </c>
      <c r="N40" s="131">
        <f>VLOOKUP(C40,[5]Sheet1!$F$7:$AF$380,27,0)</f>
        <v>0</v>
      </c>
      <c r="O40" s="131">
        <f t="shared" si="10"/>
        <v>0</v>
      </c>
      <c r="P40" s="131">
        <f>VLOOKUP(C40,[5]Sheet1!$F$7:$AG$380,28,0)</f>
        <v>0</v>
      </c>
      <c r="Q40" s="131">
        <f t="shared" si="11"/>
        <v>0</v>
      </c>
      <c r="R40" s="131">
        <f>VLOOKUP(C40,[5]Sheet1!$F$7:$AA$380,22,0)</f>
        <v>4</v>
      </c>
      <c r="S40" s="131">
        <f t="shared" si="12"/>
        <v>83688</v>
      </c>
      <c r="T40" s="131">
        <f t="shared" si="2"/>
        <v>106</v>
      </c>
      <c r="U40" s="122"/>
      <c r="V40" s="122">
        <f t="shared" si="3"/>
        <v>0</v>
      </c>
      <c r="W40" s="122"/>
      <c r="X40" s="122">
        <f t="shared" si="4"/>
        <v>0</v>
      </c>
      <c r="Y40" s="122"/>
      <c r="Z40" s="122">
        <f t="shared" si="5"/>
        <v>0</v>
      </c>
      <c r="AA40" s="122"/>
      <c r="AB40" s="122"/>
      <c r="AC40" s="122">
        <f t="shared" si="13"/>
        <v>0</v>
      </c>
      <c r="AD40" s="157">
        <f t="shared" si="14"/>
        <v>485322</v>
      </c>
      <c r="AE40" s="131">
        <f>T40*35</f>
        <v>3710</v>
      </c>
      <c r="AF40" s="122">
        <f>VLOOKUP(C40,[1]Sheet1!$E$15:$DG$388,107,0)</f>
        <v>0</v>
      </c>
      <c r="AG40" s="122">
        <f t="shared" si="16"/>
        <v>0</v>
      </c>
      <c r="AH40" s="122">
        <f>VLOOKUP(C40,[1]Sheet1!$E$15:$DI$388,109,0)</f>
        <v>0</v>
      </c>
      <c r="AI40" s="122">
        <f t="shared" si="17"/>
        <v>0</v>
      </c>
      <c r="AJ40" s="122">
        <f>VLOOKUP(C40,[1]Sheet1!$E$15:$DK$388,111,0)</f>
        <v>0</v>
      </c>
      <c r="AK40" s="122">
        <f t="shared" si="18"/>
        <v>0</v>
      </c>
      <c r="AL40" s="122"/>
      <c r="AM40" s="307">
        <f>T40*42</f>
        <v>4452</v>
      </c>
      <c r="AN40" s="122"/>
      <c r="AO40" s="131">
        <f t="shared" si="20"/>
        <v>489032</v>
      </c>
      <c r="AP40" s="131">
        <f t="shared" si="21"/>
        <v>489032</v>
      </c>
    </row>
    <row r="41" spans="2:42" hidden="1" x14ac:dyDescent="0.25">
      <c r="C41" s="122">
        <v>2205119</v>
      </c>
      <c r="D41" s="303" t="s">
        <v>23</v>
      </c>
      <c r="E41" s="122" t="s">
        <v>407</v>
      </c>
      <c r="F41" s="163">
        <f>VLOOKUP(C41,[5]Sheet1!$F$7:$AB$380,23,0)</f>
        <v>0</v>
      </c>
      <c r="G41" s="163">
        <f t="shared" si="6"/>
        <v>0</v>
      </c>
      <c r="H41" s="131">
        <f>VLOOKUP(C41,[5]Sheet1!$F$7:$AC$380,24,0)</f>
        <v>0</v>
      </c>
      <c r="I41" s="131">
        <f t="shared" si="7"/>
        <v>0</v>
      </c>
      <c r="J41" s="131">
        <f>VLOOKUP(C41,[5]Sheet1!$F$7:$AD$380,25,0)</f>
        <v>0</v>
      </c>
      <c r="K41" s="131">
        <f t="shared" si="8"/>
        <v>0</v>
      </c>
      <c r="L41" s="131">
        <f>VLOOKUP(C41,[5]Sheet1!$F$7:$AE$380,26,0)</f>
        <v>0</v>
      </c>
      <c r="M41" s="131">
        <f t="shared" si="9"/>
        <v>0</v>
      </c>
      <c r="N41" s="131">
        <f>VLOOKUP(C41,[5]Sheet1!$F$7:$AF$380,27,0)</f>
        <v>0</v>
      </c>
      <c r="O41" s="131">
        <f t="shared" si="10"/>
        <v>0</v>
      </c>
      <c r="P41" s="131">
        <f>VLOOKUP(C41,[5]Sheet1!$F$7:$AG$380,28,0)</f>
        <v>0</v>
      </c>
      <c r="Q41" s="131">
        <f t="shared" si="11"/>
        <v>0</v>
      </c>
      <c r="R41" s="131">
        <f>VLOOKUP(C41,[5]Sheet1!$F$7:$AA$380,22,0)</f>
        <v>0</v>
      </c>
      <c r="S41" s="131">
        <f t="shared" si="12"/>
        <v>0</v>
      </c>
      <c r="T41" s="131">
        <f t="shared" si="2"/>
        <v>0</v>
      </c>
      <c r="U41" s="122"/>
      <c r="V41" s="122">
        <f t="shared" si="3"/>
        <v>0</v>
      </c>
      <c r="W41" s="122"/>
      <c r="X41" s="122">
        <f t="shared" si="4"/>
        <v>0</v>
      </c>
      <c r="Y41" s="122"/>
      <c r="Z41" s="122">
        <f t="shared" si="5"/>
        <v>0</v>
      </c>
      <c r="AA41" s="122"/>
      <c r="AB41" s="122"/>
      <c r="AC41" s="122">
        <f t="shared" si="13"/>
        <v>0</v>
      </c>
      <c r="AD41" s="157">
        <f t="shared" si="14"/>
        <v>0</v>
      </c>
      <c r="AE41" s="131">
        <f>T41*35</f>
        <v>0</v>
      </c>
      <c r="AF41" s="122">
        <f>VLOOKUP(C41,[1]Sheet1!$E$15:$DG$388,107,0)</f>
        <v>0</v>
      </c>
      <c r="AG41" s="122">
        <f t="shared" si="16"/>
        <v>0</v>
      </c>
      <c r="AH41" s="122">
        <f>VLOOKUP(C41,[1]Sheet1!$E$15:$DI$388,109,0)</f>
        <v>0</v>
      </c>
      <c r="AI41" s="122">
        <f t="shared" si="17"/>
        <v>0</v>
      </c>
      <c r="AJ41" s="122">
        <f>VLOOKUP(C41,[1]Sheet1!$E$15:$DK$388,111,0)</f>
        <v>0</v>
      </c>
      <c r="AK41" s="122">
        <f t="shared" si="18"/>
        <v>0</v>
      </c>
      <c r="AL41" s="122"/>
      <c r="AM41" s="307">
        <f>T41*42</f>
        <v>0</v>
      </c>
      <c r="AN41" s="122"/>
      <c r="AO41" s="131">
        <f t="shared" si="20"/>
        <v>0</v>
      </c>
      <c r="AP41" s="131">
        <f t="shared" si="21"/>
        <v>0</v>
      </c>
    </row>
    <row r="42" spans="2:42" x14ac:dyDescent="0.25">
      <c r="C42" s="112"/>
      <c r="D42" s="112"/>
      <c r="E42" s="141" t="s">
        <v>24</v>
      </c>
      <c r="F42" s="141">
        <f t="shared" ref="F42:AP42" si="29">SUM(F43:F48)</f>
        <v>0</v>
      </c>
      <c r="G42" s="141">
        <f t="shared" si="29"/>
        <v>0</v>
      </c>
      <c r="H42" s="141">
        <f t="shared" si="29"/>
        <v>0</v>
      </c>
      <c r="I42" s="141">
        <f t="shared" si="29"/>
        <v>0</v>
      </c>
      <c r="J42" s="141">
        <f t="shared" si="29"/>
        <v>286</v>
      </c>
      <c r="K42" s="141">
        <f t="shared" si="29"/>
        <v>1175460</v>
      </c>
      <c r="L42" s="141">
        <f t="shared" si="29"/>
        <v>107</v>
      </c>
      <c r="M42" s="141">
        <f t="shared" si="29"/>
        <v>400929</v>
      </c>
      <c r="N42" s="141">
        <f t="shared" si="29"/>
        <v>166</v>
      </c>
      <c r="O42" s="141">
        <f t="shared" si="29"/>
        <v>518418</v>
      </c>
      <c r="P42" s="141">
        <f t="shared" si="29"/>
        <v>154</v>
      </c>
      <c r="Q42" s="141">
        <f t="shared" si="29"/>
        <v>847924</v>
      </c>
      <c r="R42" s="141">
        <f t="shared" si="29"/>
        <v>33</v>
      </c>
      <c r="S42" s="141">
        <f t="shared" si="29"/>
        <v>690426</v>
      </c>
      <c r="T42" s="131">
        <f t="shared" si="2"/>
        <v>713</v>
      </c>
      <c r="U42" s="141">
        <f t="shared" si="29"/>
        <v>2</v>
      </c>
      <c r="V42" s="122">
        <f t="shared" si="3"/>
        <v>17642</v>
      </c>
      <c r="W42" s="141">
        <f t="shared" si="29"/>
        <v>0</v>
      </c>
      <c r="X42" s="122">
        <f t="shared" si="4"/>
        <v>0</v>
      </c>
      <c r="Y42" s="141">
        <f t="shared" si="29"/>
        <v>286</v>
      </c>
      <c r="Z42" s="122">
        <f t="shared" si="5"/>
        <v>21164</v>
      </c>
      <c r="AA42" s="141">
        <f t="shared" si="29"/>
        <v>73900</v>
      </c>
      <c r="AB42" s="141">
        <f t="shared" si="29"/>
        <v>0</v>
      </c>
      <c r="AC42" s="141">
        <f t="shared" si="29"/>
        <v>0</v>
      </c>
      <c r="AD42" s="141">
        <f t="shared" si="29"/>
        <v>3820129</v>
      </c>
      <c r="AE42" s="141">
        <f t="shared" si="29"/>
        <v>24955</v>
      </c>
      <c r="AF42" s="141">
        <f t="shared" si="29"/>
        <v>442</v>
      </c>
      <c r="AG42" s="141">
        <f t="shared" si="29"/>
        <v>49504</v>
      </c>
      <c r="AH42" s="141">
        <f t="shared" si="29"/>
        <v>0</v>
      </c>
      <c r="AI42" s="141">
        <f t="shared" si="29"/>
        <v>0</v>
      </c>
      <c r="AJ42" s="141">
        <f t="shared" si="29"/>
        <v>159</v>
      </c>
      <c r="AK42" s="141">
        <f t="shared" si="29"/>
        <v>41658</v>
      </c>
      <c r="AL42" s="141">
        <f t="shared" si="29"/>
        <v>2662</v>
      </c>
      <c r="AM42" s="141">
        <f t="shared" si="29"/>
        <v>29946</v>
      </c>
      <c r="AN42" s="141">
        <f t="shared" si="29"/>
        <v>0</v>
      </c>
      <c r="AO42" s="141">
        <f t="shared" si="29"/>
        <v>3894588</v>
      </c>
      <c r="AP42" s="141">
        <f t="shared" si="29"/>
        <v>3894588</v>
      </c>
    </row>
    <row r="43" spans="2:42" x14ac:dyDescent="0.25">
      <c r="C43" s="122">
        <v>2206003</v>
      </c>
      <c r="D43" s="303" t="s">
        <v>24</v>
      </c>
      <c r="E43" s="122" t="s">
        <v>408</v>
      </c>
      <c r="F43" s="163">
        <f>VLOOKUP(C43,[5]Sheet1!$F$7:$AB$380,23,0)</f>
        <v>0</v>
      </c>
      <c r="G43" s="163">
        <f t="shared" si="6"/>
        <v>0</v>
      </c>
      <c r="H43" s="131">
        <f>VLOOKUP(C43,[5]Sheet1!$F$7:$AC$380,24,0)</f>
        <v>0</v>
      </c>
      <c r="I43" s="131">
        <f t="shared" si="7"/>
        <v>0</v>
      </c>
      <c r="J43" s="131">
        <f>VLOOKUP(C43,[5]Sheet1!$F$7:$AD$380,25,0)</f>
        <v>0</v>
      </c>
      <c r="K43" s="131">
        <f t="shared" si="8"/>
        <v>0</v>
      </c>
      <c r="L43" s="131">
        <f>VLOOKUP(C43,[5]Sheet1!$F$7:$AE$380,26,0)</f>
        <v>0</v>
      </c>
      <c r="M43" s="131">
        <f t="shared" si="9"/>
        <v>0</v>
      </c>
      <c r="N43" s="131">
        <f>VLOOKUP(C43,[5]Sheet1!$F$7:$AF$380,27,0)</f>
        <v>0</v>
      </c>
      <c r="O43" s="131">
        <f t="shared" si="10"/>
        <v>0</v>
      </c>
      <c r="P43" s="131">
        <f>VLOOKUP(C43,[5]Sheet1!$F$7:$AG$380,28,0)</f>
        <v>154</v>
      </c>
      <c r="Q43" s="131">
        <f t="shared" si="11"/>
        <v>847924</v>
      </c>
      <c r="R43" s="131">
        <f>VLOOKUP(C43,[5]Sheet1!$F$7:$AA$380,22,0)</f>
        <v>6</v>
      </c>
      <c r="S43" s="131">
        <f t="shared" si="12"/>
        <v>125532</v>
      </c>
      <c r="T43" s="131">
        <f t="shared" si="2"/>
        <v>154</v>
      </c>
      <c r="U43" s="122"/>
      <c r="V43" s="122">
        <f t="shared" si="3"/>
        <v>0</v>
      </c>
      <c r="W43" s="122"/>
      <c r="X43" s="122">
        <f t="shared" si="4"/>
        <v>0</v>
      </c>
      <c r="Y43" s="122"/>
      <c r="Z43" s="122">
        <f t="shared" si="5"/>
        <v>0</v>
      </c>
      <c r="AA43" s="122"/>
      <c r="AB43" s="122"/>
      <c r="AC43" s="122">
        <f t="shared" si="13"/>
        <v>0</v>
      </c>
      <c r="AD43" s="157">
        <f t="shared" si="14"/>
        <v>979924</v>
      </c>
      <c r="AE43" s="131">
        <f t="shared" ref="AE43:AE48" si="30">T43*35</f>
        <v>5390</v>
      </c>
      <c r="AF43" s="122">
        <f>VLOOKUP(C43,[1]Sheet1!$E$15:$DG$388,107,0)</f>
        <v>154</v>
      </c>
      <c r="AG43" s="122">
        <f t="shared" si="16"/>
        <v>17248</v>
      </c>
      <c r="AH43" s="122">
        <f>VLOOKUP(C43,[1]Sheet1!$E$15:$DI$388,109,0)</f>
        <v>0</v>
      </c>
      <c r="AI43" s="122">
        <f t="shared" si="17"/>
        <v>0</v>
      </c>
      <c r="AJ43" s="122">
        <f>VLOOKUP(C43,[1]Sheet1!$E$15:$DK$388,111,0)</f>
        <v>0</v>
      </c>
      <c r="AK43" s="122">
        <f t="shared" si="18"/>
        <v>0</v>
      </c>
      <c r="AL43" s="122"/>
      <c r="AM43" s="307">
        <f t="shared" ref="AM43:AM48" si="31">T43*42</f>
        <v>6468</v>
      </c>
      <c r="AN43" s="122"/>
      <c r="AO43" s="131">
        <f t="shared" si="20"/>
        <v>1002562</v>
      </c>
      <c r="AP43" s="131">
        <f t="shared" si="21"/>
        <v>1002562</v>
      </c>
    </row>
    <row r="44" spans="2:42" hidden="1" x14ac:dyDescent="0.25">
      <c r="C44" s="122">
        <v>2206043</v>
      </c>
      <c r="D44" s="303" t="s">
        <v>24</v>
      </c>
      <c r="E44" s="122" t="s">
        <v>409</v>
      </c>
      <c r="F44" s="163">
        <f>VLOOKUP(C44,[5]Sheet1!$F$7:$AB$380,23,0)</f>
        <v>0</v>
      </c>
      <c r="G44" s="163">
        <f t="shared" si="6"/>
        <v>0</v>
      </c>
      <c r="H44" s="131">
        <f>VLOOKUP(C44,[5]Sheet1!$F$7:$AC$380,24,0)</f>
        <v>0</v>
      </c>
      <c r="I44" s="131">
        <f t="shared" si="7"/>
        <v>0</v>
      </c>
      <c r="J44" s="131">
        <f>VLOOKUP(C44,[5]Sheet1!$F$7:$AD$380,25,0)</f>
        <v>0</v>
      </c>
      <c r="K44" s="131">
        <f t="shared" si="8"/>
        <v>0</v>
      </c>
      <c r="L44" s="131">
        <f>VLOOKUP(C44,[5]Sheet1!$F$7:$AE$380,26,0)</f>
        <v>0</v>
      </c>
      <c r="M44" s="131">
        <f t="shared" si="9"/>
        <v>0</v>
      </c>
      <c r="N44" s="131">
        <f>VLOOKUP(C44,[5]Sheet1!$F$7:$AF$380,27,0)</f>
        <v>0</v>
      </c>
      <c r="O44" s="131">
        <f t="shared" si="10"/>
        <v>0</v>
      </c>
      <c r="P44" s="131">
        <f>VLOOKUP(C44,[5]Sheet1!$F$7:$AG$380,28,0)</f>
        <v>0</v>
      </c>
      <c r="Q44" s="131">
        <f t="shared" si="11"/>
        <v>0</v>
      </c>
      <c r="R44" s="131">
        <f>VLOOKUP(C44,[5]Sheet1!$F$7:$AA$380,22,0)</f>
        <v>0</v>
      </c>
      <c r="S44" s="131">
        <f t="shared" si="12"/>
        <v>0</v>
      </c>
      <c r="T44" s="131">
        <f t="shared" si="2"/>
        <v>0</v>
      </c>
      <c r="U44" s="122"/>
      <c r="V44" s="122">
        <f t="shared" si="3"/>
        <v>0</v>
      </c>
      <c r="W44" s="122"/>
      <c r="X44" s="122">
        <f t="shared" si="4"/>
        <v>0</v>
      </c>
      <c r="Y44" s="122"/>
      <c r="Z44" s="122">
        <f t="shared" si="5"/>
        <v>0</v>
      </c>
      <c r="AA44" s="122"/>
      <c r="AB44" s="122"/>
      <c r="AC44" s="122">
        <f t="shared" si="13"/>
        <v>0</v>
      </c>
      <c r="AD44" s="157">
        <f t="shared" si="14"/>
        <v>0</v>
      </c>
      <c r="AE44" s="131">
        <f t="shared" si="30"/>
        <v>0</v>
      </c>
      <c r="AF44" s="122">
        <f>VLOOKUP(C44,[1]Sheet1!$E$15:$DG$388,107,0)</f>
        <v>0</v>
      </c>
      <c r="AG44" s="122">
        <f t="shared" si="16"/>
        <v>0</v>
      </c>
      <c r="AH44" s="122">
        <f>VLOOKUP(C44,[1]Sheet1!$E$15:$DI$388,109,0)</f>
        <v>0</v>
      </c>
      <c r="AI44" s="122">
        <f t="shared" si="17"/>
        <v>0</v>
      </c>
      <c r="AJ44" s="122">
        <f>VLOOKUP(C44,[1]Sheet1!$E$15:$DK$388,111,0)</f>
        <v>0</v>
      </c>
      <c r="AK44" s="122">
        <f t="shared" si="18"/>
        <v>0</v>
      </c>
      <c r="AL44" s="122"/>
      <c r="AM44" s="307">
        <f t="shared" si="31"/>
        <v>0</v>
      </c>
      <c r="AN44" s="122"/>
      <c r="AO44" s="131">
        <f t="shared" si="20"/>
        <v>0</v>
      </c>
      <c r="AP44" s="131">
        <f t="shared" si="21"/>
        <v>0</v>
      </c>
    </row>
    <row r="45" spans="2:42" hidden="1" x14ac:dyDescent="0.25">
      <c r="C45" s="122">
        <v>2206045</v>
      </c>
      <c r="D45" s="303" t="s">
        <v>24</v>
      </c>
      <c r="E45" s="122" t="s">
        <v>410</v>
      </c>
      <c r="F45" s="163">
        <f>VLOOKUP(C45,[5]Sheet1!$F$7:$AB$380,23,0)</f>
        <v>0</v>
      </c>
      <c r="G45" s="163">
        <f t="shared" si="6"/>
        <v>0</v>
      </c>
      <c r="H45" s="131">
        <f>VLOOKUP(C45,[5]Sheet1!$F$7:$AC$380,24,0)</f>
        <v>0</v>
      </c>
      <c r="I45" s="131">
        <f t="shared" si="7"/>
        <v>0</v>
      </c>
      <c r="J45" s="131">
        <f>VLOOKUP(C45,[5]Sheet1!$F$7:$AD$380,25,0)</f>
        <v>0</v>
      </c>
      <c r="K45" s="131">
        <f t="shared" si="8"/>
        <v>0</v>
      </c>
      <c r="L45" s="131">
        <f>VLOOKUP(C45,[5]Sheet1!$F$7:$AE$380,26,0)</f>
        <v>0</v>
      </c>
      <c r="M45" s="131">
        <f t="shared" si="9"/>
        <v>0</v>
      </c>
      <c r="N45" s="131">
        <f>VLOOKUP(C45,[5]Sheet1!$F$7:$AF$380,27,0)</f>
        <v>0</v>
      </c>
      <c r="O45" s="131">
        <f t="shared" si="10"/>
        <v>0</v>
      </c>
      <c r="P45" s="131">
        <f>VLOOKUP(C45,[5]Sheet1!$F$7:$AG$380,28,0)</f>
        <v>0</v>
      </c>
      <c r="Q45" s="131">
        <f t="shared" si="11"/>
        <v>0</v>
      </c>
      <c r="R45" s="131">
        <f>VLOOKUP(C45,[5]Sheet1!$F$7:$AA$380,22,0)</f>
        <v>0</v>
      </c>
      <c r="S45" s="131">
        <f t="shared" si="12"/>
        <v>0</v>
      </c>
      <c r="T45" s="131">
        <f t="shared" si="2"/>
        <v>0</v>
      </c>
      <c r="U45" s="122"/>
      <c r="V45" s="122">
        <f t="shared" si="3"/>
        <v>0</v>
      </c>
      <c r="W45" s="122"/>
      <c r="X45" s="122">
        <f t="shared" si="4"/>
        <v>0</v>
      </c>
      <c r="Y45" s="122"/>
      <c r="Z45" s="122">
        <f t="shared" si="5"/>
        <v>0</v>
      </c>
      <c r="AA45" s="122"/>
      <c r="AB45" s="122"/>
      <c r="AC45" s="122">
        <f t="shared" si="13"/>
        <v>0</v>
      </c>
      <c r="AD45" s="157">
        <f t="shared" si="14"/>
        <v>0</v>
      </c>
      <c r="AE45" s="131">
        <f t="shared" si="30"/>
        <v>0</v>
      </c>
      <c r="AF45" s="122">
        <f>VLOOKUP(C45,[1]Sheet1!$E$15:$DG$388,107,0)</f>
        <v>0</v>
      </c>
      <c r="AG45" s="122">
        <f t="shared" si="16"/>
        <v>0</v>
      </c>
      <c r="AH45" s="122">
        <f>VLOOKUP(C45,[1]Sheet1!$E$15:$DI$388,109,0)</f>
        <v>0</v>
      </c>
      <c r="AI45" s="122">
        <f t="shared" si="17"/>
        <v>0</v>
      </c>
      <c r="AJ45" s="122">
        <f>VLOOKUP(C45,[1]Sheet1!$E$15:$DK$388,111,0)</f>
        <v>0</v>
      </c>
      <c r="AK45" s="122">
        <f t="shared" si="18"/>
        <v>0</v>
      </c>
      <c r="AL45" s="122"/>
      <c r="AM45" s="307">
        <f t="shared" si="31"/>
        <v>0</v>
      </c>
      <c r="AN45" s="122"/>
      <c r="AO45" s="131">
        <f t="shared" si="20"/>
        <v>0</v>
      </c>
      <c r="AP45" s="131">
        <f t="shared" si="21"/>
        <v>0</v>
      </c>
    </row>
    <row r="46" spans="2:42" x14ac:dyDescent="0.25">
      <c r="C46" s="122">
        <v>2206113</v>
      </c>
      <c r="D46" s="303" t="s">
        <v>24</v>
      </c>
      <c r="E46" s="122" t="s">
        <v>411</v>
      </c>
      <c r="F46" s="163">
        <f>VLOOKUP(C46,[5]Sheet1!$F$7:$AB$380,23,0)</f>
        <v>0</v>
      </c>
      <c r="G46" s="163">
        <f t="shared" si="6"/>
        <v>0</v>
      </c>
      <c r="H46" s="131">
        <f>VLOOKUP(C46,[5]Sheet1!$F$7:$AC$380,24,0)</f>
        <v>0</v>
      </c>
      <c r="I46" s="131">
        <f t="shared" si="7"/>
        <v>0</v>
      </c>
      <c r="J46" s="131">
        <f>VLOOKUP(C46,[5]Sheet1!$F$7:$AD$380,25,0)</f>
        <v>0</v>
      </c>
      <c r="K46" s="131">
        <f t="shared" si="8"/>
        <v>0</v>
      </c>
      <c r="L46" s="131">
        <f>VLOOKUP(C46,[5]Sheet1!$F$7:$AE$380,26,0)</f>
        <v>0</v>
      </c>
      <c r="M46" s="131">
        <f t="shared" si="9"/>
        <v>0</v>
      </c>
      <c r="N46" s="131">
        <f>VLOOKUP(C46,[5]Sheet1!$F$7:$AF$380,27,0)</f>
        <v>166</v>
      </c>
      <c r="O46" s="131">
        <f t="shared" si="10"/>
        <v>518418</v>
      </c>
      <c r="P46" s="131">
        <f>VLOOKUP(C46,[5]Sheet1!$F$7:$AG$380,28,0)</f>
        <v>0</v>
      </c>
      <c r="Q46" s="131">
        <f t="shared" si="11"/>
        <v>0</v>
      </c>
      <c r="R46" s="131">
        <f>VLOOKUP(C46,[5]Sheet1!$F$7:$AA$380,22,0)</f>
        <v>7</v>
      </c>
      <c r="S46" s="131">
        <f t="shared" si="12"/>
        <v>146454</v>
      </c>
      <c r="T46" s="131">
        <f t="shared" si="2"/>
        <v>166</v>
      </c>
      <c r="U46" s="122"/>
      <c r="V46" s="122">
        <f t="shared" si="3"/>
        <v>0</v>
      </c>
      <c r="W46" s="122"/>
      <c r="X46" s="122">
        <f t="shared" si="4"/>
        <v>0</v>
      </c>
      <c r="Y46" s="122"/>
      <c r="Z46" s="122">
        <f t="shared" si="5"/>
        <v>0</v>
      </c>
      <c r="AA46" s="122"/>
      <c r="AB46" s="122"/>
      <c r="AC46" s="122">
        <f t="shared" si="13"/>
        <v>0</v>
      </c>
      <c r="AD46" s="157">
        <f t="shared" si="14"/>
        <v>671844</v>
      </c>
      <c r="AE46" s="131">
        <f t="shared" si="30"/>
        <v>5810</v>
      </c>
      <c r="AF46" s="122">
        <f>VLOOKUP(C46,[1]Sheet1!$E$15:$DG$388,107,0)</f>
        <v>0</v>
      </c>
      <c r="AG46" s="122">
        <f t="shared" si="16"/>
        <v>0</v>
      </c>
      <c r="AH46" s="122">
        <f>VLOOKUP(C46,[1]Sheet1!$E$15:$DI$388,109,0)</f>
        <v>0</v>
      </c>
      <c r="AI46" s="122">
        <f t="shared" si="17"/>
        <v>0</v>
      </c>
      <c r="AJ46" s="122">
        <f>VLOOKUP(C46,[1]Sheet1!$E$15:$DK$388,111,0)</f>
        <v>0</v>
      </c>
      <c r="AK46" s="122">
        <f t="shared" si="18"/>
        <v>0</v>
      </c>
      <c r="AL46" s="122"/>
      <c r="AM46" s="307">
        <f t="shared" si="31"/>
        <v>6972</v>
      </c>
      <c r="AN46" s="122"/>
      <c r="AO46" s="131">
        <f t="shared" si="20"/>
        <v>677654</v>
      </c>
      <c r="AP46" s="131">
        <f t="shared" si="21"/>
        <v>677654</v>
      </c>
    </row>
    <row r="47" spans="2:42" x14ac:dyDescent="0.25">
      <c r="C47" s="122">
        <v>2212303</v>
      </c>
      <c r="D47" s="303" t="s">
        <v>24</v>
      </c>
      <c r="E47" s="122" t="s">
        <v>412</v>
      </c>
      <c r="F47" s="163">
        <f>VLOOKUP(C47,[5]Sheet1!$F$7:$AB$380,23,0)</f>
        <v>0</v>
      </c>
      <c r="G47" s="163">
        <f t="shared" si="6"/>
        <v>0</v>
      </c>
      <c r="H47" s="131">
        <f>VLOOKUP(C47,[5]Sheet1!$F$7:$AC$380,24,0)</f>
        <v>0</v>
      </c>
      <c r="I47" s="131">
        <f t="shared" si="7"/>
        <v>0</v>
      </c>
      <c r="J47" s="131">
        <f>VLOOKUP(C47,[5]Sheet1!$F$7:$AD$380,25,0)</f>
        <v>0</v>
      </c>
      <c r="K47" s="131">
        <f t="shared" si="8"/>
        <v>0</v>
      </c>
      <c r="L47" s="131">
        <f>VLOOKUP(C47,[5]Sheet1!$F$7:$AE$380,26,0)</f>
        <v>107</v>
      </c>
      <c r="M47" s="131">
        <f t="shared" si="9"/>
        <v>400929</v>
      </c>
      <c r="N47" s="131">
        <f>VLOOKUP(C47,[5]Sheet1!$F$7:$AF$380,27,0)</f>
        <v>0</v>
      </c>
      <c r="O47" s="131">
        <f t="shared" si="10"/>
        <v>0</v>
      </c>
      <c r="P47" s="131">
        <f>VLOOKUP(C47,[5]Sheet1!$F$7:$AG$380,28,0)</f>
        <v>0</v>
      </c>
      <c r="Q47" s="131">
        <f t="shared" si="11"/>
        <v>0</v>
      </c>
      <c r="R47" s="131">
        <f>VLOOKUP(C47,[5]Sheet1!$F$7:$AA$380,22,0)</f>
        <v>4</v>
      </c>
      <c r="S47" s="131">
        <f t="shared" si="12"/>
        <v>83688</v>
      </c>
      <c r="T47" s="131">
        <f t="shared" si="2"/>
        <v>107</v>
      </c>
      <c r="U47" s="122"/>
      <c r="V47" s="122">
        <f t="shared" si="3"/>
        <v>0</v>
      </c>
      <c r="W47" s="122"/>
      <c r="X47" s="122">
        <f t="shared" si="4"/>
        <v>0</v>
      </c>
      <c r="Y47" s="122"/>
      <c r="Z47" s="122">
        <f t="shared" si="5"/>
        <v>0</v>
      </c>
      <c r="AA47" s="122"/>
      <c r="AB47" s="122"/>
      <c r="AC47" s="122">
        <f t="shared" si="13"/>
        <v>0</v>
      </c>
      <c r="AD47" s="157">
        <f t="shared" si="14"/>
        <v>489111</v>
      </c>
      <c r="AE47" s="131">
        <f t="shared" si="30"/>
        <v>3745</v>
      </c>
      <c r="AF47" s="122">
        <f>VLOOKUP(C47,[1]Sheet1!$E$15:$DG$388,107,0)</f>
        <v>0</v>
      </c>
      <c r="AG47" s="122">
        <f t="shared" si="16"/>
        <v>0</v>
      </c>
      <c r="AH47" s="122">
        <f>VLOOKUP(C47,[1]Sheet1!$E$15:$DI$388,109,0)</f>
        <v>0</v>
      </c>
      <c r="AI47" s="122">
        <f t="shared" si="17"/>
        <v>0</v>
      </c>
      <c r="AJ47" s="122">
        <f>VLOOKUP(C47,[1]Sheet1!$E$15:$DK$388,111,0)</f>
        <v>0</v>
      </c>
      <c r="AK47" s="122">
        <f t="shared" si="18"/>
        <v>0</v>
      </c>
      <c r="AL47" s="122"/>
      <c r="AM47" s="307">
        <f t="shared" si="31"/>
        <v>4494</v>
      </c>
      <c r="AN47" s="122"/>
      <c r="AO47" s="131">
        <f t="shared" si="20"/>
        <v>492856</v>
      </c>
      <c r="AP47" s="131">
        <f t="shared" si="21"/>
        <v>492856</v>
      </c>
    </row>
    <row r="48" spans="2:42" ht="75" x14ac:dyDescent="0.25">
      <c r="B48" s="111">
        <v>13</v>
      </c>
      <c r="C48" s="122">
        <v>2206411</v>
      </c>
      <c r="D48" s="303" t="s">
        <v>24</v>
      </c>
      <c r="E48" s="304" t="s">
        <v>552</v>
      </c>
      <c r="F48" s="163">
        <f>VLOOKUP(C48,[5]Sheet1!$F$7:$AB$380,23,0)</f>
        <v>0</v>
      </c>
      <c r="G48" s="163">
        <f t="shared" si="6"/>
        <v>0</v>
      </c>
      <c r="H48" s="131">
        <f>VLOOKUP(C48,[5]Sheet1!$F$7:$AC$380,24,0)</f>
        <v>0</v>
      </c>
      <c r="I48" s="131">
        <f t="shared" si="7"/>
        <v>0</v>
      </c>
      <c r="J48" s="131">
        <f>VLOOKUP(C48,[5]Sheet1!$F$7:$AD$380,25,0)</f>
        <v>286</v>
      </c>
      <c r="K48" s="131">
        <f t="shared" si="8"/>
        <v>1175460</v>
      </c>
      <c r="L48" s="131">
        <f>VLOOKUP(C48,[5]Sheet1!$F$7:$AE$380,26,0)</f>
        <v>0</v>
      </c>
      <c r="M48" s="131">
        <f t="shared" si="9"/>
        <v>0</v>
      </c>
      <c r="N48" s="131">
        <f>VLOOKUP(C48,[5]Sheet1!$F$7:$AF$380,27,0)</f>
        <v>0</v>
      </c>
      <c r="O48" s="131">
        <f t="shared" si="10"/>
        <v>0</v>
      </c>
      <c r="P48" s="131">
        <f>VLOOKUP(C48,[5]Sheet1!$F$7:$AG$380,28,0)</f>
        <v>0</v>
      </c>
      <c r="Q48" s="131">
        <f t="shared" si="11"/>
        <v>0</v>
      </c>
      <c r="R48" s="131">
        <f>VLOOKUP(C48,[5]Sheet1!$F$7:$AA$380,22,0)</f>
        <v>16</v>
      </c>
      <c r="S48" s="131">
        <f t="shared" si="12"/>
        <v>334752</v>
      </c>
      <c r="T48" s="131">
        <f t="shared" si="2"/>
        <v>286</v>
      </c>
      <c r="U48" s="122">
        <v>2</v>
      </c>
      <c r="V48" s="122">
        <f t="shared" si="3"/>
        <v>17642</v>
      </c>
      <c r="W48" s="122"/>
      <c r="X48" s="122">
        <f t="shared" si="4"/>
        <v>0</v>
      </c>
      <c r="Y48" s="122">
        <v>286</v>
      </c>
      <c r="Z48" s="122">
        <f t="shared" si="5"/>
        <v>21164</v>
      </c>
      <c r="AA48" s="122">
        <v>73900</v>
      </c>
      <c r="AB48" s="122"/>
      <c r="AC48" s="122">
        <f t="shared" si="13"/>
        <v>0</v>
      </c>
      <c r="AD48" s="157">
        <f t="shared" si="14"/>
        <v>1679250</v>
      </c>
      <c r="AE48" s="131">
        <f t="shared" si="30"/>
        <v>10010</v>
      </c>
      <c r="AF48" s="122">
        <f>VLOOKUP(C48,[1]Sheet1!$E$15:$DG$388,107,0)</f>
        <v>288</v>
      </c>
      <c r="AG48" s="122">
        <f t="shared" si="16"/>
        <v>32256</v>
      </c>
      <c r="AH48" s="122">
        <f>VLOOKUP(C48,[1]Sheet1!$E$15:$DI$388,109,0)</f>
        <v>0</v>
      </c>
      <c r="AI48" s="122">
        <f t="shared" si="17"/>
        <v>0</v>
      </c>
      <c r="AJ48" s="122">
        <f>VLOOKUP(C48,[1]Sheet1!$E$15:$DK$388,111,0)</f>
        <v>159</v>
      </c>
      <c r="AK48" s="122">
        <f t="shared" si="18"/>
        <v>41658</v>
      </c>
      <c r="AL48" s="122">
        <v>2662</v>
      </c>
      <c r="AM48" s="307">
        <f t="shared" si="31"/>
        <v>12012</v>
      </c>
      <c r="AN48" s="122"/>
      <c r="AO48" s="131">
        <f t="shared" si="20"/>
        <v>1721516</v>
      </c>
      <c r="AP48" s="131">
        <f t="shared" si="21"/>
        <v>1721516</v>
      </c>
    </row>
    <row r="49" spans="3:42" x14ac:dyDescent="0.25">
      <c r="C49" s="112"/>
      <c r="D49" s="112"/>
      <c r="E49" s="141" t="s">
        <v>25</v>
      </c>
      <c r="F49" s="141">
        <f t="shared" ref="F49:AP49" si="32">SUM(F50:F57)</f>
        <v>0</v>
      </c>
      <c r="G49" s="141">
        <f t="shared" si="32"/>
        <v>0</v>
      </c>
      <c r="H49" s="141">
        <f t="shared" si="32"/>
        <v>0</v>
      </c>
      <c r="I49" s="141">
        <f t="shared" si="32"/>
        <v>0</v>
      </c>
      <c r="J49" s="141">
        <f t="shared" si="32"/>
        <v>26</v>
      </c>
      <c r="K49" s="141">
        <f t="shared" si="32"/>
        <v>106860</v>
      </c>
      <c r="L49" s="141">
        <f t="shared" si="32"/>
        <v>0</v>
      </c>
      <c r="M49" s="141">
        <f t="shared" si="32"/>
        <v>0</v>
      </c>
      <c r="N49" s="141">
        <f t="shared" si="32"/>
        <v>0</v>
      </c>
      <c r="O49" s="141">
        <f t="shared" si="32"/>
        <v>0</v>
      </c>
      <c r="P49" s="141">
        <f t="shared" si="32"/>
        <v>0</v>
      </c>
      <c r="Q49" s="141">
        <f t="shared" si="32"/>
        <v>0</v>
      </c>
      <c r="R49" s="141">
        <f t="shared" si="32"/>
        <v>1</v>
      </c>
      <c r="S49" s="141">
        <f t="shared" si="32"/>
        <v>20922</v>
      </c>
      <c r="T49" s="131">
        <f t="shared" si="2"/>
        <v>26</v>
      </c>
      <c r="U49" s="141">
        <f t="shared" si="32"/>
        <v>0</v>
      </c>
      <c r="V49" s="122">
        <f t="shared" si="3"/>
        <v>0</v>
      </c>
      <c r="W49" s="141">
        <f t="shared" si="32"/>
        <v>0</v>
      </c>
      <c r="X49" s="122">
        <f t="shared" si="4"/>
        <v>0</v>
      </c>
      <c r="Y49" s="141">
        <f t="shared" si="32"/>
        <v>0</v>
      </c>
      <c r="Z49" s="122">
        <f t="shared" si="5"/>
        <v>0</v>
      </c>
      <c r="AA49" s="141">
        <f t="shared" si="32"/>
        <v>0</v>
      </c>
      <c r="AB49" s="141">
        <f t="shared" si="32"/>
        <v>0</v>
      </c>
      <c r="AC49" s="141">
        <f t="shared" si="32"/>
        <v>0</v>
      </c>
      <c r="AD49" s="141">
        <f t="shared" si="32"/>
        <v>128874</v>
      </c>
      <c r="AE49" s="141">
        <f t="shared" si="32"/>
        <v>910</v>
      </c>
      <c r="AF49" s="141">
        <f t="shared" si="32"/>
        <v>26</v>
      </c>
      <c r="AG49" s="141">
        <f t="shared" si="32"/>
        <v>2912</v>
      </c>
      <c r="AH49" s="141">
        <f t="shared" si="32"/>
        <v>0</v>
      </c>
      <c r="AI49" s="141">
        <f t="shared" si="32"/>
        <v>0</v>
      </c>
      <c r="AJ49" s="141">
        <f t="shared" si="32"/>
        <v>0</v>
      </c>
      <c r="AK49" s="141">
        <f t="shared" si="32"/>
        <v>0</v>
      </c>
      <c r="AL49" s="141">
        <f t="shared" si="32"/>
        <v>0</v>
      </c>
      <c r="AM49" s="141">
        <f t="shared" si="32"/>
        <v>1092</v>
      </c>
      <c r="AN49" s="141">
        <f t="shared" si="32"/>
        <v>0</v>
      </c>
      <c r="AO49" s="141">
        <f t="shared" si="32"/>
        <v>132696</v>
      </c>
      <c r="AP49" s="141">
        <f t="shared" si="32"/>
        <v>132696</v>
      </c>
    </row>
    <row r="50" spans="3:42" hidden="1" x14ac:dyDescent="0.25">
      <c r="C50" s="122">
        <v>2207065</v>
      </c>
      <c r="D50" s="303" t="s">
        <v>25</v>
      </c>
      <c r="E50" s="122" t="s">
        <v>413</v>
      </c>
      <c r="F50" s="163">
        <f>VLOOKUP(C50,[5]Sheet1!$F$7:$AB$380,23,0)</f>
        <v>0</v>
      </c>
      <c r="G50" s="163">
        <f t="shared" si="6"/>
        <v>0</v>
      </c>
      <c r="H50" s="131">
        <f>VLOOKUP(C50,[5]Sheet1!$F$7:$AC$380,24,0)</f>
        <v>0</v>
      </c>
      <c r="I50" s="131">
        <f t="shared" si="7"/>
        <v>0</v>
      </c>
      <c r="J50" s="131">
        <f>VLOOKUP(C50,[5]Sheet1!$F$7:$AD$380,25,0)</f>
        <v>0</v>
      </c>
      <c r="K50" s="131">
        <f t="shared" si="8"/>
        <v>0</v>
      </c>
      <c r="L50" s="131">
        <f>VLOOKUP(C50,[5]Sheet1!$F$7:$AE$380,26,0)</f>
        <v>0</v>
      </c>
      <c r="M50" s="131">
        <f t="shared" si="9"/>
        <v>0</v>
      </c>
      <c r="N50" s="131">
        <f>VLOOKUP(C50,[5]Sheet1!$F$7:$AF$380,27,0)</f>
        <v>0</v>
      </c>
      <c r="O50" s="131">
        <f t="shared" si="10"/>
        <v>0</v>
      </c>
      <c r="P50" s="131">
        <f>VLOOKUP(C50,[5]Sheet1!$F$7:$AG$380,28,0)</f>
        <v>0</v>
      </c>
      <c r="Q50" s="131">
        <f t="shared" si="11"/>
        <v>0</v>
      </c>
      <c r="R50" s="131">
        <f>VLOOKUP(C50,[5]Sheet1!$F$7:$AA$380,22,0)</f>
        <v>0</v>
      </c>
      <c r="S50" s="131">
        <f t="shared" si="12"/>
        <v>0</v>
      </c>
      <c r="T50" s="131">
        <f t="shared" si="2"/>
        <v>0</v>
      </c>
      <c r="U50" s="122"/>
      <c r="V50" s="122">
        <f t="shared" si="3"/>
        <v>0</v>
      </c>
      <c r="W50" s="122"/>
      <c r="X50" s="122">
        <f t="shared" si="4"/>
        <v>0</v>
      </c>
      <c r="Y50" s="122"/>
      <c r="Z50" s="122">
        <f t="shared" si="5"/>
        <v>0</v>
      </c>
      <c r="AA50" s="122"/>
      <c r="AB50" s="122"/>
      <c r="AC50" s="122">
        <f t="shared" si="13"/>
        <v>0</v>
      </c>
      <c r="AD50" s="157">
        <f t="shared" si="14"/>
        <v>0</v>
      </c>
      <c r="AE50" s="131">
        <f t="shared" ref="AE50:AE57" si="33">T50*35</f>
        <v>0</v>
      </c>
      <c r="AF50" s="122">
        <f>VLOOKUP(C50,[1]Sheet1!$E$15:$DG$388,107,0)</f>
        <v>0</v>
      </c>
      <c r="AG50" s="122">
        <f t="shared" si="16"/>
        <v>0</v>
      </c>
      <c r="AH50" s="122">
        <f>VLOOKUP(C50,[1]Sheet1!$E$15:$DI$388,109,0)</f>
        <v>0</v>
      </c>
      <c r="AI50" s="122">
        <f t="shared" si="17"/>
        <v>0</v>
      </c>
      <c r="AJ50" s="122">
        <f>VLOOKUP(C50,[1]Sheet1!$E$15:$DK$388,111,0)</f>
        <v>0</v>
      </c>
      <c r="AK50" s="122">
        <f t="shared" si="18"/>
        <v>0</v>
      </c>
      <c r="AL50" s="122"/>
      <c r="AM50" s="307">
        <f t="shared" ref="AM50:AM57" si="34">T50*42</f>
        <v>0</v>
      </c>
      <c r="AN50" s="122"/>
      <c r="AO50" s="131">
        <f t="shared" si="20"/>
        <v>0</v>
      </c>
      <c r="AP50" s="131">
        <f t="shared" si="21"/>
        <v>0</v>
      </c>
    </row>
    <row r="51" spans="3:42" hidden="1" x14ac:dyDescent="0.25">
      <c r="C51" s="122">
        <v>2207004</v>
      </c>
      <c r="D51" s="303" t="s">
        <v>25</v>
      </c>
      <c r="E51" s="122" t="s">
        <v>414</v>
      </c>
      <c r="F51" s="163">
        <f>VLOOKUP(C51,[5]Sheet1!$F$7:$AB$380,23,0)</f>
        <v>0</v>
      </c>
      <c r="G51" s="163">
        <f t="shared" si="6"/>
        <v>0</v>
      </c>
      <c r="H51" s="131">
        <f>VLOOKUP(C51,[5]Sheet1!$F$7:$AC$380,24,0)</f>
        <v>0</v>
      </c>
      <c r="I51" s="131">
        <f t="shared" si="7"/>
        <v>0</v>
      </c>
      <c r="J51" s="131">
        <f>VLOOKUP(C51,[5]Sheet1!$F$7:$AD$380,25,0)</f>
        <v>0</v>
      </c>
      <c r="K51" s="131">
        <f t="shared" si="8"/>
        <v>0</v>
      </c>
      <c r="L51" s="131">
        <f>VLOOKUP(C51,[5]Sheet1!$F$7:$AE$380,26,0)</f>
        <v>0</v>
      </c>
      <c r="M51" s="131">
        <f t="shared" si="9"/>
        <v>0</v>
      </c>
      <c r="N51" s="131">
        <f>VLOOKUP(C51,[5]Sheet1!$F$7:$AF$380,27,0)</f>
        <v>0</v>
      </c>
      <c r="O51" s="131">
        <f t="shared" si="10"/>
        <v>0</v>
      </c>
      <c r="P51" s="131">
        <f>VLOOKUP(C51,[5]Sheet1!$F$7:$AG$380,28,0)</f>
        <v>0</v>
      </c>
      <c r="Q51" s="131">
        <f t="shared" si="11"/>
        <v>0</v>
      </c>
      <c r="R51" s="131">
        <f>VLOOKUP(C51,[5]Sheet1!$F$7:$AA$380,22,0)</f>
        <v>0</v>
      </c>
      <c r="S51" s="131">
        <f t="shared" si="12"/>
        <v>0</v>
      </c>
      <c r="T51" s="131">
        <f t="shared" si="2"/>
        <v>0</v>
      </c>
      <c r="U51" s="122"/>
      <c r="V51" s="122">
        <f t="shared" si="3"/>
        <v>0</v>
      </c>
      <c r="W51" s="122"/>
      <c r="X51" s="122">
        <f t="shared" si="4"/>
        <v>0</v>
      </c>
      <c r="Y51" s="122"/>
      <c r="Z51" s="122">
        <f t="shared" si="5"/>
        <v>0</v>
      </c>
      <c r="AA51" s="122"/>
      <c r="AB51" s="122"/>
      <c r="AC51" s="122">
        <f t="shared" si="13"/>
        <v>0</v>
      </c>
      <c r="AD51" s="157">
        <f t="shared" si="14"/>
        <v>0</v>
      </c>
      <c r="AE51" s="131">
        <f t="shared" si="33"/>
        <v>0</v>
      </c>
      <c r="AF51" s="122">
        <f>VLOOKUP(C51,[1]Sheet1!$E$15:$DG$388,107,0)</f>
        <v>0</v>
      </c>
      <c r="AG51" s="122">
        <f t="shared" si="16"/>
        <v>0</v>
      </c>
      <c r="AH51" s="122">
        <f>VLOOKUP(C51,[1]Sheet1!$E$15:$DI$388,109,0)</f>
        <v>0</v>
      </c>
      <c r="AI51" s="122">
        <f t="shared" si="17"/>
        <v>0</v>
      </c>
      <c r="AJ51" s="122">
        <f>VLOOKUP(C51,[1]Sheet1!$E$15:$DK$388,111,0)</f>
        <v>0</v>
      </c>
      <c r="AK51" s="122">
        <f t="shared" si="18"/>
        <v>0</v>
      </c>
      <c r="AL51" s="122"/>
      <c r="AM51" s="307">
        <f t="shared" si="34"/>
        <v>0</v>
      </c>
      <c r="AN51" s="122"/>
      <c r="AO51" s="131">
        <f t="shared" si="20"/>
        <v>0</v>
      </c>
      <c r="AP51" s="131">
        <f t="shared" si="21"/>
        <v>0</v>
      </c>
    </row>
    <row r="52" spans="3:42" hidden="1" x14ac:dyDescent="0.25">
      <c r="C52" s="122">
        <v>2207068</v>
      </c>
      <c r="D52" s="303" t="s">
        <v>25</v>
      </c>
      <c r="E52" s="122" t="s">
        <v>415</v>
      </c>
      <c r="F52" s="163">
        <f>VLOOKUP(C52,[5]Sheet1!$F$7:$AB$380,23,0)</f>
        <v>0</v>
      </c>
      <c r="G52" s="163">
        <f t="shared" si="6"/>
        <v>0</v>
      </c>
      <c r="H52" s="131">
        <f>VLOOKUP(C52,[5]Sheet1!$F$7:$AC$380,24,0)</f>
        <v>0</v>
      </c>
      <c r="I52" s="131">
        <f t="shared" si="7"/>
        <v>0</v>
      </c>
      <c r="J52" s="131">
        <f>VLOOKUP(C52,[5]Sheet1!$F$7:$AD$380,25,0)</f>
        <v>0</v>
      </c>
      <c r="K52" s="131">
        <f t="shared" si="8"/>
        <v>0</v>
      </c>
      <c r="L52" s="131">
        <f>VLOOKUP(C52,[5]Sheet1!$F$7:$AE$380,26,0)</f>
        <v>0</v>
      </c>
      <c r="M52" s="131">
        <f t="shared" si="9"/>
        <v>0</v>
      </c>
      <c r="N52" s="131">
        <f>VLOOKUP(C52,[5]Sheet1!$F$7:$AF$380,27,0)</f>
        <v>0</v>
      </c>
      <c r="O52" s="131">
        <f t="shared" si="10"/>
        <v>0</v>
      </c>
      <c r="P52" s="131">
        <f>VLOOKUP(C52,[5]Sheet1!$F$7:$AG$380,28,0)</f>
        <v>0</v>
      </c>
      <c r="Q52" s="131">
        <f t="shared" si="11"/>
        <v>0</v>
      </c>
      <c r="R52" s="131">
        <f>VLOOKUP(C52,[5]Sheet1!$F$7:$AA$380,22,0)</f>
        <v>0</v>
      </c>
      <c r="S52" s="131">
        <f t="shared" si="12"/>
        <v>0</v>
      </c>
      <c r="T52" s="131">
        <f t="shared" si="2"/>
        <v>0</v>
      </c>
      <c r="U52" s="122"/>
      <c r="V52" s="122">
        <f t="shared" si="3"/>
        <v>0</v>
      </c>
      <c r="W52" s="122"/>
      <c r="X52" s="122">
        <f t="shared" si="4"/>
        <v>0</v>
      </c>
      <c r="Y52" s="122"/>
      <c r="Z52" s="122">
        <f t="shared" si="5"/>
        <v>0</v>
      </c>
      <c r="AA52" s="122"/>
      <c r="AB52" s="122"/>
      <c r="AC52" s="122">
        <f t="shared" si="13"/>
        <v>0</v>
      </c>
      <c r="AD52" s="157">
        <f t="shared" si="14"/>
        <v>0</v>
      </c>
      <c r="AE52" s="131">
        <f t="shared" si="33"/>
        <v>0</v>
      </c>
      <c r="AF52" s="122">
        <f>VLOOKUP(C52,[1]Sheet1!$E$15:$DG$388,107,0)</f>
        <v>0</v>
      </c>
      <c r="AG52" s="122">
        <f t="shared" si="16"/>
        <v>0</v>
      </c>
      <c r="AH52" s="122">
        <f>VLOOKUP(C52,[1]Sheet1!$E$15:$DI$388,109,0)</f>
        <v>0</v>
      </c>
      <c r="AI52" s="122">
        <f t="shared" si="17"/>
        <v>0</v>
      </c>
      <c r="AJ52" s="122">
        <f>VLOOKUP(C52,[1]Sheet1!$E$15:$DK$388,111,0)</f>
        <v>0</v>
      </c>
      <c r="AK52" s="122">
        <f t="shared" si="18"/>
        <v>0</v>
      </c>
      <c r="AL52" s="122"/>
      <c r="AM52" s="307">
        <f t="shared" si="34"/>
        <v>0</v>
      </c>
      <c r="AN52" s="122"/>
      <c r="AO52" s="131">
        <f t="shared" si="20"/>
        <v>0</v>
      </c>
      <c r="AP52" s="131">
        <f t="shared" si="21"/>
        <v>0</v>
      </c>
    </row>
    <row r="53" spans="3:42" hidden="1" x14ac:dyDescent="0.25">
      <c r="C53" s="122">
        <v>2207069</v>
      </c>
      <c r="D53" s="303" t="s">
        <v>25</v>
      </c>
      <c r="E53" s="122" t="s">
        <v>416</v>
      </c>
      <c r="F53" s="163">
        <f>VLOOKUP(C53,[5]Sheet1!$F$7:$AB$380,23,0)</f>
        <v>0</v>
      </c>
      <c r="G53" s="163">
        <f t="shared" si="6"/>
        <v>0</v>
      </c>
      <c r="H53" s="131">
        <f>VLOOKUP(C53,[5]Sheet1!$F$7:$AC$380,24,0)</f>
        <v>0</v>
      </c>
      <c r="I53" s="131">
        <f t="shared" si="7"/>
        <v>0</v>
      </c>
      <c r="J53" s="131">
        <f>VLOOKUP(C53,[5]Sheet1!$F$7:$AD$380,25,0)</f>
        <v>0</v>
      </c>
      <c r="K53" s="131">
        <f t="shared" si="8"/>
        <v>0</v>
      </c>
      <c r="L53" s="131">
        <f>VLOOKUP(C53,[5]Sheet1!$F$7:$AE$380,26,0)</f>
        <v>0</v>
      </c>
      <c r="M53" s="131">
        <f t="shared" si="9"/>
        <v>0</v>
      </c>
      <c r="N53" s="131">
        <f>VLOOKUP(C53,[5]Sheet1!$F$7:$AF$380,27,0)</f>
        <v>0</v>
      </c>
      <c r="O53" s="131">
        <f t="shared" si="10"/>
        <v>0</v>
      </c>
      <c r="P53" s="131">
        <f>VLOOKUP(C53,[5]Sheet1!$F$7:$AG$380,28,0)</f>
        <v>0</v>
      </c>
      <c r="Q53" s="131">
        <f t="shared" si="11"/>
        <v>0</v>
      </c>
      <c r="R53" s="131">
        <f>VLOOKUP(C53,[5]Sheet1!$F$7:$AA$380,22,0)</f>
        <v>0</v>
      </c>
      <c r="S53" s="131">
        <f t="shared" si="12"/>
        <v>0</v>
      </c>
      <c r="T53" s="131">
        <f t="shared" si="2"/>
        <v>0</v>
      </c>
      <c r="U53" s="122"/>
      <c r="V53" s="122">
        <f t="shared" si="3"/>
        <v>0</v>
      </c>
      <c r="W53" s="122"/>
      <c r="X53" s="122">
        <f t="shared" si="4"/>
        <v>0</v>
      </c>
      <c r="Y53" s="122"/>
      <c r="Z53" s="122">
        <f t="shared" si="5"/>
        <v>0</v>
      </c>
      <c r="AA53" s="122"/>
      <c r="AB53" s="122"/>
      <c r="AC53" s="122">
        <f t="shared" si="13"/>
        <v>0</v>
      </c>
      <c r="AD53" s="157">
        <f t="shared" si="14"/>
        <v>0</v>
      </c>
      <c r="AE53" s="131">
        <f t="shared" si="33"/>
        <v>0</v>
      </c>
      <c r="AF53" s="122">
        <f>VLOOKUP(C53,[1]Sheet1!$E$15:$DG$388,107,0)</f>
        <v>0</v>
      </c>
      <c r="AG53" s="122">
        <f t="shared" si="16"/>
        <v>0</v>
      </c>
      <c r="AH53" s="122">
        <f>VLOOKUP(C53,[1]Sheet1!$E$15:$DI$388,109,0)</f>
        <v>0</v>
      </c>
      <c r="AI53" s="122">
        <f t="shared" si="17"/>
        <v>0</v>
      </c>
      <c r="AJ53" s="122">
        <f>VLOOKUP(C53,[1]Sheet1!$E$15:$DK$388,111,0)</f>
        <v>0</v>
      </c>
      <c r="AK53" s="122">
        <f t="shared" si="18"/>
        <v>0</v>
      </c>
      <c r="AL53" s="122"/>
      <c r="AM53" s="307">
        <f t="shared" si="34"/>
        <v>0</v>
      </c>
      <c r="AN53" s="122"/>
      <c r="AO53" s="131">
        <f t="shared" si="20"/>
        <v>0</v>
      </c>
      <c r="AP53" s="131">
        <f t="shared" si="21"/>
        <v>0</v>
      </c>
    </row>
    <row r="54" spans="3:42" hidden="1" x14ac:dyDescent="0.25">
      <c r="C54" s="122">
        <v>2207089</v>
      </c>
      <c r="D54" s="303" t="s">
        <v>25</v>
      </c>
      <c r="E54" s="122" t="s">
        <v>417</v>
      </c>
      <c r="F54" s="163">
        <f>VLOOKUP(C54,[5]Sheet1!$F$7:$AB$380,23,0)</f>
        <v>0</v>
      </c>
      <c r="G54" s="163">
        <f t="shared" si="6"/>
        <v>0</v>
      </c>
      <c r="H54" s="131">
        <f>VLOOKUP(C54,[5]Sheet1!$F$7:$AC$380,24,0)</f>
        <v>0</v>
      </c>
      <c r="I54" s="131">
        <f t="shared" si="7"/>
        <v>0</v>
      </c>
      <c r="J54" s="131">
        <f>VLOOKUP(C54,[5]Sheet1!$F$7:$AD$380,25,0)</f>
        <v>0</v>
      </c>
      <c r="K54" s="131">
        <f t="shared" si="8"/>
        <v>0</v>
      </c>
      <c r="L54" s="131">
        <f>VLOOKUP(C54,[5]Sheet1!$F$7:$AE$380,26,0)</f>
        <v>0</v>
      </c>
      <c r="M54" s="131">
        <f t="shared" si="9"/>
        <v>0</v>
      </c>
      <c r="N54" s="131">
        <f>VLOOKUP(C54,[5]Sheet1!$F$7:$AF$380,27,0)</f>
        <v>0</v>
      </c>
      <c r="O54" s="131">
        <f t="shared" si="10"/>
        <v>0</v>
      </c>
      <c r="P54" s="131">
        <f>VLOOKUP(C54,[5]Sheet1!$F$7:$AG$380,28,0)</f>
        <v>0</v>
      </c>
      <c r="Q54" s="131">
        <f t="shared" si="11"/>
        <v>0</v>
      </c>
      <c r="R54" s="131">
        <f>VLOOKUP(C54,[5]Sheet1!$F$7:$AA$380,22,0)</f>
        <v>0</v>
      </c>
      <c r="S54" s="131">
        <f t="shared" si="12"/>
        <v>0</v>
      </c>
      <c r="T54" s="131">
        <f t="shared" si="2"/>
        <v>0</v>
      </c>
      <c r="U54" s="122"/>
      <c r="V54" s="122">
        <f t="shared" si="3"/>
        <v>0</v>
      </c>
      <c r="W54" s="122"/>
      <c r="X54" s="122">
        <f t="shared" si="4"/>
        <v>0</v>
      </c>
      <c r="Y54" s="122"/>
      <c r="Z54" s="122">
        <f t="shared" si="5"/>
        <v>0</v>
      </c>
      <c r="AA54" s="122"/>
      <c r="AB54" s="122"/>
      <c r="AC54" s="122">
        <f t="shared" si="13"/>
        <v>0</v>
      </c>
      <c r="AD54" s="157">
        <f t="shared" si="14"/>
        <v>0</v>
      </c>
      <c r="AE54" s="131">
        <f t="shared" si="33"/>
        <v>0</v>
      </c>
      <c r="AF54" s="122">
        <f>VLOOKUP(C54,[1]Sheet1!$E$15:$DG$388,107,0)</f>
        <v>0</v>
      </c>
      <c r="AG54" s="122">
        <f t="shared" si="16"/>
        <v>0</v>
      </c>
      <c r="AH54" s="122">
        <f>VLOOKUP(C54,[1]Sheet1!$E$15:$DI$388,109,0)</f>
        <v>0</v>
      </c>
      <c r="AI54" s="122">
        <f t="shared" si="17"/>
        <v>0</v>
      </c>
      <c r="AJ54" s="122">
        <f>VLOOKUP(C54,[1]Sheet1!$E$15:$DK$388,111,0)</f>
        <v>0</v>
      </c>
      <c r="AK54" s="122">
        <f t="shared" si="18"/>
        <v>0</v>
      </c>
      <c r="AL54" s="122"/>
      <c r="AM54" s="307">
        <f t="shared" si="34"/>
        <v>0</v>
      </c>
      <c r="AN54" s="122"/>
      <c r="AO54" s="131">
        <f t="shared" si="20"/>
        <v>0</v>
      </c>
      <c r="AP54" s="131">
        <f t="shared" si="21"/>
        <v>0</v>
      </c>
    </row>
    <row r="55" spans="3:42" x14ac:dyDescent="0.25">
      <c r="C55" s="122">
        <v>2207108</v>
      </c>
      <c r="D55" s="303" t="s">
        <v>25</v>
      </c>
      <c r="E55" s="122" t="s">
        <v>418</v>
      </c>
      <c r="F55" s="163">
        <f>VLOOKUP(C55,[5]Sheet1!$F$7:$AB$380,23,0)</f>
        <v>0</v>
      </c>
      <c r="G55" s="163">
        <f t="shared" si="6"/>
        <v>0</v>
      </c>
      <c r="H55" s="131">
        <f>VLOOKUP(C55,[5]Sheet1!$F$7:$AC$380,24,0)</f>
        <v>0</v>
      </c>
      <c r="I55" s="131">
        <f t="shared" si="7"/>
        <v>0</v>
      </c>
      <c r="J55" s="131">
        <f>VLOOKUP(C55,[5]Sheet1!$F$7:$AD$380,25,0)</f>
        <v>26</v>
      </c>
      <c r="K55" s="131">
        <f t="shared" si="8"/>
        <v>106860</v>
      </c>
      <c r="L55" s="131">
        <f>VLOOKUP(C55,[5]Sheet1!$F$7:$AE$380,26,0)</f>
        <v>0</v>
      </c>
      <c r="M55" s="131">
        <f t="shared" si="9"/>
        <v>0</v>
      </c>
      <c r="N55" s="131">
        <f>VLOOKUP(C55,[5]Sheet1!$F$7:$AF$380,27,0)</f>
        <v>0</v>
      </c>
      <c r="O55" s="131">
        <f t="shared" si="10"/>
        <v>0</v>
      </c>
      <c r="P55" s="131">
        <f>VLOOKUP(C55,[5]Sheet1!$F$7:$AG$380,28,0)</f>
        <v>0</v>
      </c>
      <c r="Q55" s="131">
        <f t="shared" si="11"/>
        <v>0</v>
      </c>
      <c r="R55" s="131">
        <f>VLOOKUP(C55,[5]Sheet1!$F$7:$AA$380,22,0)</f>
        <v>1</v>
      </c>
      <c r="S55" s="131">
        <f t="shared" si="12"/>
        <v>20922</v>
      </c>
      <c r="T55" s="131">
        <f t="shared" si="2"/>
        <v>26</v>
      </c>
      <c r="U55" s="122"/>
      <c r="V55" s="122">
        <f t="shared" si="3"/>
        <v>0</v>
      </c>
      <c r="W55" s="122"/>
      <c r="X55" s="122">
        <f t="shared" si="4"/>
        <v>0</v>
      </c>
      <c r="Y55" s="122"/>
      <c r="Z55" s="122">
        <f t="shared" si="5"/>
        <v>0</v>
      </c>
      <c r="AA55" s="122"/>
      <c r="AB55" s="122"/>
      <c r="AC55" s="122">
        <f t="shared" si="13"/>
        <v>0</v>
      </c>
      <c r="AD55" s="157">
        <f t="shared" si="14"/>
        <v>128874</v>
      </c>
      <c r="AE55" s="131">
        <f t="shared" si="33"/>
        <v>910</v>
      </c>
      <c r="AF55" s="122">
        <f>VLOOKUP(C55,[1]Sheet1!$E$15:$DG$388,107,0)</f>
        <v>26</v>
      </c>
      <c r="AG55" s="122">
        <f t="shared" si="16"/>
        <v>2912</v>
      </c>
      <c r="AH55" s="122">
        <f>VLOOKUP(C55,[1]Sheet1!$E$15:$DI$388,109,0)</f>
        <v>0</v>
      </c>
      <c r="AI55" s="122">
        <f t="shared" si="17"/>
        <v>0</v>
      </c>
      <c r="AJ55" s="122">
        <f>VLOOKUP(C55,[1]Sheet1!$E$15:$DK$388,111,0)</f>
        <v>0</v>
      </c>
      <c r="AK55" s="122">
        <f t="shared" si="18"/>
        <v>0</v>
      </c>
      <c r="AL55" s="122"/>
      <c r="AM55" s="307">
        <f t="shared" si="34"/>
        <v>1092</v>
      </c>
      <c r="AN55" s="122"/>
      <c r="AO55" s="131">
        <f t="shared" si="20"/>
        <v>132696</v>
      </c>
      <c r="AP55" s="131">
        <f t="shared" si="21"/>
        <v>132696</v>
      </c>
    </row>
    <row r="56" spans="3:42" hidden="1" x14ac:dyDescent="0.25">
      <c r="C56" s="122">
        <v>2207150</v>
      </c>
      <c r="D56" s="303" t="s">
        <v>25</v>
      </c>
      <c r="E56" s="122" t="s">
        <v>419</v>
      </c>
      <c r="F56" s="163">
        <f>VLOOKUP(C56,[5]Sheet1!$F$7:$AB$380,23,0)</f>
        <v>0</v>
      </c>
      <c r="G56" s="163">
        <f t="shared" si="6"/>
        <v>0</v>
      </c>
      <c r="H56" s="131">
        <f>VLOOKUP(C56,[5]Sheet1!$F$7:$AC$380,24,0)</f>
        <v>0</v>
      </c>
      <c r="I56" s="131">
        <f t="shared" si="7"/>
        <v>0</v>
      </c>
      <c r="J56" s="131">
        <f>VLOOKUP(C56,[5]Sheet1!$F$7:$AD$380,25,0)</f>
        <v>0</v>
      </c>
      <c r="K56" s="131">
        <f t="shared" si="8"/>
        <v>0</v>
      </c>
      <c r="L56" s="131">
        <f>VLOOKUP(C56,[5]Sheet1!$F$7:$AE$380,26,0)</f>
        <v>0</v>
      </c>
      <c r="M56" s="131">
        <f t="shared" si="9"/>
        <v>0</v>
      </c>
      <c r="N56" s="131">
        <f>VLOOKUP(C56,[5]Sheet1!$F$7:$AF$380,27,0)</f>
        <v>0</v>
      </c>
      <c r="O56" s="131">
        <f t="shared" si="10"/>
        <v>0</v>
      </c>
      <c r="P56" s="131">
        <f>VLOOKUP(C56,[5]Sheet1!$F$7:$AG$380,28,0)</f>
        <v>0</v>
      </c>
      <c r="Q56" s="131">
        <f t="shared" si="11"/>
        <v>0</v>
      </c>
      <c r="R56" s="131">
        <f>VLOOKUP(C56,[5]Sheet1!$F$7:$AA$380,22,0)</f>
        <v>0</v>
      </c>
      <c r="S56" s="131">
        <f t="shared" si="12"/>
        <v>0</v>
      </c>
      <c r="T56" s="131">
        <f t="shared" si="2"/>
        <v>0</v>
      </c>
      <c r="U56" s="122"/>
      <c r="V56" s="122">
        <f t="shared" si="3"/>
        <v>0</v>
      </c>
      <c r="W56" s="122"/>
      <c r="X56" s="122">
        <f t="shared" si="4"/>
        <v>0</v>
      </c>
      <c r="Y56" s="122"/>
      <c r="Z56" s="122">
        <f t="shared" si="5"/>
        <v>0</v>
      </c>
      <c r="AA56" s="122"/>
      <c r="AB56" s="122"/>
      <c r="AC56" s="122">
        <f t="shared" si="13"/>
        <v>0</v>
      </c>
      <c r="AD56" s="157">
        <f t="shared" si="14"/>
        <v>0</v>
      </c>
      <c r="AE56" s="131">
        <f t="shared" si="33"/>
        <v>0</v>
      </c>
      <c r="AF56" s="122">
        <f>VLOOKUP(C56,[1]Sheet1!$E$15:$DG$388,107,0)</f>
        <v>0</v>
      </c>
      <c r="AG56" s="122">
        <f t="shared" si="16"/>
        <v>0</v>
      </c>
      <c r="AH56" s="122">
        <f>VLOOKUP(C56,[1]Sheet1!$E$15:$DI$388,109,0)</f>
        <v>0</v>
      </c>
      <c r="AI56" s="122">
        <f t="shared" si="17"/>
        <v>0</v>
      </c>
      <c r="AJ56" s="122">
        <f>VLOOKUP(C56,[1]Sheet1!$E$15:$DK$388,111,0)</f>
        <v>0</v>
      </c>
      <c r="AK56" s="122">
        <f t="shared" si="18"/>
        <v>0</v>
      </c>
      <c r="AL56" s="122"/>
      <c r="AM56" s="307">
        <f t="shared" si="34"/>
        <v>0</v>
      </c>
      <c r="AN56" s="122"/>
      <c r="AO56" s="131">
        <f t="shared" si="20"/>
        <v>0</v>
      </c>
      <c r="AP56" s="131">
        <f t="shared" si="21"/>
        <v>0</v>
      </c>
    </row>
    <row r="57" spans="3:42" hidden="1" x14ac:dyDescent="0.25">
      <c r="C57" s="122">
        <v>2207163</v>
      </c>
      <c r="D57" s="303" t="s">
        <v>25</v>
      </c>
      <c r="E57" s="122" t="s">
        <v>420</v>
      </c>
      <c r="F57" s="163">
        <f>VLOOKUP(C57,[5]Sheet1!$F$7:$AB$380,23,0)</f>
        <v>0</v>
      </c>
      <c r="G57" s="163">
        <f t="shared" si="6"/>
        <v>0</v>
      </c>
      <c r="H57" s="131">
        <f>VLOOKUP(C57,[5]Sheet1!$F$7:$AC$380,24,0)</f>
        <v>0</v>
      </c>
      <c r="I57" s="131">
        <f t="shared" si="7"/>
        <v>0</v>
      </c>
      <c r="J57" s="131">
        <f>VLOOKUP(C57,[5]Sheet1!$F$7:$AD$380,25,0)</f>
        <v>0</v>
      </c>
      <c r="K57" s="131">
        <f t="shared" si="8"/>
        <v>0</v>
      </c>
      <c r="L57" s="131">
        <f>VLOOKUP(C57,[5]Sheet1!$F$7:$AE$380,26,0)</f>
        <v>0</v>
      </c>
      <c r="M57" s="131">
        <f t="shared" si="9"/>
        <v>0</v>
      </c>
      <c r="N57" s="131">
        <f>VLOOKUP(C57,[5]Sheet1!$F$7:$AF$380,27,0)</f>
        <v>0</v>
      </c>
      <c r="O57" s="131">
        <f t="shared" si="10"/>
        <v>0</v>
      </c>
      <c r="P57" s="131">
        <f>VLOOKUP(C57,[5]Sheet1!$F$7:$AG$380,28,0)</f>
        <v>0</v>
      </c>
      <c r="Q57" s="131">
        <f t="shared" si="11"/>
        <v>0</v>
      </c>
      <c r="R57" s="131">
        <f>VLOOKUP(C57,[5]Sheet1!$F$7:$AA$380,22,0)</f>
        <v>0</v>
      </c>
      <c r="S57" s="131">
        <f t="shared" si="12"/>
        <v>0</v>
      </c>
      <c r="T57" s="131">
        <f t="shared" si="2"/>
        <v>0</v>
      </c>
      <c r="U57" s="122"/>
      <c r="V57" s="122">
        <f t="shared" si="3"/>
        <v>0</v>
      </c>
      <c r="W57" s="122"/>
      <c r="X57" s="122">
        <f t="shared" si="4"/>
        <v>0</v>
      </c>
      <c r="Y57" s="122"/>
      <c r="Z57" s="122">
        <f t="shared" si="5"/>
        <v>0</v>
      </c>
      <c r="AA57" s="122"/>
      <c r="AB57" s="122"/>
      <c r="AC57" s="122">
        <f t="shared" si="13"/>
        <v>0</v>
      </c>
      <c r="AD57" s="157">
        <f t="shared" si="14"/>
        <v>0</v>
      </c>
      <c r="AE57" s="131">
        <f t="shared" si="33"/>
        <v>0</v>
      </c>
      <c r="AF57" s="122">
        <f>VLOOKUP(C57,[1]Sheet1!$E$15:$DG$388,107,0)</f>
        <v>0</v>
      </c>
      <c r="AG57" s="122">
        <f t="shared" si="16"/>
        <v>0</v>
      </c>
      <c r="AH57" s="122">
        <f>VLOOKUP(C57,[1]Sheet1!$E$15:$DI$388,109,0)</f>
        <v>0</v>
      </c>
      <c r="AI57" s="122">
        <f t="shared" si="17"/>
        <v>0</v>
      </c>
      <c r="AJ57" s="122">
        <f>VLOOKUP(C57,[1]Sheet1!$E$15:$DK$388,111,0)</f>
        <v>0</v>
      </c>
      <c r="AK57" s="122">
        <f t="shared" si="18"/>
        <v>0</v>
      </c>
      <c r="AL57" s="122"/>
      <c r="AM57" s="307">
        <f t="shared" si="34"/>
        <v>0</v>
      </c>
      <c r="AN57" s="122"/>
      <c r="AO57" s="131">
        <f t="shared" si="20"/>
        <v>0</v>
      </c>
      <c r="AP57" s="131">
        <f t="shared" si="21"/>
        <v>0</v>
      </c>
    </row>
    <row r="58" spans="3:42" x14ac:dyDescent="0.25">
      <c r="C58" s="112"/>
      <c r="D58" s="112"/>
      <c r="E58" s="141" t="s">
        <v>111</v>
      </c>
      <c r="F58" s="141">
        <f t="shared" ref="F58:AP58" si="35">SUM(F59:F65)</f>
        <v>168</v>
      </c>
      <c r="G58" s="141">
        <f t="shared" si="35"/>
        <v>791112</v>
      </c>
      <c r="H58" s="141">
        <f t="shared" si="35"/>
        <v>0</v>
      </c>
      <c r="I58" s="141">
        <f t="shared" si="35"/>
        <v>0</v>
      </c>
      <c r="J58" s="141">
        <f t="shared" si="35"/>
        <v>26</v>
      </c>
      <c r="K58" s="141">
        <f t="shared" si="35"/>
        <v>106860</v>
      </c>
      <c r="L58" s="141">
        <f t="shared" si="35"/>
        <v>42</v>
      </c>
      <c r="M58" s="141">
        <f t="shared" si="35"/>
        <v>157374</v>
      </c>
      <c r="N58" s="141">
        <f t="shared" si="35"/>
        <v>125</v>
      </c>
      <c r="O58" s="141">
        <f t="shared" si="35"/>
        <v>390375</v>
      </c>
      <c r="P58" s="141">
        <f t="shared" si="35"/>
        <v>0</v>
      </c>
      <c r="Q58" s="141">
        <f t="shared" si="35"/>
        <v>0</v>
      </c>
      <c r="R58" s="141">
        <f t="shared" si="35"/>
        <v>16</v>
      </c>
      <c r="S58" s="141">
        <f t="shared" si="35"/>
        <v>334752</v>
      </c>
      <c r="T58" s="131">
        <f t="shared" si="2"/>
        <v>361</v>
      </c>
      <c r="U58" s="141">
        <f t="shared" si="35"/>
        <v>0</v>
      </c>
      <c r="V58" s="122">
        <f t="shared" si="3"/>
        <v>0</v>
      </c>
      <c r="W58" s="141">
        <f t="shared" si="35"/>
        <v>0</v>
      </c>
      <c r="X58" s="122">
        <f t="shared" si="4"/>
        <v>0</v>
      </c>
      <c r="Y58" s="141">
        <f t="shared" si="35"/>
        <v>0</v>
      </c>
      <c r="Z58" s="122">
        <f t="shared" si="5"/>
        <v>0</v>
      </c>
      <c r="AA58" s="141">
        <f t="shared" si="35"/>
        <v>0</v>
      </c>
      <c r="AB58" s="141">
        <f t="shared" si="35"/>
        <v>0</v>
      </c>
      <c r="AC58" s="141">
        <f t="shared" si="35"/>
        <v>0</v>
      </c>
      <c r="AD58" s="141">
        <f t="shared" si="35"/>
        <v>1823145</v>
      </c>
      <c r="AE58" s="141">
        <f t="shared" si="35"/>
        <v>12635</v>
      </c>
      <c r="AF58" s="141">
        <f t="shared" si="35"/>
        <v>194</v>
      </c>
      <c r="AG58" s="141">
        <f t="shared" si="35"/>
        <v>21728</v>
      </c>
      <c r="AH58" s="141">
        <f t="shared" si="35"/>
        <v>0</v>
      </c>
      <c r="AI58" s="141">
        <f t="shared" si="35"/>
        <v>0</v>
      </c>
      <c r="AJ58" s="141">
        <f t="shared" si="35"/>
        <v>105</v>
      </c>
      <c r="AK58" s="141">
        <f t="shared" si="35"/>
        <v>27510</v>
      </c>
      <c r="AL58" s="141">
        <f t="shared" si="35"/>
        <v>0</v>
      </c>
      <c r="AM58" s="141">
        <f t="shared" si="35"/>
        <v>15162</v>
      </c>
      <c r="AN58" s="141">
        <f t="shared" si="35"/>
        <v>0</v>
      </c>
      <c r="AO58" s="141">
        <f t="shared" si="35"/>
        <v>1857508</v>
      </c>
      <c r="AP58" s="141">
        <f t="shared" si="35"/>
        <v>1857508</v>
      </c>
    </row>
    <row r="59" spans="3:42" x14ac:dyDescent="0.25">
      <c r="C59" s="122">
        <v>2208017</v>
      </c>
      <c r="D59" s="303" t="s">
        <v>111</v>
      </c>
      <c r="E59" s="122" t="s">
        <v>421</v>
      </c>
      <c r="F59" s="163">
        <f>VLOOKUP(C59,[5]Sheet1!$F$7:$AB$380,23,0)</f>
        <v>0</v>
      </c>
      <c r="G59" s="163">
        <f t="shared" si="6"/>
        <v>0</v>
      </c>
      <c r="H59" s="131">
        <f>VLOOKUP(C59,[5]Sheet1!$F$7:$AC$380,24,0)</f>
        <v>0</v>
      </c>
      <c r="I59" s="131">
        <f t="shared" si="7"/>
        <v>0</v>
      </c>
      <c r="J59" s="131">
        <f>VLOOKUP(C59,[5]Sheet1!$F$7:$AD$380,25,0)</f>
        <v>0</v>
      </c>
      <c r="K59" s="131">
        <f t="shared" si="8"/>
        <v>0</v>
      </c>
      <c r="L59" s="131">
        <f>VLOOKUP(C59,[5]Sheet1!$F$7:$AE$380,26,0)</f>
        <v>42</v>
      </c>
      <c r="M59" s="131">
        <f t="shared" si="9"/>
        <v>157374</v>
      </c>
      <c r="N59" s="131">
        <f>VLOOKUP(C59,[5]Sheet1!$F$7:$AF$380,27,0)</f>
        <v>0</v>
      </c>
      <c r="O59" s="131">
        <f t="shared" si="10"/>
        <v>0</v>
      </c>
      <c r="P59" s="131">
        <f>VLOOKUP(C59,[5]Sheet1!$F$7:$AG$380,28,0)</f>
        <v>0</v>
      </c>
      <c r="Q59" s="131">
        <f t="shared" si="11"/>
        <v>0</v>
      </c>
      <c r="R59" s="131">
        <f>VLOOKUP(C59,[5]Sheet1!$F$7:$AA$380,22,0)</f>
        <v>2</v>
      </c>
      <c r="S59" s="131">
        <f t="shared" si="12"/>
        <v>41844</v>
      </c>
      <c r="T59" s="131">
        <f t="shared" si="2"/>
        <v>42</v>
      </c>
      <c r="U59" s="122"/>
      <c r="V59" s="122">
        <f t="shared" si="3"/>
        <v>0</v>
      </c>
      <c r="W59" s="122"/>
      <c r="X59" s="122">
        <f t="shared" si="4"/>
        <v>0</v>
      </c>
      <c r="Y59" s="122"/>
      <c r="Z59" s="122">
        <f t="shared" si="5"/>
        <v>0</v>
      </c>
      <c r="AA59" s="122"/>
      <c r="AB59" s="122"/>
      <c r="AC59" s="122">
        <f t="shared" si="13"/>
        <v>0</v>
      </c>
      <c r="AD59" s="157">
        <f t="shared" si="14"/>
        <v>200982</v>
      </c>
      <c r="AE59" s="131">
        <f t="shared" ref="AE59:AE65" si="36">T59*35</f>
        <v>1470</v>
      </c>
      <c r="AF59" s="122">
        <f>VLOOKUP(C59,[1]Sheet1!$E$15:$DG$388,107,0)</f>
        <v>0</v>
      </c>
      <c r="AG59" s="122">
        <f t="shared" si="16"/>
        <v>0</v>
      </c>
      <c r="AH59" s="122">
        <f>VLOOKUP(C59,[1]Sheet1!$E$15:$DI$388,109,0)</f>
        <v>0</v>
      </c>
      <c r="AI59" s="122">
        <f t="shared" si="17"/>
        <v>0</v>
      </c>
      <c r="AJ59" s="122">
        <f>VLOOKUP(C59,[1]Sheet1!$E$15:$DK$388,111,0)</f>
        <v>0</v>
      </c>
      <c r="AK59" s="122">
        <f t="shared" si="18"/>
        <v>0</v>
      </c>
      <c r="AL59" s="122"/>
      <c r="AM59" s="307">
        <f t="shared" ref="AM59:AM65" si="37">T59*42</f>
        <v>1764</v>
      </c>
      <c r="AN59" s="122"/>
      <c r="AO59" s="131">
        <f t="shared" si="20"/>
        <v>202452</v>
      </c>
      <c r="AP59" s="131">
        <f t="shared" si="21"/>
        <v>202452</v>
      </c>
    </row>
    <row r="60" spans="3:42" x14ac:dyDescent="0.25">
      <c r="C60" s="122">
        <v>2208028</v>
      </c>
      <c r="D60" s="303" t="s">
        <v>111</v>
      </c>
      <c r="E60" s="122" t="s">
        <v>422</v>
      </c>
      <c r="F60" s="163">
        <f>VLOOKUP(C60,[5]Sheet1!$F$7:$AB$380,23,0)</f>
        <v>0</v>
      </c>
      <c r="G60" s="163">
        <f t="shared" si="6"/>
        <v>0</v>
      </c>
      <c r="H60" s="131">
        <f>VLOOKUP(C60,[5]Sheet1!$F$7:$AC$380,24,0)</f>
        <v>0</v>
      </c>
      <c r="I60" s="131">
        <f t="shared" si="7"/>
        <v>0</v>
      </c>
      <c r="J60" s="131">
        <f>VLOOKUP(C60,[5]Sheet1!$F$7:$AD$380,25,0)</f>
        <v>26</v>
      </c>
      <c r="K60" s="131">
        <f t="shared" si="8"/>
        <v>106860</v>
      </c>
      <c r="L60" s="131">
        <f>VLOOKUP(C60,[5]Sheet1!$F$7:$AE$380,26,0)</f>
        <v>0</v>
      </c>
      <c r="M60" s="131">
        <f t="shared" si="9"/>
        <v>0</v>
      </c>
      <c r="N60" s="131">
        <f>VLOOKUP(C60,[5]Sheet1!$F$7:$AF$380,27,0)</f>
        <v>0</v>
      </c>
      <c r="O60" s="131">
        <f t="shared" si="10"/>
        <v>0</v>
      </c>
      <c r="P60" s="131">
        <f>VLOOKUP(C60,[5]Sheet1!$F$7:$AG$380,28,0)</f>
        <v>0</v>
      </c>
      <c r="Q60" s="131">
        <f t="shared" si="11"/>
        <v>0</v>
      </c>
      <c r="R60" s="131">
        <f>VLOOKUP(C60,[5]Sheet1!$F$7:$AA$380,22,0)</f>
        <v>1</v>
      </c>
      <c r="S60" s="131">
        <f t="shared" si="12"/>
        <v>20922</v>
      </c>
      <c r="T60" s="131">
        <f t="shared" si="2"/>
        <v>26</v>
      </c>
      <c r="U60" s="122"/>
      <c r="V60" s="122">
        <f t="shared" si="3"/>
        <v>0</v>
      </c>
      <c r="W60" s="122"/>
      <c r="X60" s="122">
        <f t="shared" si="4"/>
        <v>0</v>
      </c>
      <c r="Y60" s="122"/>
      <c r="Z60" s="122">
        <f t="shared" si="5"/>
        <v>0</v>
      </c>
      <c r="AA60" s="122"/>
      <c r="AB60" s="122"/>
      <c r="AC60" s="122">
        <f t="shared" si="13"/>
        <v>0</v>
      </c>
      <c r="AD60" s="157">
        <f t="shared" si="14"/>
        <v>128874</v>
      </c>
      <c r="AE60" s="131">
        <f t="shared" si="36"/>
        <v>910</v>
      </c>
      <c r="AF60" s="122">
        <f>VLOOKUP(C60,[1]Sheet1!$E$15:$DG$388,107,0)</f>
        <v>26</v>
      </c>
      <c r="AG60" s="122">
        <f t="shared" si="16"/>
        <v>2912</v>
      </c>
      <c r="AH60" s="122">
        <f>VLOOKUP(C60,[1]Sheet1!$E$15:$DI$388,109,0)</f>
        <v>0</v>
      </c>
      <c r="AI60" s="122">
        <f t="shared" si="17"/>
        <v>0</v>
      </c>
      <c r="AJ60" s="122">
        <f>VLOOKUP(C60,[1]Sheet1!$E$15:$DK$388,111,0)</f>
        <v>0</v>
      </c>
      <c r="AK60" s="122">
        <f t="shared" si="18"/>
        <v>0</v>
      </c>
      <c r="AL60" s="122"/>
      <c r="AM60" s="307">
        <f t="shared" si="37"/>
        <v>1092</v>
      </c>
      <c r="AN60" s="122"/>
      <c r="AO60" s="131">
        <f t="shared" si="20"/>
        <v>132696</v>
      </c>
      <c r="AP60" s="131">
        <f t="shared" si="21"/>
        <v>132696</v>
      </c>
    </row>
    <row r="61" spans="3:42" hidden="1" x14ac:dyDescent="0.25">
      <c r="C61" s="122">
        <v>2208075</v>
      </c>
      <c r="D61" s="303" t="s">
        <v>111</v>
      </c>
      <c r="E61" s="122" t="s">
        <v>423</v>
      </c>
      <c r="F61" s="163">
        <f>VLOOKUP(C61,[5]Sheet1!$F$7:$AB$380,23,0)</f>
        <v>0</v>
      </c>
      <c r="G61" s="163">
        <f t="shared" si="6"/>
        <v>0</v>
      </c>
      <c r="H61" s="131">
        <f>VLOOKUP(C61,[5]Sheet1!$F$7:$AC$380,24,0)</f>
        <v>0</v>
      </c>
      <c r="I61" s="131">
        <f t="shared" si="7"/>
        <v>0</v>
      </c>
      <c r="J61" s="131">
        <f>VLOOKUP(C61,[5]Sheet1!$F$7:$AD$380,25,0)</f>
        <v>0</v>
      </c>
      <c r="K61" s="131">
        <f t="shared" si="8"/>
        <v>0</v>
      </c>
      <c r="L61" s="131">
        <f>VLOOKUP(C61,[5]Sheet1!$F$7:$AE$380,26,0)</f>
        <v>0</v>
      </c>
      <c r="M61" s="131">
        <f t="shared" si="9"/>
        <v>0</v>
      </c>
      <c r="N61" s="131">
        <f>VLOOKUP(C61,[5]Sheet1!$F$7:$AF$380,27,0)</f>
        <v>0</v>
      </c>
      <c r="O61" s="131">
        <f t="shared" si="10"/>
        <v>0</v>
      </c>
      <c r="P61" s="131">
        <f>VLOOKUP(C61,[5]Sheet1!$F$7:$AG$380,28,0)</f>
        <v>0</v>
      </c>
      <c r="Q61" s="131">
        <f t="shared" si="11"/>
        <v>0</v>
      </c>
      <c r="R61" s="131">
        <f>VLOOKUP(C61,[5]Sheet1!$F$7:$AA$380,22,0)</f>
        <v>0</v>
      </c>
      <c r="S61" s="131">
        <f t="shared" si="12"/>
        <v>0</v>
      </c>
      <c r="T61" s="131">
        <f t="shared" si="2"/>
        <v>0</v>
      </c>
      <c r="U61" s="122"/>
      <c r="V61" s="122">
        <f t="shared" si="3"/>
        <v>0</v>
      </c>
      <c r="W61" s="122"/>
      <c r="X61" s="122">
        <f t="shared" si="4"/>
        <v>0</v>
      </c>
      <c r="Y61" s="122"/>
      <c r="Z61" s="122">
        <f t="shared" si="5"/>
        <v>0</v>
      </c>
      <c r="AA61" s="122"/>
      <c r="AB61" s="122"/>
      <c r="AC61" s="122">
        <f t="shared" si="13"/>
        <v>0</v>
      </c>
      <c r="AD61" s="157">
        <f t="shared" si="14"/>
        <v>0</v>
      </c>
      <c r="AE61" s="131">
        <f t="shared" si="36"/>
        <v>0</v>
      </c>
      <c r="AF61" s="122">
        <f>VLOOKUP(C61,[1]Sheet1!$E$15:$DG$388,107,0)</f>
        <v>0</v>
      </c>
      <c r="AG61" s="122">
        <f t="shared" si="16"/>
        <v>0</v>
      </c>
      <c r="AH61" s="122">
        <f>VLOOKUP(C61,[1]Sheet1!$E$15:$DI$388,109,0)</f>
        <v>0</v>
      </c>
      <c r="AI61" s="122">
        <f t="shared" si="17"/>
        <v>0</v>
      </c>
      <c r="AJ61" s="122">
        <f>VLOOKUP(C61,[1]Sheet1!$E$15:$DK$388,111,0)</f>
        <v>0</v>
      </c>
      <c r="AK61" s="122">
        <f t="shared" si="18"/>
        <v>0</v>
      </c>
      <c r="AL61" s="122"/>
      <c r="AM61" s="307">
        <f t="shared" si="37"/>
        <v>0</v>
      </c>
      <c r="AN61" s="122"/>
      <c r="AO61" s="131">
        <f t="shared" si="20"/>
        <v>0</v>
      </c>
      <c r="AP61" s="131">
        <f t="shared" si="21"/>
        <v>0</v>
      </c>
    </row>
    <row r="62" spans="3:42" hidden="1" x14ac:dyDescent="0.25">
      <c r="C62" s="122">
        <v>2208092</v>
      </c>
      <c r="D62" s="303" t="s">
        <v>111</v>
      </c>
      <c r="E62" s="122" t="s">
        <v>424</v>
      </c>
      <c r="F62" s="163">
        <f>VLOOKUP(C62,[5]Sheet1!$F$7:$AB$380,23,0)</f>
        <v>0</v>
      </c>
      <c r="G62" s="163">
        <f t="shared" si="6"/>
        <v>0</v>
      </c>
      <c r="H62" s="131">
        <f>VLOOKUP(C62,[5]Sheet1!$F$7:$AC$380,24,0)</f>
        <v>0</v>
      </c>
      <c r="I62" s="131">
        <f t="shared" si="7"/>
        <v>0</v>
      </c>
      <c r="J62" s="131">
        <f>VLOOKUP(C62,[5]Sheet1!$F$7:$AD$380,25,0)</f>
        <v>0</v>
      </c>
      <c r="K62" s="131">
        <f t="shared" si="8"/>
        <v>0</v>
      </c>
      <c r="L62" s="131">
        <f>VLOOKUP(C62,[5]Sheet1!$F$7:$AE$380,26,0)</f>
        <v>0</v>
      </c>
      <c r="M62" s="131">
        <f t="shared" si="9"/>
        <v>0</v>
      </c>
      <c r="N62" s="131">
        <f>VLOOKUP(C62,[5]Sheet1!$F$7:$AF$380,27,0)</f>
        <v>0</v>
      </c>
      <c r="O62" s="131">
        <f t="shared" si="10"/>
        <v>0</v>
      </c>
      <c r="P62" s="131">
        <f>VLOOKUP(C62,[5]Sheet1!$F$7:$AG$380,28,0)</f>
        <v>0</v>
      </c>
      <c r="Q62" s="131">
        <f t="shared" si="11"/>
        <v>0</v>
      </c>
      <c r="R62" s="131">
        <f>VLOOKUP(C62,[5]Sheet1!$F$7:$AA$380,22,0)</f>
        <v>0</v>
      </c>
      <c r="S62" s="131">
        <f t="shared" si="12"/>
        <v>0</v>
      </c>
      <c r="T62" s="131">
        <f t="shared" si="2"/>
        <v>0</v>
      </c>
      <c r="U62" s="122"/>
      <c r="V62" s="122">
        <f t="shared" si="3"/>
        <v>0</v>
      </c>
      <c r="W62" s="122"/>
      <c r="X62" s="122">
        <f t="shared" si="4"/>
        <v>0</v>
      </c>
      <c r="Y62" s="122"/>
      <c r="Z62" s="122">
        <f t="shared" si="5"/>
        <v>0</v>
      </c>
      <c r="AA62" s="122"/>
      <c r="AB62" s="122"/>
      <c r="AC62" s="122">
        <f t="shared" si="13"/>
        <v>0</v>
      </c>
      <c r="AD62" s="157">
        <f t="shared" si="14"/>
        <v>0</v>
      </c>
      <c r="AE62" s="131">
        <f t="shared" si="36"/>
        <v>0</v>
      </c>
      <c r="AF62" s="122">
        <f>VLOOKUP(C62,[1]Sheet1!$E$15:$DG$388,107,0)</f>
        <v>0</v>
      </c>
      <c r="AG62" s="122">
        <f t="shared" si="16"/>
        <v>0</v>
      </c>
      <c r="AH62" s="122">
        <f>VLOOKUP(C62,[1]Sheet1!$E$15:$DI$388,109,0)</f>
        <v>0</v>
      </c>
      <c r="AI62" s="122">
        <f t="shared" si="17"/>
        <v>0</v>
      </c>
      <c r="AJ62" s="122">
        <f>VLOOKUP(C62,[1]Sheet1!$E$15:$DK$388,111,0)</f>
        <v>0</v>
      </c>
      <c r="AK62" s="122">
        <f t="shared" si="18"/>
        <v>0</v>
      </c>
      <c r="AL62" s="122"/>
      <c r="AM62" s="307">
        <f t="shared" si="37"/>
        <v>0</v>
      </c>
      <c r="AN62" s="122"/>
      <c r="AO62" s="131">
        <f t="shared" si="20"/>
        <v>0</v>
      </c>
      <c r="AP62" s="131">
        <f t="shared" si="21"/>
        <v>0</v>
      </c>
    </row>
    <row r="63" spans="3:42" x14ac:dyDescent="0.25">
      <c r="C63" s="122">
        <v>2208123</v>
      </c>
      <c r="D63" s="303" t="s">
        <v>111</v>
      </c>
      <c r="E63" s="122" t="s">
        <v>425</v>
      </c>
      <c r="F63" s="163">
        <f>VLOOKUP(C63,[5]Sheet1!$F$7:$AB$380,23,0)</f>
        <v>168</v>
      </c>
      <c r="G63" s="163">
        <f t="shared" si="6"/>
        <v>791112</v>
      </c>
      <c r="H63" s="131">
        <f>VLOOKUP(C63,[5]Sheet1!$F$7:$AC$380,24,0)</f>
        <v>0</v>
      </c>
      <c r="I63" s="131">
        <f t="shared" si="7"/>
        <v>0</v>
      </c>
      <c r="J63" s="131">
        <f>VLOOKUP(C63,[5]Sheet1!$F$7:$AD$380,25,0)</f>
        <v>0</v>
      </c>
      <c r="K63" s="131">
        <f t="shared" si="8"/>
        <v>0</v>
      </c>
      <c r="L63" s="131">
        <f>VLOOKUP(C63,[5]Sheet1!$F$7:$AE$380,26,0)</f>
        <v>0</v>
      </c>
      <c r="M63" s="131">
        <f t="shared" si="9"/>
        <v>0</v>
      </c>
      <c r="N63" s="131">
        <f>VLOOKUP(C63,[5]Sheet1!$F$7:$AF$380,27,0)</f>
        <v>0</v>
      </c>
      <c r="O63" s="131">
        <f t="shared" si="10"/>
        <v>0</v>
      </c>
      <c r="P63" s="131">
        <f>VLOOKUP(C63,[5]Sheet1!$F$7:$AG$380,28,0)</f>
        <v>0</v>
      </c>
      <c r="Q63" s="131">
        <f t="shared" si="11"/>
        <v>0</v>
      </c>
      <c r="R63" s="131">
        <f>VLOOKUP(C63,[5]Sheet1!$F$7:$AA$380,22,0)</f>
        <v>8</v>
      </c>
      <c r="S63" s="131">
        <f t="shared" si="12"/>
        <v>167376</v>
      </c>
      <c r="T63" s="131">
        <f t="shared" si="2"/>
        <v>168</v>
      </c>
      <c r="U63" s="122"/>
      <c r="V63" s="122">
        <f t="shared" si="3"/>
        <v>0</v>
      </c>
      <c r="W63" s="122"/>
      <c r="X63" s="122">
        <f t="shared" si="4"/>
        <v>0</v>
      </c>
      <c r="Y63" s="122"/>
      <c r="Z63" s="122">
        <f t="shared" si="5"/>
        <v>0</v>
      </c>
      <c r="AA63" s="122"/>
      <c r="AB63" s="122"/>
      <c r="AC63" s="122">
        <f t="shared" si="13"/>
        <v>0</v>
      </c>
      <c r="AD63" s="157">
        <f t="shared" si="14"/>
        <v>972094</v>
      </c>
      <c r="AE63" s="131">
        <f t="shared" si="36"/>
        <v>5880</v>
      </c>
      <c r="AF63" s="122">
        <f>VLOOKUP(C63,[1]Sheet1!$E$15:$DG$388,107,0)</f>
        <v>168</v>
      </c>
      <c r="AG63" s="122">
        <f t="shared" si="16"/>
        <v>18816</v>
      </c>
      <c r="AH63" s="122">
        <f>VLOOKUP(C63,[1]Sheet1!$E$15:$DI$388,109,0)</f>
        <v>0</v>
      </c>
      <c r="AI63" s="122">
        <f t="shared" si="17"/>
        <v>0</v>
      </c>
      <c r="AJ63" s="122">
        <f>VLOOKUP(C63,[1]Sheet1!$E$15:$DK$388,111,0)</f>
        <v>25</v>
      </c>
      <c r="AK63" s="122">
        <f t="shared" si="18"/>
        <v>6550</v>
      </c>
      <c r="AL63" s="122"/>
      <c r="AM63" s="307">
        <f t="shared" si="37"/>
        <v>7056</v>
      </c>
      <c r="AN63" s="122"/>
      <c r="AO63" s="131">
        <f t="shared" si="20"/>
        <v>996790</v>
      </c>
      <c r="AP63" s="131">
        <f t="shared" si="21"/>
        <v>996790</v>
      </c>
    </row>
    <row r="64" spans="3:42" x14ac:dyDescent="0.25">
      <c r="C64" s="122">
        <v>2208135</v>
      </c>
      <c r="D64" s="303" t="s">
        <v>111</v>
      </c>
      <c r="E64" s="122" t="s">
        <v>426</v>
      </c>
      <c r="F64" s="163">
        <f>VLOOKUP(C64,[5]Sheet1!$F$7:$AB$380,23,0)</f>
        <v>0</v>
      </c>
      <c r="G64" s="163">
        <f t="shared" si="6"/>
        <v>0</v>
      </c>
      <c r="H64" s="131">
        <f>VLOOKUP(C64,[5]Sheet1!$F$7:$AC$380,24,0)</f>
        <v>0</v>
      </c>
      <c r="I64" s="131">
        <f t="shared" si="7"/>
        <v>0</v>
      </c>
      <c r="J64" s="131">
        <f>VLOOKUP(C64,[5]Sheet1!$F$7:$AD$380,25,0)</f>
        <v>0</v>
      </c>
      <c r="K64" s="131">
        <f t="shared" si="8"/>
        <v>0</v>
      </c>
      <c r="L64" s="131">
        <f>VLOOKUP(C64,[5]Sheet1!$F$7:$AE$380,26,0)</f>
        <v>0</v>
      </c>
      <c r="M64" s="131">
        <f t="shared" si="9"/>
        <v>0</v>
      </c>
      <c r="N64" s="131">
        <f>VLOOKUP(C64,[5]Sheet1!$F$7:$AF$380,27,0)</f>
        <v>125</v>
      </c>
      <c r="O64" s="131">
        <f t="shared" si="10"/>
        <v>390375</v>
      </c>
      <c r="P64" s="131">
        <f>VLOOKUP(C64,[5]Sheet1!$F$7:$AG$380,28,0)</f>
        <v>0</v>
      </c>
      <c r="Q64" s="131">
        <f t="shared" si="11"/>
        <v>0</v>
      </c>
      <c r="R64" s="131">
        <f>VLOOKUP(C64,[5]Sheet1!$F$7:$AA$380,22,0)</f>
        <v>5</v>
      </c>
      <c r="S64" s="131">
        <f t="shared" si="12"/>
        <v>104610</v>
      </c>
      <c r="T64" s="131">
        <f t="shared" si="2"/>
        <v>125</v>
      </c>
      <c r="U64" s="122"/>
      <c r="V64" s="122">
        <f t="shared" si="3"/>
        <v>0</v>
      </c>
      <c r="W64" s="122"/>
      <c r="X64" s="122">
        <f t="shared" si="4"/>
        <v>0</v>
      </c>
      <c r="Y64" s="122"/>
      <c r="Z64" s="122">
        <f t="shared" si="5"/>
        <v>0</v>
      </c>
      <c r="AA64" s="122"/>
      <c r="AB64" s="122"/>
      <c r="AC64" s="122">
        <f t="shared" si="13"/>
        <v>0</v>
      </c>
      <c r="AD64" s="157">
        <f t="shared" si="14"/>
        <v>521195</v>
      </c>
      <c r="AE64" s="131">
        <f t="shared" si="36"/>
        <v>4375</v>
      </c>
      <c r="AF64" s="122">
        <f>VLOOKUP(C64,[1]Sheet1!$E$15:$DG$388,107,0)</f>
        <v>0</v>
      </c>
      <c r="AG64" s="122">
        <f t="shared" si="16"/>
        <v>0</v>
      </c>
      <c r="AH64" s="122">
        <f>VLOOKUP(C64,[1]Sheet1!$E$15:$DI$388,109,0)</f>
        <v>0</v>
      </c>
      <c r="AI64" s="122">
        <f t="shared" si="17"/>
        <v>0</v>
      </c>
      <c r="AJ64" s="122">
        <f>VLOOKUP(C64,[1]Sheet1!$E$15:$DK$388,111,0)</f>
        <v>80</v>
      </c>
      <c r="AK64" s="122">
        <f t="shared" si="18"/>
        <v>20960</v>
      </c>
      <c r="AL64" s="122"/>
      <c r="AM64" s="307">
        <f t="shared" si="37"/>
        <v>5250</v>
      </c>
      <c r="AN64" s="122"/>
      <c r="AO64" s="131">
        <f t="shared" si="20"/>
        <v>525570</v>
      </c>
      <c r="AP64" s="131">
        <f t="shared" si="21"/>
        <v>525570</v>
      </c>
    </row>
    <row r="65" spans="3:42" hidden="1" x14ac:dyDescent="0.25">
      <c r="C65" s="122">
        <v>2208147</v>
      </c>
      <c r="D65" s="303" t="s">
        <v>111</v>
      </c>
      <c r="E65" s="122" t="s">
        <v>427</v>
      </c>
      <c r="F65" s="163">
        <f>VLOOKUP(C65,[5]Sheet1!$F$7:$AB$380,23,0)</f>
        <v>0</v>
      </c>
      <c r="G65" s="163">
        <f t="shared" si="6"/>
        <v>0</v>
      </c>
      <c r="H65" s="131">
        <f>VLOOKUP(C65,[5]Sheet1!$F$7:$AC$380,24,0)</f>
        <v>0</v>
      </c>
      <c r="I65" s="131">
        <f t="shared" si="7"/>
        <v>0</v>
      </c>
      <c r="J65" s="131">
        <f>VLOOKUP(C65,[5]Sheet1!$F$7:$AD$380,25,0)</f>
        <v>0</v>
      </c>
      <c r="K65" s="131">
        <f t="shared" si="8"/>
        <v>0</v>
      </c>
      <c r="L65" s="131">
        <f>VLOOKUP(C65,[5]Sheet1!$F$7:$AE$380,26,0)</f>
        <v>0</v>
      </c>
      <c r="M65" s="131">
        <f t="shared" si="9"/>
        <v>0</v>
      </c>
      <c r="N65" s="131">
        <f>VLOOKUP(C65,[5]Sheet1!$F$7:$AF$380,27,0)</f>
        <v>0</v>
      </c>
      <c r="O65" s="131">
        <f t="shared" si="10"/>
        <v>0</v>
      </c>
      <c r="P65" s="131">
        <f>VLOOKUP(C65,[5]Sheet1!$F$7:$AG$380,28,0)</f>
        <v>0</v>
      </c>
      <c r="Q65" s="131">
        <f t="shared" si="11"/>
        <v>0</v>
      </c>
      <c r="R65" s="131">
        <f>VLOOKUP(C65,[5]Sheet1!$F$7:$AA$380,22,0)</f>
        <v>0</v>
      </c>
      <c r="S65" s="131">
        <f t="shared" si="12"/>
        <v>0</v>
      </c>
      <c r="T65" s="131">
        <f t="shared" si="2"/>
        <v>0</v>
      </c>
      <c r="U65" s="122"/>
      <c r="V65" s="122">
        <f t="shared" si="3"/>
        <v>0</v>
      </c>
      <c r="W65" s="122"/>
      <c r="X65" s="122">
        <f t="shared" si="4"/>
        <v>0</v>
      </c>
      <c r="Y65" s="122"/>
      <c r="Z65" s="122">
        <f t="shared" si="5"/>
        <v>0</v>
      </c>
      <c r="AA65" s="122"/>
      <c r="AB65" s="122"/>
      <c r="AC65" s="122">
        <f t="shared" si="13"/>
        <v>0</v>
      </c>
      <c r="AD65" s="157">
        <f t="shared" si="14"/>
        <v>0</v>
      </c>
      <c r="AE65" s="131">
        <f t="shared" si="36"/>
        <v>0</v>
      </c>
      <c r="AF65" s="122">
        <f>VLOOKUP(C65,[1]Sheet1!$E$15:$DG$388,107,0)</f>
        <v>0</v>
      </c>
      <c r="AG65" s="122">
        <f t="shared" si="16"/>
        <v>0</v>
      </c>
      <c r="AH65" s="122">
        <f>VLOOKUP(C65,[1]Sheet1!$E$15:$DI$388,109,0)</f>
        <v>0</v>
      </c>
      <c r="AI65" s="122">
        <f t="shared" si="17"/>
        <v>0</v>
      </c>
      <c r="AJ65" s="122">
        <f>VLOOKUP(C65,[1]Sheet1!$E$15:$DK$388,111,0)</f>
        <v>0</v>
      </c>
      <c r="AK65" s="122">
        <f t="shared" si="18"/>
        <v>0</v>
      </c>
      <c r="AL65" s="122"/>
      <c r="AM65" s="307">
        <f t="shared" si="37"/>
        <v>0</v>
      </c>
      <c r="AN65" s="122"/>
      <c r="AO65" s="131">
        <f t="shared" si="20"/>
        <v>0</v>
      </c>
      <c r="AP65" s="131">
        <f t="shared" si="21"/>
        <v>0</v>
      </c>
    </row>
    <row r="66" spans="3:42" x14ac:dyDescent="0.25">
      <c r="C66" s="112"/>
      <c r="D66" s="112"/>
      <c r="E66" s="141" t="s">
        <v>112</v>
      </c>
      <c r="F66" s="141">
        <f t="shared" ref="F66:AP66" si="38">SUM(F67:F74)</f>
        <v>0</v>
      </c>
      <c r="G66" s="141">
        <f t="shared" si="38"/>
        <v>0</v>
      </c>
      <c r="H66" s="141">
        <f t="shared" si="38"/>
        <v>0</v>
      </c>
      <c r="I66" s="141">
        <f t="shared" si="38"/>
        <v>0</v>
      </c>
      <c r="J66" s="141">
        <f t="shared" si="38"/>
        <v>0</v>
      </c>
      <c r="K66" s="141">
        <f t="shared" si="38"/>
        <v>0</v>
      </c>
      <c r="L66" s="141">
        <f t="shared" si="38"/>
        <v>89</v>
      </c>
      <c r="M66" s="141">
        <f t="shared" si="38"/>
        <v>333483</v>
      </c>
      <c r="N66" s="141">
        <f t="shared" si="38"/>
        <v>0</v>
      </c>
      <c r="O66" s="141">
        <f t="shared" si="38"/>
        <v>0</v>
      </c>
      <c r="P66" s="141">
        <f t="shared" si="38"/>
        <v>194</v>
      </c>
      <c r="Q66" s="141">
        <f t="shared" si="38"/>
        <v>1068164</v>
      </c>
      <c r="R66" s="141">
        <f t="shared" si="38"/>
        <v>11</v>
      </c>
      <c r="S66" s="141">
        <f t="shared" si="38"/>
        <v>230142</v>
      </c>
      <c r="T66" s="131">
        <f t="shared" si="2"/>
        <v>283</v>
      </c>
      <c r="U66" s="141">
        <f t="shared" si="38"/>
        <v>0</v>
      </c>
      <c r="V66" s="122">
        <f t="shared" si="3"/>
        <v>0</v>
      </c>
      <c r="W66" s="141">
        <f t="shared" si="38"/>
        <v>0</v>
      </c>
      <c r="X66" s="122">
        <f t="shared" si="4"/>
        <v>0</v>
      </c>
      <c r="Y66" s="141">
        <f t="shared" si="38"/>
        <v>0</v>
      </c>
      <c r="Z66" s="122">
        <f t="shared" si="5"/>
        <v>0</v>
      </c>
      <c r="AA66" s="141">
        <f t="shared" si="38"/>
        <v>0</v>
      </c>
      <c r="AB66" s="141">
        <f t="shared" si="38"/>
        <v>0</v>
      </c>
      <c r="AC66" s="141">
        <f t="shared" si="38"/>
        <v>0</v>
      </c>
      <c r="AD66" s="141">
        <f t="shared" si="38"/>
        <v>1643675</v>
      </c>
      <c r="AE66" s="141">
        <f t="shared" si="38"/>
        <v>9905</v>
      </c>
      <c r="AF66" s="141">
        <f t="shared" si="38"/>
        <v>195</v>
      </c>
      <c r="AG66" s="141">
        <f t="shared" si="38"/>
        <v>21840</v>
      </c>
      <c r="AH66" s="141">
        <f t="shared" si="38"/>
        <v>0</v>
      </c>
      <c r="AI66" s="141">
        <f t="shared" si="38"/>
        <v>0</v>
      </c>
      <c r="AJ66" s="141">
        <f t="shared" si="38"/>
        <v>0</v>
      </c>
      <c r="AK66" s="141">
        <f t="shared" si="38"/>
        <v>0</v>
      </c>
      <c r="AL66" s="141">
        <f t="shared" si="38"/>
        <v>0</v>
      </c>
      <c r="AM66" s="141">
        <f t="shared" si="38"/>
        <v>11886</v>
      </c>
      <c r="AN66" s="141">
        <f t="shared" si="38"/>
        <v>0</v>
      </c>
      <c r="AO66" s="141">
        <f t="shared" si="38"/>
        <v>1675420</v>
      </c>
      <c r="AP66" s="141">
        <f t="shared" si="38"/>
        <v>1675420</v>
      </c>
    </row>
    <row r="67" spans="3:42" hidden="1" x14ac:dyDescent="0.25">
      <c r="C67" s="122">
        <v>2209019</v>
      </c>
      <c r="D67" s="303" t="s">
        <v>112</v>
      </c>
      <c r="E67" s="122" t="s">
        <v>428</v>
      </c>
      <c r="F67" s="163">
        <f>VLOOKUP(C67,[5]Sheet1!$F$7:$AB$380,23,0)</f>
        <v>0</v>
      </c>
      <c r="G67" s="163">
        <f t="shared" si="6"/>
        <v>0</v>
      </c>
      <c r="H67" s="131">
        <f>VLOOKUP(C67,[5]Sheet1!$F$7:$AC$380,24,0)</f>
        <v>0</v>
      </c>
      <c r="I67" s="131">
        <f t="shared" si="7"/>
        <v>0</v>
      </c>
      <c r="J67" s="131">
        <f>VLOOKUP(C67,[5]Sheet1!$F$7:$AD$380,25,0)</f>
        <v>0</v>
      </c>
      <c r="K67" s="131">
        <f t="shared" si="8"/>
        <v>0</v>
      </c>
      <c r="L67" s="131">
        <f>VLOOKUP(C67,[5]Sheet1!$F$7:$AE$380,26,0)</f>
        <v>0</v>
      </c>
      <c r="M67" s="131">
        <f t="shared" si="9"/>
        <v>0</v>
      </c>
      <c r="N67" s="131">
        <f>VLOOKUP(C67,[5]Sheet1!$F$7:$AF$380,27,0)</f>
        <v>0</v>
      </c>
      <c r="O67" s="131">
        <f t="shared" si="10"/>
        <v>0</v>
      </c>
      <c r="P67" s="131">
        <f>VLOOKUP(C67,[5]Sheet1!$F$7:$AG$380,28,0)</f>
        <v>0</v>
      </c>
      <c r="Q67" s="131">
        <f t="shared" si="11"/>
        <v>0</v>
      </c>
      <c r="R67" s="131">
        <f>VLOOKUP(C67,[5]Sheet1!$F$7:$AA$380,22,0)</f>
        <v>0</v>
      </c>
      <c r="S67" s="131">
        <f t="shared" si="12"/>
        <v>0</v>
      </c>
      <c r="T67" s="131">
        <f t="shared" si="2"/>
        <v>0</v>
      </c>
      <c r="U67" s="122"/>
      <c r="V67" s="122">
        <f t="shared" si="3"/>
        <v>0</v>
      </c>
      <c r="W67" s="122"/>
      <c r="X67" s="122">
        <f t="shared" si="4"/>
        <v>0</v>
      </c>
      <c r="Y67" s="122"/>
      <c r="Z67" s="122">
        <f t="shared" si="5"/>
        <v>0</v>
      </c>
      <c r="AA67" s="122"/>
      <c r="AB67" s="122"/>
      <c r="AC67" s="122">
        <f t="shared" si="13"/>
        <v>0</v>
      </c>
      <c r="AD67" s="157">
        <f t="shared" si="14"/>
        <v>0</v>
      </c>
      <c r="AE67" s="131">
        <f t="shared" ref="AE67:AE74" si="39">T67*35</f>
        <v>0</v>
      </c>
      <c r="AF67" s="122">
        <f>VLOOKUP(C67,[1]Sheet1!$E$15:$DG$388,107,0)</f>
        <v>0</v>
      </c>
      <c r="AG67" s="122">
        <f t="shared" si="16"/>
        <v>0</v>
      </c>
      <c r="AH67" s="122">
        <f>VLOOKUP(C67,[1]Sheet1!$E$15:$DI$388,109,0)</f>
        <v>0</v>
      </c>
      <c r="AI67" s="122">
        <f t="shared" si="17"/>
        <v>0</v>
      </c>
      <c r="AJ67" s="122">
        <f>VLOOKUP(C67,[1]Sheet1!$E$15:$DK$388,111,0)</f>
        <v>0</v>
      </c>
      <c r="AK67" s="122">
        <f t="shared" si="18"/>
        <v>0</v>
      </c>
      <c r="AL67" s="122"/>
      <c r="AM67" s="307">
        <f t="shared" ref="AM67:AM74" si="40">T67*42</f>
        <v>0</v>
      </c>
      <c r="AN67" s="122"/>
      <c r="AO67" s="131">
        <f t="shared" si="20"/>
        <v>0</v>
      </c>
      <c r="AP67" s="131">
        <f t="shared" si="21"/>
        <v>0</v>
      </c>
    </row>
    <row r="68" spans="3:42" hidden="1" x14ac:dyDescent="0.25">
      <c r="C68" s="122">
        <v>2209025</v>
      </c>
      <c r="D68" s="303" t="s">
        <v>112</v>
      </c>
      <c r="E68" s="122" t="s">
        <v>429</v>
      </c>
      <c r="F68" s="163">
        <f>VLOOKUP(C68,[5]Sheet1!$F$7:$AB$380,23,0)</f>
        <v>0</v>
      </c>
      <c r="G68" s="163">
        <f t="shared" si="6"/>
        <v>0</v>
      </c>
      <c r="H68" s="131">
        <f>VLOOKUP(C68,[5]Sheet1!$F$7:$AC$380,24,0)</f>
        <v>0</v>
      </c>
      <c r="I68" s="131">
        <f t="shared" si="7"/>
        <v>0</v>
      </c>
      <c r="J68" s="131">
        <f>VLOOKUP(C68,[5]Sheet1!$F$7:$AD$380,25,0)</f>
        <v>0</v>
      </c>
      <c r="K68" s="131">
        <f t="shared" si="8"/>
        <v>0</v>
      </c>
      <c r="L68" s="131">
        <f>VLOOKUP(C68,[5]Sheet1!$F$7:$AE$380,26,0)</f>
        <v>0</v>
      </c>
      <c r="M68" s="131">
        <f t="shared" si="9"/>
        <v>0</v>
      </c>
      <c r="N68" s="131">
        <f>VLOOKUP(C68,[5]Sheet1!$F$7:$AF$380,27,0)</f>
        <v>0</v>
      </c>
      <c r="O68" s="131">
        <f t="shared" si="10"/>
        <v>0</v>
      </c>
      <c r="P68" s="131">
        <f>VLOOKUP(C68,[5]Sheet1!$F$7:$AG$380,28,0)</f>
        <v>0</v>
      </c>
      <c r="Q68" s="131">
        <f t="shared" si="11"/>
        <v>0</v>
      </c>
      <c r="R68" s="131">
        <f>VLOOKUP(C68,[5]Sheet1!$F$7:$AA$380,22,0)</f>
        <v>0</v>
      </c>
      <c r="S68" s="131">
        <f t="shared" si="12"/>
        <v>0</v>
      </c>
      <c r="T68" s="131">
        <f t="shared" si="2"/>
        <v>0</v>
      </c>
      <c r="U68" s="122"/>
      <c r="V68" s="122">
        <f t="shared" si="3"/>
        <v>0</v>
      </c>
      <c r="W68" s="122"/>
      <c r="X68" s="122">
        <f t="shared" si="4"/>
        <v>0</v>
      </c>
      <c r="Y68" s="122"/>
      <c r="Z68" s="122">
        <f t="shared" si="5"/>
        <v>0</v>
      </c>
      <c r="AA68" s="122"/>
      <c r="AB68" s="122"/>
      <c r="AC68" s="122">
        <f t="shared" si="13"/>
        <v>0</v>
      </c>
      <c r="AD68" s="157">
        <f t="shared" si="14"/>
        <v>0</v>
      </c>
      <c r="AE68" s="131">
        <f t="shared" si="39"/>
        <v>0</v>
      </c>
      <c r="AF68" s="122">
        <f>VLOOKUP(C68,[1]Sheet1!$E$15:$DG$388,107,0)</f>
        <v>0</v>
      </c>
      <c r="AG68" s="122">
        <f t="shared" si="16"/>
        <v>0</v>
      </c>
      <c r="AH68" s="122">
        <f>VLOOKUP(C68,[1]Sheet1!$E$15:$DI$388,109,0)</f>
        <v>0</v>
      </c>
      <c r="AI68" s="122">
        <f t="shared" si="17"/>
        <v>0</v>
      </c>
      <c r="AJ68" s="122">
        <f>VLOOKUP(C68,[1]Sheet1!$E$15:$DK$388,111,0)</f>
        <v>0</v>
      </c>
      <c r="AK68" s="122">
        <f t="shared" si="18"/>
        <v>0</v>
      </c>
      <c r="AL68" s="122"/>
      <c r="AM68" s="307">
        <f t="shared" si="40"/>
        <v>0</v>
      </c>
      <c r="AN68" s="122"/>
      <c r="AO68" s="131">
        <f t="shared" si="20"/>
        <v>0</v>
      </c>
      <c r="AP68" s="131">
        <f t="shared" si="21"/>
        <v>0</v>
      </c>
    </row>
    <row r="69" spans="3:42" hidden="1" x14ac:dyDescent="0.25">
      <c r="C69" s="122">
        <v>2209034</v>
      </c>
      <c r="D69" s="303" t="s">
        <v>112</v>
      </c>
      <c r="E69" s="122" t="s">
        <v>430</v>
      </c>
      <c r="F69" s="163">
        <f>VLOOKUP(C69,[5]Sheet1!$F$7:$AB$380,23,0)</f>
        <v>0</v>
      </c>
      <c r="G69" s="163">
        <f t="shared" si="6"/>
        <v>0</v>
      </c>
      <c r="H69" s="131">
        <f>VLOOKUP(C69,[5]Sheet1!$F$7:$AC$380,24,0)</f>
        <v>0</v>
      </c>
      <c r="I69" s="131">
        <f t="shared" si="7"/>
        <v>0</v>
      </c>
      <c r="J69" s="131">
        <f>VLOOKUP(C69,[5]Sheet1!$F$7:$AD$380,25,0)</f>
        <v>0</v>
      </c>
      <c r="K69" s="131">
        <f t="shared" si="8"/>
        <v>0</v>
      </c>
      <c r="L69" s="131">
        <f>VLOOKUP(C69,[5]Sheet1!$F$7:$AE$380,26,0)</f>
        <v>0</v>
      </c>
      <c r="M69" s="131">
        <f t="shared" si="9"/>
        <v>0</v>
      </c>
      <c r="N69" s="131">
        <f>VLOOKUP(C69,[5]Sheet1!$F$7:$AF$380,27,0)</f>
        <v>0</v>
      </c>
      <c r="O69" s="131">
        <f t="shared" si="10"/>
        <v>0</v>
      </c>
      <c r="P69" s="131">
        <f>VLOOKUP(C69,[5]Sheet1!$F$7:$AG$380,28,0)</f>
        <v>0</v>
      </c>
      <c r="Q69" s="131">
        <f t="shared" si="11"/>
        <v>0</v>
      </c>
      <c r="R69" s="131">
        <f>VLOOKUP(C69,[5]Sheet1!$F$7:$AA$380,22,0)</f>
        <v>0</v>
      </c>
      <c r="S69" s="131">
        <f t="shared" si="12"/>
        <v>0</v>
      </c>
      <c r="T69" s="131">
        <f t="shared" si="2"/>
        <v>0</v>
      </c>
      <c r="U69" s="122"/>
      <c r="V69" s="122">
        <f t="shared" si="3"/>
        <v>0</v>
      </c>
      <c r="W69" s="122"/>
      <c r="X69" s="122">
        <f t="shared" si="4"/>
        <v>0</v>
      </c>
      <c r="Y69" s="122"/>
      <c r="Z69" s="122">
        <f t="shared" si="5"/>
        <v>0</v>
      </c>
      <c r="AA69" s="122"/>
      <c r="AB69" s="122"/>
      <c r="AC69" s="122">
        <f t="shared" si="13"/>
        <v>0</v>
      </c>
      <c r="AD69" s="157">
        <f t="shared" si="14"/>
        <v>0</v>
      </c>
      <c r="AE69" s="131">
        <f t="shared" si="39"/>
        <v>0</v>
      </c>
      <c r="AF69" s="122">
        <f>VLOOKUP(C69,[1]Sheet1!$E$15:$DG$388,107,0)</f>
        <v>0</v>
      </c>
      <c r="AG69" s="122">
        <f t="shared" si="16"/>
        <v>0</v>
      </c>
      <c r="AH69" s="122">
        <f>VLOOKUP(C69,[1]Sheet1!$E$15:$DI$388,109,0)</f>
        <v>0</v>
      </c>
      <c r="AI69" s="122">
        <f t="shared" si="17"/>
        <v>0</v>
      </c>
      <c r="AJ69" s="122">
        <f>VLOOKUP(C69,[1]Sheet1!$E$15:$DK$388,111,0)</f>
        <v>0</v>
      </c>
      <c r="AK69" s="122">
        <f t="shared" si="18"/>
        <v>0</v>
      </c>
      <c r="AL69" s="122"/>
      <c r="AM69" s="307">
        <f t="shared" si="40"/>
        <v>0</v>
      </c>
      <c r="AN69" s="122"/>
      <c r="AO69" s="131">
        <f t="shared" si="20"/>
        <v>0</v>
      </c>
      <c r="AP69" s="131">
        <f t="shared" si="21"/>
        <v>0</v>
      </c>
    </row>
    <row r="70" spans="3:42" hidden="1" x14ac:dyDescent="0.25">
      <c r="C70" s="122">
        <v>2209036</v>
      </c>
      <c r="D70" s="303" t="s">
        <v>112</v>
      </c>
      <c r="E70" s="122" t="s">
        <v>431</v>
      </c>
      <c r="F70" s="163">
        <f>VLOOKUP(C70,[5]Sheet1!$F$7:$AB$380,23,0)</f>
        <v>0</v>
      </c>
      <c r="G70" s="163">
        <f t="shared" si="6"/>
        <v>0</v>
      </c>
      <c r="H70" s="131">
        <f>VLOOKUP(C70,[5]Sheet1!$F$7:$AC$380,24,0)</f>
        <v>0</v>
      </c>
      <c r="I70" s="131">
        <f t="shared" si="7"/>
        <v>0</v>
      </c>
      <c r="J70" s="131">
        <f>VLOOKUP(C70,[5]Sheet1!$F$7:$AD$380,25,0)</f>
        <v>0</v>
      </c>
      <c r="K70" s="131">
        <f t="shared" si="8"/>
        <v>0</v>
      </c>
      <c r="L70" s="131">
        <f>VLOOKUP(C70,[5]Sheet1!$F$7:$AE$380,26,0)</f>
        <v>0</v>
      </c>
      <c r="M70" s="131">
        <f t="shared" si="9"/>
        <v>0</v>
      </c>
      <c r="N70" s="131">
        <f>VLOOKUP(C70,[5]Sheet1!$F$7:$AF$380,27,0)</f>
        <v>0</v>
      </c>
      <c r="O70" s="131">
        <f t="shared" si="10"/>
        <v>0</v>
      </c>
      <c r="P70" s="131">
        <f>VLOOKUP(C70,[5]Sheet1!$F$7:$AG$380,28,0)</f>
        <v>0</v>
      </c>
      <c r="Q70" s="131">
        <f t="shared" si="11"/>
        <v>0</v>
      </c>
      <c r="R70" s="131">
        <f>VLOOKUP(C70,[5]Sheet1!$F$7:$AA$380,22,0)</f>
        <v>0</v>
      </c>
      <c r="S70" s="131">
        <f t="shared" si="12"/>
        <v>0</v>
      </c>
      <c r="T70" s="131">
        <f t="shared" si="2"/>
        <v>0</v>
      </c>
      <c r="U70" s="122"/>
      <c r="V70" s="122">
        <f t="shared" si="3"/>
        <v>0</v>
      </c>
      <c r="W70" s="122"/>
      <c r="X70" s="122">
        <f t="shared" si="4"/>
        <v>0</v>
      </c>
      <c r="Y70" s="122"/>
      <c r="Z70" s="122">
        <f t="shared" si="5"/>
        <v>0</v>
      </c>
      <c r="AA70" s="122"/>
      <c r="AB70" s="122"/>
      <c r="AC70" s="122">
        <f t="shared" si="13"/>
        <v>0</v>
      </c>
      <c r="AD70" s="157">
        <f t="shared" si="14"/>
        <v>0</v>
      </c>
      <c r="AE70" s="131">
        <f t="shared" si="39"/>
        <v>0</v>
      </c>
      <c r="AF70" s="122">
        <f>VLOOKUP(C70,[1]Sheet1!$E$15:$DG$388,107,0)</f>
        <v>0</v>
      </c>
      <c r="AG70" s="122">
        <f t="shared" si="16"/>
        <v>0</v>
      </c>
      <c r="AH70" s="122">
        <f>VLOOKUP(C70,[1]Sheet1!$E$15:$DI$388,109,0)</f>
        <v>0</v>
      </c>
      <c r="AI70" s="122">
        <f t="shared" si="17"/>
        <v>0</v>
      </c>
      <c r="AJ70" s="122">
        <f>VLOOKUP(C70,[1]Sheet1!$E$15:$DK$388,111,0)</f>
        <v>0</v>
      </c>
      <c r="AK70" s="122">
        <f t="shared" si="18"/>
        <v>0</v>
      </c>
      <c r="AL70" s="122"/>
      <c r="AM70" s="307">
        <f t="shared" si="40"/>
        <v>0</v>
      </c>
      <c r="AN70" s="122"/>
      <c r="AO70" s="131">
        <f t="shared" si="20"/>
        <v>0</v>
      </c>
      <c r="AP70" s="131">
        <f t="shared" si="21"/>
        <v>0</v>
      </c>
    </row>
    <row r="71" spans="3:42" x14ac:dyDescent="0.25">
      <c r="C71" s="122">
        <v>2209051</v>
      </c>
      <c r="D71" s="303" t="s">
        <v>112</v>
      </c>
      <c r="E71" s="122" t="s">
        <v>432</v>
      </c>
      <c r="F71" s="163">
        <f>VLOOKUP(C71,[5]Sheet1!$F$7:$AB$380,23,0)</f>
        <v>0</v>
      </c>
      <c r="G71" s="163">
        <f t="shared" si="6"/>
        <v>0</v>
      </c>
      <c r="H71" s="131">
        <f>VLOOKUP(C71,[5]Sheet1!$F$7:$AC$380,24,0)</f>
        <v>0</v>
      </c>
      <c r="I71" s="131">
        <f t="shared" si="7"/>
        <v>0</v>
      </c>
      <c r="J71" s="131">
        <f>VLOOKUP(C71,[5]Sheet1!$F$7:$AD$380,25,0)</f>
        <v>0</v>
      </c>
      <c r="K71" s="131">
        <f t="shared" si="8"/>
        <v>0</v>
      </c>
      <c r="L71" s="131">
        <f>VLOOKUP(C71,[5]Sheet1!$F$7:$AE$380,26,0)</f>
        <v>0</v>
      </c>
      <c r="M71" s="131">
        <f t="shared" si="9"/>
        <v>0</v>
      </c>
      <c r="N71" s="131">
        <f>VLOOKUP(C71,[5]Sheet1!$F$7:$AF$380,27,0)</f>
        <v>0</v>
      </c>
      <c r="O71" s="131">
        <f t="shared" si="10"/>
        <v>0</v>
      </c>
      <c r="P71" s="131">
        <f>VLOOKUP(C71,[5]Sheet1!$F$7:$AG$380,28,0)</f>
        <v>169</v>
      </c>
      <c r="Q71" s="131">
        <f t="shared" si="11"/>
        <v>930514</v>
      </c>
      <c r="R71" s="131">
        <f>VLOOKUP(C71,[5]Sheet1!$F$7:$AA$380,22,0)</f>
        <v>6</v>
      </c>
      <c r="S71" s="131">
        <f t="shared" si="12"/>
        <v>125532</v>
      </c>
      <c r="T71" s="131">
        <f t="shared" si="2"/>
        <v>169</v>
      </c>
      <c r="U71" s="122"/>
      <c r="V71" s="122">
        <f t="shared" si="3"/>
        <v>0</v>
      </c>
      <c r="W71" s="122"/>
      <c r="X71" s="122">
        <f t="shared" si="4"/>
        <v>0</v>
      </c>
      <c r="Y71" s="122"/>
      <c r="Z71" s="122">
        <f t="shared" si="5"/>
        <v>0</v>
      </c>
      <c r="AA71" s="122"/>
      <c r="AB71" s="122"/>
      <c r="AC71" s="122">
        <f t="shared" si="13"/>
        <v>0</v>
      </c>
      <c r="AD71" s="157">
        <f t="shared" si="14"/>
        <v>1063144</v>
      </c>
      <c r="AE71" s="131">
        <f t="shared" si="39"/>
        <v>5915</v>
      </c>
      <c r="AF71" s="122">
        <f>VLOOKUP(C71,[1]Sheet1!$E$15:$DG$388,107,0)</f>
        <v>169</v>
      </c>
      <c r="AG71" s="122">
        <f>AF71*112</f>
        <v>18928</v>
      </c>
      <c r="AH71" s="122">
        <f>VLOOKUP(C71,[1]Sheet1!$E$15:$DI$388,109,0)</f>
        <v>0</v>
      </c>
      <c r="AI71" s="122">
        <f t="shared" si="17"/>
        <v>0</v>
      </c>
      <c r="AJ71" s="122">
        <f>VLOOKUP(C71,[1]Sheet1!$E$15:$DK$388,111,0)</f>
        <v>0</v>
      </c>
      <c r="AK71" s="122">
        <f t="shared" si="18"/>
        <v>0</v>
      </c>
      <c r="AL71" s="122"/>
      <c r="AM71" s="307">
        <f t="shared" si="40"/>
        <v>7098</v>
      </c>
      <c r="AN71" s="122"/>
      <c r="AO71" s="131">
        <f t="shared" si="20"/>
        <v>1087987</v>
      </c>
      <c r="AP71" s="131">
        <f t="shared" si="21"/>
        <v>1087987</v>
      </c>
    </row>
    <row r="72" spans="3:42" x14ac:dyDescent="0.25">
      <c r="C72" s="122">
        <v>2209132</v>
      </c>
      <c r="D72" s="303" t="s">
        <v>112</v>
      </c>
      <c r="E72" s="122" t="s">
        <v>433</v>
      </c>
      <c r="F72" s="163">
        <f>VLOOKUP(C72,[5]Sheet1!$F$7:$AB$380,23,0)</f>
        <v>0</v>
      </c>
      <c r="G72" s="163">
        <f t="shared" si="6"/>
        <v>0</v>
      </c>
      <c r="H72" s="131">
        <f>VLOOKUP(C72,[5]Sheet1!$F$7:$AC$380,24,0)</f>
        <v>0</v>
      </c>
      <c r="I72" s="131">
        <f t="shared" si="7"/>
        <v>0</v>
      </c>
      <c r="J72" s="131">
        <f>VLOOKUP(C72,[5]Sheet1!$F$7:$AD$380,25,0)</f>
        <v>0</v>
      </c>
      <c r="K72" s="131">
        <f t="shared" si="8"/>
        <v>0</v>
      </c>
      <c r="L72" s="131">
        <f>VLOOKUP(C72,[5]Sheet1!$F$7:$AE$380,26,0)</f>
        <v>89</v>
      </c>
      <c r="M72" s="131">
        <f t="shared" si="9"/>
        <v>333483</v>
      </c>
      <c r="N72" s="131">
        <f>VLOOKUP(C72,[5]Sheet1!$F$7:$AF$380,27,0)</f>
        <v>0</v>
      </c>
      <c r="O72" s="131">
        <f t="shared" si="10"/>
        <v>0</v>
      </c>
      <c r="P72" s="131">
        <f>VLOOKUP(C72,[5]Sheet1!$F$7:$AG$380,28,0)</f>
        <v>25</v>
      </c>
      <c r="Q72" s="131">
        <f t="shared" si="11"/>
        <v>137650</v>
      </c>
      <c r="R72" s="131">
        <f>VLOOKUP(C72,[5]Sheet1!$F$7:$AA$380,22,0)</f>
        <v>5</v>
      </c>
      <c r="S72" s="131">
        <f t="shared" si="12"/>
        <v>104610</v>
      </c>
      <c r="T72" s="131">
        <f t="shared" si="2"/>
        <v>114</v>
      </c>
      <c r="U72" s="122"/>
      <c r="V72" s="122">
        <f t="shared" si="3"/>
        <v>0</v>
      </c>
      <c r="W72" s="122"/>
      <c r="X72" s="122">
        <f t="shared" si="4"/>
        <v>0</v>
      </c>
      <c r="Y72" s="122"/>
      <c r="Z72" s="122">
        <f t="shared" si="5"/>
        <v>0</v>
      </c>
      <c r="AA72" s="122"/>
      <c r="AB72" s="122"/>
      <c r="AC72" s="122">
        <f t="shared" si="13"/>
        <v>0</v>
      </c>
      <c r="AD72" s="157">
        <f t="shared" si="14"/>
        <v>580531</v>
      </c>
      <c r="AE72" s="131">
        <f t="shared" si="39"/>
        <v>3990</v>
      </c>
      <c r="AF72" s="122">
        <f>VLOOKUP(C72,[1]Sheet1!$E$15:$DG$388,107,0)</f>
        <v>26</v>
      </c>
      <c r="AG72" s="122">
        <f t="shared" si="16"/>
        <v>2912</v>
      </c>
      <c r="AH72" s="122">
        <f>VLOOKUP(C72,[1]Sheet1!$E$15:$DI$388,109,0)</f>
        <v>0</v>
      </c>
      <c r="AI72" s="122">
        <f t="shared" si="17"/>
        <v>0</v>
      </c>
      <c r="AJ72" s="122">
        <f>VLOOKUP(C72,[1]Sheet1!$E$15:$DK$388,111,0)</f>
        <v>0</v>
      </c>
      <c r="AK72" s="122">
        <f t="shared" si="18"/>
        <v>0</v>
      </c>
      <c r="AL72" s="122"/>
      <c r="AM72" s="307">
        <f t="shared" si="40"/>
        <v>4788</v>
      </c>
      <c r="AN72" s="122"/>
      <c r="AO72" s="131">
        <f t="shared" si="20"/>
        <v>587433</v>
      </c>
      <c r="AP72" s="131">
        <f t="shared" si="21"/>
        <v>587433</v>
      </c>
    </row>
    <row r="73" spans="3:42" hidden="1" x14ac:dyDescent="0.25">
      <c r="C73" s="122">
        <v>2209142</v>
      </c>
      <c r="D73" s="303" t="s">
        <v>112</v>
      </c>
      <c r="E73" s="122" t="s">
        <v>434</v>
      </c>
      <c r="F73" s="163">
        <f>VLOOKUP(C73,[5]Sheet1!$F$7:$AB$380,23,0)</f>
        <v>0</v>
      </c>
      <c r="G73" s="163">
        <f t="shared" si="6"/>
        <v>0</v>
      </c>
      <c r="H73" s="131">
        <f>VLOOKUP(C73,[5]Sheet1!$F$7:$AC$380,24,0)</f>
        <v>0</v>
      </c>
      <c r="I73" s="131">
        <f t="shared" si="7"/>
        <v>0</v>
      </c>
      <c r="J73" s="131">
        <f>VLOOKUP(C73,[5]Sheet1!$F$7:$AD$380,25,0)</f>
        <v>0</v>
      </c>
      <c r="K73" s="131">
        <f t="shared" si="8"/>
        <v>0</v>
      </c>
      <c r="L73" s="131">
        <f>VLOOKUP(C73,[5]Sheet1!$F$7:$AE$380,26,0)</f>
        <v>0</v>
      </c>
      <c r="M73" s="131">
        <f t="shared" si="9"/>
        <v>0</v>
      </c>
      <c r="N73" s="131">
        <f>VLOOKUP(C73,[5]Sheet1!$F$7:$AF$380,27,0)</f>
        <v>0</v>
      </c>
      <c r="O73" s="131">
        <f t="shared" si="10"/>
        <v>0</v>
      </c>
      <c r="P73" s="131">
        <f>VLOOKUP(C73,[5]Sheet1!$F$7:$AG$380,28,0)</f>
        <v>0</v>
      </c>
      <c r="Q73" s="131">
        <f t="shared" si="11"/>
        <v>0</v>
      </c>
      <c r="R73" s="131">
        <f>VLOOKUP(C73,[5]Sheet1!$F$7:$AA$380,22,0)</f>
        <v>0</v>
      </c>
      <c r="S73" s="131">
        <f t="shared" si="12"/>
        <v>0</v>
      </c>
      <c r="T73" s="131">
        <f t="shared" si="2"/>
        <v>0</v>
      </c>
      <c r="U73" s="122"/>
      <c r="V73" s="122">
        <f t="shared" si="3"/>
        <v>0</v>
      </c>
      <c r="W73" s="122"/>
      <c r="X73" s="122">
        <f t="shared" si="4"/>
        <v>0</v>
      </c>
      <c r="Y73" s="122"/>
      <c r="Z73" s="122">
        <f t="shared" si="5"/>
        <v>0</v>
      </c>
      <c r="AA73" s="122"/>
      <c r="AB73" s="122"/>
      <c r="AC73" s="122">
        <f t="shared" si="13"/>
        <v>0</v>
      </c>
      <c r="AD73" s="157">
        <f t="shared" si="14"/>
        <v>0</v>
      </c>
      <c r="AE73" s="131">
        <f t="shared" si="39"/>
        <v>0</v>
      </c>
      <c r="AF73" s="122">
        <f>VLOOKUP(C73,[1]Sheet1!$E$15:$DG$388,107,0)</f>
        <v>0</v>
      </c>
      <c r="AG73" s="122">
        <f t="shared" si="16"/>
        <v>0</v>
      </c>
      <c r="AH73" s="122">
        <f>VLOOKUP(C73,[1]Sheet1!$E$15:$DI$388,109,0)</f>
        <v>0</v>
      </c>
      <c r="AI73" s="122">
        <f t="shared" si="17"/>
        <v>0</v>
      </c>
      <c r="AJ73" s="122">
        <f>VLOOKUP(C73,[1]Sheet1!$E$15:$DK$388,111,0)</f>
        <v>0</v>
      </c>
      <c r="AK73" s="122">
        <f t="shared" si="18"/>
        <v>0</v>
      </c>
      <c r="AL73" s="122"/>
      <c r="AM73" s="307">
        <f t="shared" si="40"/>
        <v>0</v>
      </c>
      <c r="AN73" s="122"/>
      <c r="AO73" s="131">
        <f t="shared" si="20"/>
        <v>0</v>
      </c>
      <c r="AP73" s="131">
        <f t="shared" si="21"/>
        <v>0</v>
      </c>
    </row>
    <row r="74" spans="3:42" hidden="1" x14ac:dyDescent="0.25">
      <c r="C74" s="122">
        <v>2209305</v>
      </c>
      <c r="D74" s="303" t="s">
        <v>112</v>
      </c>
      <c r="E74" s="122" t="s">
        <v>435</v>
      </c>
      <c r="F74" s="163">
        <f>VLOOKUP(C74,[5]Sheet1!$F$7:$AB$380,23,0)</f>
        <v>0</v>
      </c>
      <c r="G74" s="163">
        <f t="shared" si="6"/>
        <v>0</v>
      </c>
      <c r="H74" s="131">
        <f>VLOOKUP(C74,[5]Sheet1!$F$7:$AC$380,24,0)</f>
        <v>0</v>
      </c>
      <c r="I74" s="131">
        <f t="shared" si="7"/>
        <v>0</v>
      </c>
      <c r="J74" s="131">
        <f>VLOOKUP(C74,[5]Sheet1!$F$7:$AD$380,25,0)</f>
        <v>0</v>
      </c>
      <c r="K74" s="131">
        <f t="shared" si="8"/>
        <v>0</v>
      </c>
      <c r="L74" s="131">
        <f>VLOOKUP(C74,[5]Sheet1!$F$7:$AE$380,26,0)</f>
        <v>0</v>
      </c>
      <c r="M74" s="131">
        <f t="shared" si="9"/>
        <v>0</v>
      </c>
      <c r="N74" s="131">
        <f>VLOOKUP(C74,[5]Sheet1!$F$7:$AF$380,27,0)</f>
        <v>0</v>
      </c>
      <c r="O74" s="131">
        <f t="shared" si="10"/>
        <v>0</v>
      </c>
      <c r="P74" s="131">
        <f>VLOOKUP(C74,[5]Sheet1!$F$7:$AG$380,28,0)</f>
        <v>0</v>
      </c>
      <c r="Q74" s="131">
        <f t="shared" si="11"/>
        <v>0</v>
      </c>
      <c r="R74" s="131">
        <f>VLOOKUP(C74,[5]Sheet1!$F$7:$AA$380,22,0)</f>
        <v>0</v>
      </c>
      <c r="S74" s="131">
        <f t="shared" si="12"/>
        <v>0</v>
      </c>
      <c r="T74" s="131">
        <f t="shared" si="2"/>
        <v>0</v>
      </c>
      <c r="U74" s="122"/>
      <c r="V74" s="122">
        <f t="shared" si="3"/>
        <v>0</v>
      </c>
      <c r="W74" s="122"/>
      <c r="X74" s="122">
        <f t="shared" si="4"/>
        <v>0</v>
      </c>
      <c r="Y74" s="122"/>
      <c r="Z74" s="122">
        <f t="shared" si="5"/>
        <v>0</v>
      </c>
      <c r="AA74" s="122"/>
      <c r="AB74" s="122"/>
      <c r="AC74" s="122">
        <f t="shared" si="13"/>
        <v>0</v>
      </c>
      <c r="AD74" s="157">
        <f t="shared" si="14"/>
        <v>0</v>
      </c>
      <c r="AE74" s="131">
        <f t="shared" si="39"/>
        <v>0</v>
      </c>
      <c r="AF74" s="122">
        <f>VLOOKUP(C74,[1]Sheet1!$E$15:$DG$388,107,0)</f>
        <v>0</v>
      </c>
      <c r="AG74" s="122">
        <f t="shared" si="16"/>
        <v>0</v>
      </c>
      <c r="AH74" s="122">
        <f>VLOOKUP(C74,[1]Sheet1!$E$15:$DI$388,109,0)</f>
        <v>0</v>
      </c>
      <c r="AI74" s="122">
        <f t="shared" si="17"/>
        <v>0</v>
      </c>
      <c r="AJ74" s="122">
        <f>VLOOKUP(C74,[1]Sheet1!$E$15:$DK$388,111,0)</f>
        <v>0</v>
      </c>
      <c r="AK74" s="122">
        <f t="shared" si="18"/>
        <v>0</v>
      </c>
      <c r="AL74" s="122"/>
      <c r="AM74" s="307">
        <f t="shared" si="40"/>
        <v>0</v>
      </c>
      <c r="AN74" s="122"/>
      <c r="AO74" s="131">
        <f t="shared" si="20"/>
        <v>0</v>
      </c>
      <c r="AP74" s="131">
        <f t="shared" si="21"/>
        <v>0</v>
      </c>
    </row>
    <row r="75" spans="3:42" x14ac:dyDescent="0.25">
      <c r="C75" s="112"/>
      <c r="D75" s="112"/>
      <c r="E75" s="141" t="s">
        <v>28</v>
      </c>
      <c r="F75" s="141">
        <f t="shared" ref="F75:AP75" si="41">SUM(F76:F82)</f>
        <v>0</v>
      </c>
      <c r="G75" s="141">
        <f t="shared" si="41"/>
        <v>0</v>
      </c>
      <c r="H75" s="141">
        <f t="shared" si="41"/>
        <v>0</v>
      </c>
      <c r="I75" s="141">
        <f t="shared" si="41"/>
        <v>0</v>
      </c>
      <c r="J75" s="141">
        <f t="shared" si="41"/>
        <v>0</v>
      </c>
      <c r="K75" s="141">
        <f t="shared" si="41"/>
        <v>0</v>
      </c>
      <c r="L75" s="141">
        <f t="shared" si="41"/>
        <v>0</v>
      </c>
      <c r="M75" s="141">
        <f t="shared" si="41"/>
        <v>0</v>
      </c>
      <c r="N75" s="141">
        <f t="shared" si="41"/>
        <v>98</v>
      </c>
      <c r="O75" s="141">
        <f t="shared" si="41"/>
        <v>306054</v>
      </c>
      <c r="P75" s="141">
        <f t="shared" si="41"/>
        <v>0</v>
      </c>
      <c r="Q75" s="141">
        <f t="shared" si="41"/>
        <v>0</v>
      </c>
      <c r="R75" s="141">
        <f t="shared" si="41"/>
        <v>4</v>
      </c>
      <c r="S75" s="141">
        <f t="shared" si="41"/>
        <v>83688</v>
      </c>
      <c r="T75" s="131">
        <f t="shared" ref="T75:T138" si="42">F75+H75+J75+L75+N75+P75</f>
        <v>98</v>
      </c>
      <c r="U75" s="141">
        <f t="shared" si="41"/>
        <v>0</v>
      </c>
      <c r="V75" s="122">
        <f t="shared" ref="V75:V138" si="43">U75*8821</f>
        <v>0</v>
      </c>
      <c r="W75" s="141">
        <f t="shared" si="41"/>
        <v>0</v>
      </c>
      <c r="X75" s="122">
        <f t="shared" ref="X75:X138" si="44">W75*2510</f>
        <v>0</v>
      </c>
      <c r="Y75" s="141">
        <f t="shared" si="41"/>
        <v>0</v>
      </c>
      <c r="Z75" s="122">
        <f t="shared" ref="Z75:Z138" si="45">Y75*74</f>
        <v>0</v>
      </c>
      <c r="AA75" s="141">
        <f t="shared" si="41"/>
        <v>0</v>
      </c>
      <c r="AB75" s="141">
        <f t="shared" si="41"/>
        <v>0</v>
      </c>
      <c r="AC75" s="141">
        <f t="shared" si="41"/>
        <v>0</v>
      </c>
      <c r="AD75" s="141">
        <f t="shared" si="41"/>
        <v>393858</v>
      </c>
      <c r="AE75" s="141">
        <f t="shared" si="41"/>
        <v>3430</v>
      </c>
      <c r="AF75" s="141">
        <f t="shared" si="41"/>
        <v>0</v>
      </c>
      <c r="AG75" s="141">
        <f t="shared" si="41"/>
        <v>0</v>
      </c>
      <c r="AH75" s="141">
        <f t="shared" si="41"/>
        <v>0</v>
      </c>
      <c r="AI75" s="141">
        <f t="shared" si="41"/>
        <v>0</v>
      </c>
      <c r="AJ75" s="141">
        <f t="shared" si="41"/>
        <v>0</v>
      </c>
      <c r="AK75" s="141">
        <f t="shared" si="41"/>
        <v>0</v>
      </c>
      <c r="AL75" s="141">
        <f t="shared" si="41"/>
        <v>0</v>
      </c>
      <c r="AM75" s="141">
        <f t="shared" si="41"/>
        <v>4116</v>
      </c>
      <c r="AN75" s="141">
        <f t="shared" si="41"/>
        <v>0</v>
      </c>
      <c r="AO75" s="141">
        <f t="shared" si="41"/>
        <v>397288</v>
      </c>
      <c r="AP75" s="141">
        <f t="shared" si="41"/>
        <v>397288</v>
      </c>
    </row>
    <row r="76" spans="3:42" ht="15.75" hidden="1" thickBot="1" x14ac:dyDescent="0.3">
      <c r="C76" s="154">
        <v>2210117</v>
      </c>
      <c r="D76" s="303" t="s">
        <v>28</v>
      </c>
      <c r="E76" s="122" t="s">
        <v>436</v>
      </c>
      <c r="F76" s="163">
        <f>VLOOKUP(C76,[5]Sheet1!$F$7:$AB$380,23,0)</f>
        <v>0</v>
      </c>
      <c r="G76" s="163">
        <f t="shared" ref="G76:G138" si="46">F76*4709</f>
        <v>0</v>
      </c>
      <c r="H76" s="131">
        <f>VLOOKUP(C76,[5]Sheet1!$F$7:$AC$380,24,0)</f>
        <v>0</v>
      </c>
      <c r="I76" s="131">
        <f t="shared" ref="I76:I138" si="47">H76*4673</f>
        <v>0</v>
      </c>
      <c r="J76" s="131">
        <f>VLOOKUP(C76,[5]Sheet1!$F$7:$AD$380,25,0)</f>
        <v>0</v>
      </c>
      <c r="K76" s="131">
        <f t="shared" ref="K76:K138" si="48">J76*4110</f>
        <v>0</v>
      </c>
      <c r="L76" s="131">
        <f>VLOOKUP(C76,[5]Sheet1!$F$7:$AE$380,26,0)</f>
        <v>0</v>
      </c>
      <c r="M76" s="131">
        <f t="shared" ref="M76:M138" si="49">L76*3747</f>
        <v>0</v>
      </c>
      <c r="N76" s="131">
        <f>VLOOKUP(C76,[5]Sheet1!$F$7:$AF$380,27,0)</f>
        <v>0</v>
      </c>
      <c r="O76" s="131">
        <f t="shared" ref="O76:O138" si="50">N76*3123</f>
        <v>0</v>
      </c>
      <c r="P76" s="131">
        <f>VLOOKUP(C76,[5]Sheet1!$F$7:$AG$380,28,0)</f>
        <v>0</v>
      </c>
      <c r="Q76" s="131">
        <f t="shared" ref="Q76:Q138" si="51">P76*5506</f>
        <v>0</v>
      </c>
      <c r="R76" s="131">
        <f>VLOOKUP(C76,[5]Sheet1!$F$7:$AA$380,22,0)</f>
        <v>0</v>
      </c>
      <c r="S76" s="131">
        <f t="shared" ref="S76:S138" si="52">R76*20922</f>
        <v>0</v>
      </c>
      <c r="T76" s="131">
        <f t="shared" si="42"/>
        <v>0</v>
      </c>
      <c r="U76" s="122"/>
      <c r="V76" s="122">
        <f t="shared" si="43"/>
        <v>0</v>
      </c>
      <c r="W76" s="122"/>
      <c r="X76" s="122">
        <f t="shared" si="44"/>
        <v>0</v>
      </c>
      <c r="Y76" s="122"/>
      <c r="Z76" s="122">
        <f t="shared" si="45"/>
        <v>0</v>
      </c>
      <c r="AA76" s="122"/>
      <c r="AB76" s="122"/>
      <c r="AC76" s="122">
        <f t="shared" ref="AC76:AC138" si="53">AB76*19</f>
        <v>0</v>
      </c>
      <c r="AD76" s="157">
        <f t="shared" ref="AD76:AD138" si="54">G76+I76+K76+M76+O76+Q76+S76+V76+X76+Z76+AA76+AC76+AM76+AL76+AK76</f>
        <v>0</v>
      </c>
      <c r="AE76" s="131">
        <f t="shared" ref="AE76:AE82" si="55">T76*35</f>
        <v>0</v>
      </c>
      <c r="AF76" s="122">
        <f>VLOOKUP(C76,[1]Sheet1!$E$15:$DG$388,107,0)</f>
        <v>0</v>
      </c>
      <c r="AG76" s="122">
        <f t="shared" ref="AG76:AG138" si="56">AF76*112</f>
        <v>0</v>
      </c>
      <c r="AH76" s="122">
        <f>VLOOKUP(C76,[1]Sheet1!$E$15:$DI$388,109,0)</f>
        <v>0</v>
      </c>
      <c r="AI76" s="122">
        <f t="shared" ref="AI76:AI138" si="57">AH76*262</f>
        <v>0</v>
      </c>
      <c r="AJ76" s="122">
        <f>VLOOKUP(C76,[1]Sheet1!$E$15:$DK$388,111,0)</f>
        <v>0</v>
      </c>
      <c r="AK76" s="122">
        <f t="shared" ref="AK76:AK138" si="58">AJ76*262</f>
        <v>0</v>
      </c>
      <c r="AL76" s="122"/>
      <c r="AM76" s="307">
        <f t="shared" ref="AM76:AM82" si="59">T76*42</f>
        <v>0</v>
      </c>
      <c r="AN76" s="122"/>
      <c r="AO76" s="131">
        <f t="shared" ref="AO76:AO138" si="60">AD76+AE76+AG76+AI76</f>
        <v>0</v>
      </c>
      <c r="AP76" s="131">
        <f t="shared" ref="AP76:AP138" si="61">ROUND(AO76,0)</f>
        <v>0</v>
      </c>
    </row>
    <row r="77" spans="3:42" ht="15.75" hidden="1" thickBot="1" x14ac:dyDescent="0.3">
      <c r="C77" s="154">
        <v>2210115</v>
      </c>
      <c r="D77" s="303" t="s">
        <v>28</v>
      </c>
      <c r="E77" s="122" t="s">
        <v>437</v>
      </c>
      <c r="F77" s="163">
        <f>VLOOKUP(C77,[5]Sheet1!$F$7:$AB$380,23,0)</f>
        <v>0</v>
      </c>
      <c r="G77" s="163">
        <f t="shared" si="46"/>
        <v>0</v>
      </c>
      <c r="H77" s="131">
        <f>VLOOKUP(C77,[5]Sheet1!$F$7:$AC$380,24,0)</f>
        <v>0</v>
      </c>
      <c r="I77" s="131">
        <f t="shared" si="47"/>
        <v>0</v>
      </c>
      <c r="J77" s="131">
        <f>VLOOKUP(C77,[5]Sheet1!$F$7:$AD$380,25,0)</f>
        <v>0</v>
      </c>
      <c r="K77" s="131">
        <f t="shared" si="48"/>
        <v>0</v>
      </c>
      <c r="L77" s="131">
        <f>VLOOKUP(C77,[5]Sheet1!$F$7:$AE$380,26,0)</f>
        <v>0</v>
      </c>
      <c r="M77" s="131">
        <f t="shared" si="49"/>
        <v>0</v>
      </c>
      <c r="N77" s="131">
        <f>VLOOKUP(C77,[5]Sheet1!$F$7:$AF$380,27,0)</f>
        <v>0</v>
      </c>
      <c r="O77" s="131">
        <f t="shared" si="50"/>
        <v>0</v>
      </c>
      <c r="P77" s="131">
        <f>VLOOKUP(C77,[5]Sheet1!$F$7:$AG$380,28,0)</f>
        <v>0</v>
      </c>
      <c r="Q77" s="131">
        <f t="shared" si="51"/>
        <v>0</v>
      </c>
      <c r="R77" s="131">
        <f>VLOOKUP(C77,[5]Sheet1!$F$7:$AA$380,22,0)</f>
        <v>0</v>
      </c>
      <c r="S77" s="131">
        <f t="shared" si="52"/>
        <v>0</v>
      </c>
      <c r="T77" s="131">
        <f t="shared" si="42"/>
        <v>0</v>
      </c>
      <c r="U77" s="122"/>
      <c r="V77" s="122">
        <f t="shared" si="43"/>
        <v>0</v>
      </c>
      <c r="W77" s="122"/>
      <c r="X77" s="122">
        <f t="shared" si="44"/>
        <v>0</v>
      </c>
      <c r="Y77" s="122"/>
      <c r="Z77" s="122">
        <f t="shared" si="45"/>
        <v>0</v>
      </c>
      <c r="AA77" s="122"/>
      <c r="AB77" s="122"/>
      <c r="AC77" s="122">
        <f t="shared" si="53"/>
        <v>0</v>
      </c>
      <c r="AD77" s="157">
        <f t="shared" si="54"/>
        <v>0</v>
      </c>
      <c r="AE77" s="131">
        <f t="shared" si="55"/>
        <v>0</v>
      </c>
      <c r="AF77" s="122">
        <f>VLOOKUP(C77,[1]Sheet1!$E$15:$DG$388,107,0)</f>
        <v>0</v>
      </c>
      <c r="AG77" s="122">
        <f t="shared" si="56"/>
        <v>0</v>
      </c>
      <c r="AH77" s="122">
        <f>VLOOKUP(C77,[1]Sheet1!$E$15:$DI$388,109,0)</f>
        <v>0</v>
      </c>
      <c r="AI77" s="122">
        <f t="shared" si="57"/>
        <v>0</v>
      </c>
      <c r="AJ77" s="122">
        <f>VLOOKUP(C77,[1]Sheet1!$E$15:$DK$388,111,0)</f>
        <v>0</v>
      </c>
      <c r="AK77" s="122">
        <f t="shared" si="58"/>
        <v>0</v>
      </c>
      <c r="AL77" s="122"/>
      <c r="AM77" s="307">
        <f t="shared" si="59"/>
        <v>0</v>
      </c>
      <c r="AN77" s="122"/>
      <c r="AO77" s="131">
        <f t="shared" si="60"/>
        <v>0</v>
      </c>
      <c r="AP77" s="131">
        <f t="shared" si="61"/>
        <v>0</v>
      </c>
    </row>
    <row r="78" spans="3:42" ht="15.75" thickBot="1" x14ac:dyDescent="0.3">
      <c r="C78" s="154">
        <v>2210085</v>
      </c>
      <c r="D78" s="303" t="s">
        <v>28</v>
      </c>
      <c r="E78" s="122" t="s">
        <v>438</v>
      </c>
      <c r="F78" s="163">
        <f>VLOOKUP(C78,[5]Sheet1!$F$7:$AB$380,23,0)</f>
        <v>0</v>
      </c>
      <c r="G78" s="163">
        <f t="shared" si="46"/>
        <v>0</v>
      </c>
      <c r="H78" s="131">
        <f>VLOOKUP(C78,[5]Sheet1!$F$7:$AC$380,24,0)</f>
        <v>0</v>
      </c>
      <c r="I78" s="131">
        <f t="shared" si="47"/>
        <v>0</v>
      </c>
      <c r="J78" s="131">
        <f>VLOOKUP(C78,[5]Sheet1!$F$7:$AD$380,25,0)</f>
        <v>0</v>
      </c>
      <c r="K78" s="131">
        <f t="shared" si="48"/>
        <v>0</v>
      </c>
      <c r="L78" s="131">
        <f>VLOOKUP(C78,[5]Sheet1!$F$7:$AE$380,26,0)</f>
        <v>0</v>
      </c>
      <c r="M78" s="131">
        <f t="shared" si="49"/>
        <v>0</v>
      </c>
      <c r="N78" s="131">
        <f>VLOOKUP(C78,[5]Sheet1!$F$7:$AF$380,27,0)</f>
        <v>98</v>
      </c>
      <c r="O78" s="131">
        <f t="shared" si="50"/>
        <v>306054</v>
      </c>
      <c r="P78" s="131">
        <f>VLOOKUP(C78,[5]Sheet1!$F$7:$AG$380,28,0)</f>
        <v>0</v>
      </c>
      <c r="Q78" s="131">
        <f t="shared" si="51"/>
        <v>0</v>
      </c>
      <c r="R78" s="131">
        <f>VLOOKUP(C78,[5]Sheet1!$F$7:$AA$380,22,0)</f>
        <v>4</v>
      </c>
      <c r="S78" s="131">
        <f t="shared" si="52"/>
        <v>83688</v>
      </c>
      <c r="T78" s="131">
        <f t="shared" si="42"/>
        <v>98</v>
      </c>
      <c r="U78" s="122"/>
      <c r="V78" s="122">
        <f t="shared" si="43"/>
        <v>0</v>
      </c>
      <c r="W78" s="122"/>
      <c r="X78" s="122">
        <f t="shared" si="44"/>
        <v>0</v>
      </c>
      <c r="Y78" s="122"/>
      <c r="Z78" s="122">
        <f t="shared" si="45"/>
        <v>0</v>
      </c>
      <c r="AA78" s="122"/>
      <c r="AB78" s="122"/>
      <c r="AC78" s="122">
        <f t="shared" si="53"/>
        <v>0</v>
      </c>
      <c r="AD78" s="157">
        <f t="shared" si="54"/>
        <v>393858</v>
      </c>
      <c r="AE78" s="131">
        <f t="shared" si="55"/>
        <v>3430</v>
      </c>
      <c r="AF78" s="122">
        <f>VLOOKUP(C78,[1]Sheet1!$E$15:$DG$388,107,0)</f>
        <v>0</v>
      </c>
      <c r="AG78" s="122">
        <f t="shared" si="56"/>
        <v>0</v>
      </c>
      <c r="AH78" s="122">
        <f>VLOOKUP(C78,[1]Sheet1!$E$15:$DI$388,109,0)</f>
        <v>0</v>
      </c>
      <c r="AI78" s="122">
        <f t="shared" si="57"/>
        <v>0</v>
      </c>
      <c r="AJ78" s="122">
        <f>VLOOKUP(C78,[1]Sheet1!$E$15:$DK$388,111,0)</f>
        <v>0</v>
      </c>
      <c r="AK78" s="122">
        <f t="shared" si="58"/>
        <v>0</v>
      </c>
      <c r="AL78" s="122"/>
      <c r="AM78" s="307">
        <f t="shared" si="59"/>
        <v>4116</v>
      </c>
      <c r="AN78" s="122"/>
      <c r="AO78" s="131">
        <f t="shared" si="60"/>
        <v>397288</v>
      </c>
      <c r="AP78" s="131">
        <f t="shared" si="61"/>
        <v>397288</v>
      </c>
    </row>
    <row r="79" spans="3:42" ht="15.75" hidden="1" thickBot="1" x14ac:dyDescent="0.3">
      <c r="C79" s="154">
        <v>2210156</v>
      </c>
      <c r="D79" s="303" t="s">
        <v>28</v>
      </c>
      <c r="E79" s="122" t="s">
        <v>439</v>
      </c>
      <c r="F79" s="163">
        <f>VLOOKUP(C79,[5]Sheet1!$F$7:$AB$380,23,0)</f>
        <v>0</v>
      </c>
      <c r="G79" s="163">
        <f t="shared" si="46"/>
        <v>0</v>
      </c>
      <c r="H79" s="131">
        <f>VLOOKUP(C79,[5]Sheet1!$F$7:$AC$380,24,0)</f>
        <v>0</v>
      </c>
      <c r="I79" s="131">
        <f t="shared" si="47"/>
        <v>0</v>
      </c>
      <c r="J79" s="131">
        <f>VLOOKUP(C79,[5]Sheet1!$F$7:$AD$380,25,0)</f>
        <v>0</v>
      </c>
      <c r="K79" s="131">
        <f t="shared" si="48"/>
        <v>0</v>
      </c>
      <c r="L79" s="131">
        <f>VLOOKUP(C79,[5]Sheet1!$F$7:$AE$380,26,0)</f>
        <v>0</v>
      </c>
      <c r="M79" s="131">
        <f t="shared" si="49"/>
        <v>0</v>
      </c>
      <c r="N79" s="131">
        <f>VLOOKUP(C79,[5]Sheet1!$F$7:$AF$380,27,0)</f>
        <v>0</v>
      </c>
      <c r="O79" s="131">
        <f t="shared" si="50"/>
        <v>0</v>
      </c>
      <c r="P79" s="131">
        <f>VLOOKUP(C79,[5]Sheet1!$F$7:$AG$380,28,0)</f>
        <v>0</v>
      </c>
      <c r="Q79" s="131">
        <f t="shared" si="51"/>
        <v>0</v>
      </c>
      <c r="R79" s="131">
        <f>VLOOKUP(C79,[5]Sheet1!$F$7:$AA$380,22,0)</f>
        <v>0</v>
      </c>
      <c r="S79" s="131">
        <f t="shared" si="52"/>
        <v>0</v>
      </c>
      <c r="T79" s="131">
        <f t="shared" si="42"/>
        <v>0</v>
      </c>
      <c r="U79" s="122"/>
      <c r="V79" s="122">
        <f t="shared" si="43"/>
        <v>0</v>
      </c>
      <c r="W79" s="122"/>
      <c r="X79" s="122">
        <f t="shared" si="44"/>
        <v>0</v>
      </c>
      <c r="Y79" s="122"/>
      <c r="Z79" s="122">
        <f t="shared" si="45"/>
        <v>0</v>
      </c>
      <c r="AA79" s="122"/>
      <c r="AB79" s="122"/>
      <c r="AC79" s="122">
        <f t="shared" si="53"/>
        <v>0</v>
      </c>
      <c r="AD79" s="157">
        <f t="shared" si="54"/>
        <v>0</v>
      </c>
      <c r="AE79" s="131">
        <f t="shared" si="55"/>
        <v>0</v>
      </c>
      <c r="AF79" s="122">
        <f>VLOOKUP(C79,[1]Sheet1!$E$15:$DG$388,107,0)</f>
        <v>0</v>
      </c>
      <c r="AG79" s="122">
        <f t="shared" si="56"/>
        <v>0</v>
      </c>
      <c r="AH79" s="122">
        <f>VLOOKUP(C79,[1]Sheet1!$E$15:$DI$388,109,0)</f>
        <v>0</v>
      </c>
      <c r="AI79" s="122">
        <f t="shared" si="57"/>
        <v>0</v>
      </c>
      <c r="AJ79" s="122">
        <f>VLOOKUP(C79,[1]Sheet1!$E$15:$DK$388,111,0)</f>
        <v>0</v>
      </c>
      <c r="AK79" s="122">
        <f t="shared" si="58"/>
        <v>0</v>
      </c>
      <c r="AL79" s="122"/>
      <c r="AM79" s="307">
        <f t="shared" si="59"/>
        <v>0</v>
      </c>
      <c r="AN79" s="122"/>
      <c r="AO79" s="131">
        <f t="shared" si="60"/>
        <v>0</v>
      </c>
      <c r="AP79" s="131">
        <f t="shared" si="61"/>
        <v>0</v>
      </c>
    </row>
    <row r="80" spans="3:42" ht="15.75" hidden="1" thickBot="1" x14ac:dyDescent="0.3">
      <c r="C80" s="154">
        <v>2210159</v>
      </c>
      <c r="D80" s="303" t="s">
        <v>28</v>
      </c>
      <c r="E80" s="122" t="s">
        <v>440</v>
      </c>
      <c r="F80" s="163">
        <f>VLOOKUP(C80,[5]Sheet1!$F$7:$AB$380,23,0)</f>
        <v>0</v>
      </c>
      <c r="G80" s="163">
        <f t="shared" si="46"/>
        <v>0</v>
      </c>
      <c r="H80" s="131">
        <f>VLOOKUP(C80,[5]Sheet1!$F$7:$AC$380,24,0)</f>
        <v>0</v>
      </c>
      <c r="I80" s="131">
        <f t="shared" si="47"/>
        <v>0</v>
      </c>
      <c r="J80" s="131">
        <f>VLOOKUP(C80,[5]Sheet1!$F$7:$AD$380,25,0)</f>
        <v>0</v>
      </c>
      <c r="K80" s="131">
        <f t="shared" si="48"/>
        <v>0</v>
      </c>
      <c r="L80" s="131">
        <f>VLOOKUP(C80,[5]Sheet1!$F$7:$AE$380,26,0)</f>
        <v>0</v>
      </c>
      <c r="M80" s="131">
        <f t="shared" si="49"/>
        <v>0</v>
      </c>
      <c r="N80" s="131">
        <f>VLOOKUP(C80,[5]Sheet1!$F$7:$AF$380,27,0)</f>
        <v>0</v>
      </c>
      <c r="O80" s="131">
        <f t="shared" si="50"/>
        <v>0</v>
      </c>
      <c r="P80" s="131">
        <f>VLOOKUP(C80,[5]Sheet1!$F$7:$AG$380,28,0)</f>
        <v>0</v>
      </c>
      <c r="Q80" s="131">
        <f t="shared" si="51"/>
        <v>0</v>
      </c>
      <c r="R80" s="131">
        <f>VLOOKUP(C80,[5]Sheet1!$F$7:$AA$380,22,0)</f>
        <v>0</v>
      </c>
      <c r="S80" s="131">
        <f t="shared" si="52"/>
        <v>0</v>
      </c>
      <c r="T80" s="131">
        <f t="shared" si="42"/>
        <v>0</v>
      </c>
      <c r="U80" s="122"/>
      <c r="V80" s="122">
        <f t="shared" si="43"/>
        <v>0</v>
      </c>
      <c r="W80" s="122"/>
      <c r="X80" s="122">
        <f t="shared" si="44"/>
        <v>0</v>
      </c>
      <c r="Y80" s="122"/>
      <c r="Z80" s="122">
        <f t="shared" si="45"/>
        <v>0</v>
      </c>
      <c r="AA80" s="122"/>
      <c r="AB80" s="122"/>
      <c r="AC80" s="122">
        <f t="shared" si="53"/>
        <v>0</v>
      </c>
      <c r="AD80" s="157">
        <f t="shared" si="54"/>
        <v>0</v>
      </c>
      <c r="AE80" s="131">
        <f t="shared" si="55"/>
        <v>0</v>
      </c>
      <c r="AF80" s="122">
        <f>VLOOKUP(C80,[1]Sheet1!$E$15:$DG$388,107,0)</f>
        <v>0</v>
      </c>
      <c r="AG80" s="122">
        <f t="shared" si="56"/>
        <v>0</v>
      </c>
      <c r="AH80" s="122">
        <f>VLOOKUP(C80,[1]Sheet1!$E$15:$DI$388,109,0)</f>
        <v>0</v>
      </c>
      <c r="AI80" s="122">
        <f t="shared" si="57"/>
        <v>0</v>
      </c>
      <c r="AJ80" s="122">
        <f>VLOOKUP(C80,[1]Sheet1!$E$15:$DK$388,111,0)</f>
        <v>0</v>
      </c>
      <c r="AK80" s="122">
        <f t="shared" si="58"/>
        <v>0</v>
      </c>
      <c r="AL80" s="122"/>
      <c r="AM80" s="307">
        <f t="shared" si="59"/>
        <v>0</v>
      </c>
      <c r="AN80" s="122"/>
      <c r="AO80" s="131">
        <f t="shared" si="60"/>
        <v>0</v>
      </c>
      <c r="AP80" s="131">
        <f t="shared" si="61"/>
        <v>0</v>
      </c>
    </row>
    <row r="81" spans="3:42" ht="15.75" hidden="1" thickBot="1" x14ac:dyDescent="0.3">
      <c r="C81" s="154">
        <v>2210162</v>
      </c>
      <c r="D81" s="303" t="s">
        <v>28</v>
      </c>
      <c r="E81" s="122" t="s">
        <v>441</v>
      </c>
      <c r="F81" s="163">
        <f>VLOOKUP(C81,[5]Sheet1!$F$7:$AB$380,23,0)</f>
        <v>0</v>
      </c>
      <c r="G81" s="163">
        <f t="shared" si="46"/>
        <v>0</v>
      </c>
      <c r="H81" s="131">
        <f>VLOOKUP(C81,[5]Sheet1!$F$7:$AC$380,24,0)</f>
        <v>0</v>
      </c>
      <c r="I81" s="131">
        <f t="shared" si="47"/>
        <v>0</v>
      </c>
      <c r="J81" s="131">
        <f>VLOOKUP(C81,[5]Sheet1!$F$7:$AD$380,25,0)</f>
        <v>0</v>
      </c>
      <c r="K81" s="131">
        <f t="shared" si="48"/>
        <v>0</v>
      </c>
      <c r="L81" s="131">
        <f>VLOOKUP(C81,[5]Sheet1!$F$7:$AE$380,26,0)</f>
        <v>0</v>
      </c>
      <c r="M81" s="131">
        <f t="shared" si="49"/>
        <v>0</v>
      </c>
      <c r="N81" s="131">
        <f>VLOOKUP(C81,[5]Sheet1!$F$7:$AF$380,27,0)</f>
        <v>0</v>
      </c>
      <c r="O81" s="131">
        <f t="shared" si="50"/>
        <v>0</v>
      </c>
      <c r="P81" s="131">
        <f>VLOOKUP(C81,[5]Sheet1!$F$7:$AG$380,28,0)</f>
        <v>0</v>
      </c>
      <c r="Q81" s="131">
        <f t="shared" si="51"/>
        <v>0</v>
      </c>
      <c r="R81" s="131">
        <f>VLOOKUP(C81,[5]Sheet1!$F$7:$AA$380,22,0)</f>
        <v>0</v>
      </c>
      <c r="S81" s="131">
        <f t="shared" si="52"/>
        <v>0</v>
      </c>
      <c r="T81" s="131">
        <f t="shared" si="42"/>
        <v>0</v>
      </c>
      <c r="U81" s="122"/>
      <c r="V81" s="122">
        <f t="shared" si="43"/>
        <v>0</v>
      </c>
      <c r="W81" s="122"/>
      <c r="X81" s="122">
        <f t="shared" si="44"/>
        <v>0</v>
      </c>
      <c r="Y81" s="122"/>
      <c r="Z81" s="122">
        <f t="shared" si="45"/>
        <v>0</v>
      </c>
      <c r="AA81" s="122"/>
      <c r="AB81" s="122"/>
      <c r="AC81" s="122">
        <f t="shared" si="53"/>
        <v>0</v>
      </c>
      <c r="AD81" s="157">
        <f t="shared" si="54"/>
        <v>0</v>
      </c>
      <c r="AE81" s="131">
        <f t="shared" si="55"/>
        <v>0</v>
      </c>
      <c r="AF81" s="122">
        <f>VLOOKUP(C81,[1]Sheet1!$E$15:$DG$388,107,0)</f>
        <v>0</v>
      </c>
      <c r="AG81" s="122">
        <f t="shared" si="56"/>
        <v>0</v>
      </c>
      <c r="AH81" s="122">
        <f>VLOOKUP(C81,[1]Sheet1!$E$15:$DI$388,109,0)</f>
        <v>0</v>
      </c>
      <c r="AI81" s="122">
        <f t="shared" si="57"/>
        <v>0</v>
      </c>
      <c r="AJ81" s="122">
        <f>VLOOKUP(C81,[1]Sheet1!$E$15:$DK$388,111,0)</f>
        <v>0</v>
      </c>
      <c r="AK81" s="122">
        <f t="shared" si="58"/>
        <v>0</v>
      </c>
      <c r="AL81" s="122"/>
      <c r="AM81" s="307">
        <f t="shared" si="59"/>
        <v>0</v>
      </c>
      <c r="AN81" s="122"/>
      <c r="AO81" s="131">
        <f t="shared" si="60"/>
        <v>0</v>
      </c>
      <c r="AP81" s="131">
        <f t="shared" si="61"/>
        <v>0</v>
      </c>
    </row>
    <row r="82" spans="3:42" ht="15.75" hidden="1" thickBot="1" x14ac:dyDescent="0.3">
      <c r="C82" s="154">
        <v>2210116</v>
      </c>
      <c r="D82" s="303" t="s">
        <v>28</v>
      </c>
      <c r="E82" s="122" t="s">
        <v>442</v>
      </c>
      <c r="F82" s="163">
        <f>VLOOKUP(C82,[5]Sheet1!$F$7:$AB$380,23,0)</f>
        <v>0</v>
      </c>
      <c r="G82" s="163">
        <f t="shared" si="46"/>
        <v>0</v>
      </c>
      <c r="H82" s="131">
        <f>VLOOKUP(C82,[5]Sheet1!$F$7:$AC$380,24,0)</f>
        <v>0</v>
      </c>
      <c r="I82" s="131">
        <f t="shared" si="47"/>
        <v>0</v>
      </c>
      <c r="J82" s="131">
        <f>VLOOKUP(C82,[5]Sheet1!$F$7:$AD$380,25,0)</f>
        <v>0</v>
      </c>
      <c r="K82" s="131">
        <f t="shared" si="48"/>
        <v>0</v>
      </c>
      <c r="L82" s="131">
        <f>VLOOKUP(C82,[5]Sheet1!$F$7:$AE$380,26,0)</f>
        <v>0</v>
      </c>
      <c r="M82" s="131">
        <f t="shared" si="49"/>
        <v>0</v>
      </c>
      <c r="N82" s="131">
        <f>VLOOKUP(C82,[5]Sheet1!$F$7:$AF$380,27,0)</f>
        <v>0</v>
      </c>
      <c r="O82" s="131">
        <f t="shared" si="50"/>
        <v>0</v>
      </c>
      <c r="P82" s="131">
        <f>VLOOKUP(C82,[5]Sheet1!$F$7:$AG$380,28,0)</f>
        <v>0</v>
      </c>
      <c r="Q82" s="131">
        <f t="shared" si="51"/>
        <v>0</v>
      </c>
      <c r="R82" s="131">
        <f>VLOOKUP(C82,[5]Sheet1!$F$7:$AA$380,22,0)</f>
        <v>0</v>
      </c>
      <c r="S82" s="131">
        <f t="shared" si="52"/>
        <v>0</v>
      </c>
      <c r="T82" s="131">
        <f t="shared" si="42"/>
        <v>0</v>
      </c>
      <c r="U82" s="122"/>
      <c r="V82" s="122">
        <f t="shared" si="43"/>
        <v>0</v>
      </c>
      <c r="W82" s="122"/>
      <c r="X82" s="122">
        <f t="shared" si="44"/>
        <v>0</v>
      </c>
      <c r="Y82" s="122"/>
      <c r="Z82" s="122">
        <f t="shared" si="45"/>
        <v>0</v>
      </c>
      <c r="AA82" s="122"/>
      <c r="AB82" s="122"/>
      <c r="AC82" s="122">
        <f t="shared" si="53"/>
        <v>0</v>
      </c>
      <c r="AD82" s="157">
        <f t="shared" si="54"/>
        <v>0</v>
      </c>
      <c r="AE82" s="131">
        <f t="shared" si="55"/>
        <v>0</v>
      </c>
      <c r="AF82" s="122">
        <f>VLOOKUP(C82,[1]Sheet1!$E$15:$DG$388,107,0)</f>
        <v>0</v>
      </c>
      <c r="AG82" s="122">
        <f t="shared" si="56"/>
        <v>0</v>
      </c>
      <c r="AH82" s="122">
        <f>VLOOKUP(C82,[1]Sheet1!$E$15:$DI$388,109,0)</f>
        <v>0</v>
      </c>
      <c r="AI82" s="122">
        <f t="shared" si="57"/>
        <v>0</v>
      </c>
      <c r="AJ82" s="122">
        <f>VLOOKUP(C82,[1]Sheet1!$E$15:$DK$388,111,0)</f>
        <v>0</v>
      </c>
      <c r="AK82" s="122">
        <f t="shared" si="58"/>
        <v>0</v>
      </c>
      <c r="AL82" s="122"/>
      <c r="AM82" s="307">
        <f t="shared" si="59"/>
        <v>0</v>
      </c>
      <c r="AN82" s="122"/>
      <c r="AO82" s="131">
        <f t="shared" si="60"/>
        <v>0</v>
      </c>
      <c r="AP82" s="131">
        <f t="shared" si="61"/>
        <v>0</v>
      </c>
    </row>
    <row r="83" spans="3:42" hidden="1" x14ac:dyDescent="0.25">
      <c r="C83" s="112"/>
      <c r="D83" s="112"/>
      <c r="E83" s="141" t="s">
        <v>29</v>
      </c>
      <c r="F83" s="141">
        <f t="shared" ref="F83:AP83" si="62">SUM(F84:F89)</f>
        <v>0</v>
      </c>
      <c r="G83" s="141">
        <f t="shared" si="62"/>
        <v>0</v>
      </c>
      <c r="H83" s="141">
        <f t="shared" si="62"/>
        <v>0</v>
      </c>
      <c r="I83" s="141">
        <f t="shared" si="62"/>
        <v>0</v>
      </c>
      <c r="J83" s="141">
        <f t="shared" si="62"/>
        <v>0</v>
      </c>
      <c r="K83" s="141">
        <f t="shared" si="62"/>
        <v>0</v>
      </c>
      <c r="L83" s="141">
        <f t="shared" si="62"/>
        <v>0</v>
      </c>
      <c r="M83" s="141">
        <f t="shared" si="62"/>
        <v>0</v>
      </c>
      <c r="N83" s="141">
        <f t="shared" si="62"/>
        <v>0</v>
      </c>
      <c r="O83" s="141">
        <f t="shared" si="62"/>
        <v>0</v>
      </c>
      <c r="P83" s="141">
        <f t="shared" si="62"/>
        <v>0</v>
      </c>
      <c r="Q83" s="141">
        <f t="shared" si="62"/>
        <v>0</v>
      </c>
      <c r="R83" s="141">
        <f t="shared" si="62"/>
        <v>0</v>
      </c>
      <c r="S83" s="141">
        <f t="shared" si="62"/>
        <v>0</v>
      </c>
      <c r="T83" s="131">
        <f t="shared" si="42"/>
        <v>0</v>
      </c>
      <c r="U83" s="141">
        <f t="shared" si="62"/>
        <v>0</v>
      </c>
      <c r="V83" s="122">
        <f t="shared" si="43"/>
        <v>0</v>
      </c>
      <c r="W83" s="141">
        <f t="shared" si="62"/>
        <v>0</v>
      </c>
      <c r="X83" s="122">
        <f t="shared" si="44"/>
        <v>0</v>
      </c>
      <c r="Y83" s="141">
        <f t="shared" si="62"/>
        <v>0</v>
      </c>
      <c r="Z83" s="122">
        <f t="shared" si="45"/>
        <v>0</v>
      </c>
      <c r="AA83" s="141">
        <f t="shared" si="62"/>
        <v>0</v>
      </c>
      <c r="AB83" s="141">
        <f t="shared" si="62"/>
        <v>0</v>
      </c>
      <c r="AC83" s="141">
        <f t="shared" si="62"/>
        <v>0</v>
      </c>
      <c r="AD83" s="141">
        <f t="shared" si="62"/>
        <v>0</v>
      </c>
      <c r="AE83" s="141">
        <f t="shared" si="62"/>
        <v>0</v>
      </c>
      <c r="AF83" s="141">
        <f t="shared" si="62"/>
        <v>0</v>
      </c>
      <c r="AG83" s="141">
        <f t="shared" si="62"/>
        <v>0</v>
      </c>
      <c r="AH83" s="141">
        <f t="shared" si="62"/>
        <v>0</v>
      </c>
      <c r="AI83" s="141">
        <f t="shared" si="62"/>
        <v>0</v>
      </c>
      <c r="AJ83" s="141">
        <f t="shared" si="62"/>
        <v>0</v>
      </c>
      <c r="AK83" s="141">
        <f t="shared" si="62"/>
        <v>0</v>
      </c>
      <c r="AL83" s="141">
        <f t="shared" si="62"/>
        <v>0</v>
      </c>
      <c r="AM83" s="141">
        <f t="shared" si="62"/>
        <v>0</v>
      </c>
      <c r="AN83" s="141">
        <f t="shared" si="62"/>
        <v>0</v>
      </c>
      <c r="AO83" s="141">
        <f t="shared" si="62"/>
        <v>0</v>
      </c>
      <c r="AP83" s="141">
        <f t="shared" si="62"/>
        <v>0</v>
      </c>
    </row>
    <row r="84" spans="3:42" hidden="1" x14ac:dyDescent="0.25">
      <c r="C84" s="122">
        <v>2211021</v>
      </c>
      <c r="D84" s="303" t="s">
        <v>29</v>
      </c>
      <c r="E84" s="122" t="s">
        <v>443</v>
      </c>
      <c r="F84" s="163">
        <f>VLOOKUP(C84,[5]Sheet1!$F$7:$AB$380,23,0)</f>
        <v>0</v>
      </c>
      <c r="G84" s="163">
        <f t="shared" si="46"/>
        <v>0</v>
      </c>
      <c r="H84" s="131">
        <f>VLOOKUP(C84,[5]Sheet1!$F$7:$AC$380,24,0)</f>
        <v>0</v>
      </c>
      <c r="I84" s="131">
        <f t="shared" si="47"/>
        <v>0</v>
      </c>
      <c r="J84" s="131">
        <f>VLOOKUP(C84,[5]Sheet1!$F$7:$AD$380,25,0)</f>
        <v>0</v>
      </c>
      <c r="K84" s="131">
        <f t="shared" si="48"/>
        <v>0</v>
      </c>
      <c r="L84" s="131">
        <f>VLOOKUP(C84,[5]Sheet1!$F$7:$AE$380,26,0)</f>
        <v>0</v>
      </c>
      <c r="M84" s="131">
        <f t="shared" si="49"/>
        <v>0</v>
      </c>
      <c r="N84" s="131">
        <f>VLOOKUP(C84,[5]Sheet1!$F$7:$AF$380,27,0)</f>
        <v>0</v>
      </c>
      <c r="O84" s="131">
        <f t="shared" si="50"/>
        <v>0</v>
      </c>
      <c r="P84" s="131">
        <f>VLOOKUP(C84,[5]Sheet1!$F$7:$AG$380,28,0)</f>
        <v>0</v>
      </c>
      <c r="Q84" s="131">
        <f t="shared" si="51"/>
        <v>0</v>
      </c>
      <c r="R84" s="131">
        <f>VLOOKUP(C84,[5]Sheet1!$F$7:$AA$380,22,0)</f>
        <v>0</v>
      </c>
      <c r="S84" s="131">
        <f t="shared" si="52"/>
        <v>0</v>
      </c>
      <c r="T84" s="131">
        <f t="shared" si="42"/>
        <v>0</v>
      </c>
      <c r="U84" s="122"/>
      <c r="V84" s="122">
        <f t="shared" si="43"/>
        <v>0</v>
      </c>
      <c r="W84" s="122"/>
      <c r="X84" s="122">
        <f t="shared" si="44"/>
        <v>0</v>
      </c>
      <c r="Y84" s="122"/>
      <c r="Z84" s="122">
        <f t="shared" si="45"/>
        <v>0</v>
      </c>
      <c r="AA84" s="122"/>
      <c r="AB84" s="122"/>
      <c r="AC84" s="122">
        <f t="shared" si="53"/>
        <v>0</v>
      </c>
      <c r="AD84" s="157">
        <f t="shared" si="54"/>
        <v>0</v>
      </c>
      <c r="AE84" s="131">
        <f t="shared" ref="AE84:AE89" si="63">T84*35</f>
        <v>0</v>
      </c>
      <c r="AF84" s="122">
        <f>VLOOKUP(C84,[1]Sheet1!$E$15:$DG$388,107,0)</f>
        <v>0</v>
      </c>
      <c r="AG84" s="122">
        <f t="shared" si="56"/>
        <v>0</v>
      </c>
      <c r="AH84" s="122">
        <f>VLOOKUP(C84,[1]Sheet1!$E$15:$DI$388,109,0)</f>
        <v>0</v>
      </c>
      <c r="AI84" s="122">
        <f t="shared" si="57"/>
        <v>0</v>
      </c>
      <c r="AJ84" s="122">
        <f>VLOOKUP(C84,[1]Sheet1!$E$15:$DK$388,111,0)</f>
        <v>0</v>
      </c>
      <c r="AK84" s="122">
        <f t="shared" si="58"/>
        <v>0</v>
      </c>
      <c r="AL84" s="122"/>
      <c r="AM84" s="307">
        <f t="shared" ref="AM84:AM89" si="64">T84*42</f>
        <v>0</v>
      </c>
      <c r="AN84" s="122"/>
      <c r="AO84" s="131">
        <f t="shared" si="60"/>
        <v>0</v>
      </c>
      <c r="AP84" s="131">
        <f t="shared" si="61"/>
        <v>0</v>
      </c>
    </row>
    <row r="85" spans="3:42" hidden="1" x14ac:dyDescent="0.25">
      <c r="C85" s="122">
        <v>2211035</v>
      </c>
      <c r="D85" s="303" t="s">
        <v>29</v>
      </c>
      <c r="E85" s="122" t="s">
        <v>444</v>
      </c>
      <c r="F85" s="163">
        <f>VLOOKUP(C85,[5]Sheet1!$F$7:$AB$380,23,0)</f>
        <v>0</v>
      </c>
      <c r="G85" s="163">
        <f t="shared" si="46"/>
        <v>0</v>
      </c>
      <c r="H85" s="131">
        <f>VLOOKUP(C85,[5]Sheet1!$F$7:$AC$380,24,0)</f>
        <v>0</v>
      </c>
      <c r="I85" s="131">
        <f t="shared" si="47"/>
        <v>0</v>
      </c>
      <c r="J85" s="131">
        <f>VLOOKUP(C85,[5]Sheet1!$F$7:$AD$380,25,0)</f>
        <v>0</v>
      </c>
      <c r="K85" s="131">
        <f t="shared" si="48"/>
        <v>0</v>
      </c>
      <c r="L85" s="131">
        <f>VLOOKUP(C85,[5]Sheet1!$F$7:$AE$380,26,0)</f>
        <v>0</v>
      </c>
      <c r="M85" s="131">
        <f t="shared" si="49"/>
        <v>0</v>
      </c>
      <c r="N85" s="131">
        <f>VLOOKUP(C85,[5]Sheet1!$F$7:$AF$380,27,0)</f>
        <v>0</v>
      </c>
      <c r="O85" s="131">
        <f t="shared" si="50"/>
        <v>0</v>
      </c>
      <c r="P85" s="131">
        <f>VLOOKUP(C85,[5]Sheet1!$F$7:$AG$380,28,0)</f>
        <v>0</v>
      </c>
      <c r="Q85" s="131">
        <f t="shared" si="51"/>
        <v>0</v>
      </c>
      <c r="R85" s="131">
        <f>VLOOKUP(C85,[5]Sheet1!$F$7:$AA$380,22,0)</f>
        <v>0</v>
      </c>
      <c r="S85" s="131">
        <f t="shared" si="52"/>
        <v>0</v>
      </c>
      <c r="T85" s="131">
        <f t="shared" si="42"/>
        <v>0</v>
      </c>
      <c r="U85" s="122"/>
      <c r="V85" s="122">
        <f t="shared" si="43"/>
        <v>0</v>
      </c>
      <c r="W85" s="122"/>
      <c r="X85" s="122">
        <f t="shared" si="44"/>
        <v>0</v>
      </c>
      <c r="Y85" s="122"/>
      <c r="Z85" s="122">
        <f t="shared" si="45"/>
        <v>0</v>
      </c>
      <c r="AA85" s="122"/>
      <c r="AB85" s="122"/>
      <c r="AC85" s="122">
        <f t="shared" si="53"/>
        <v>0</v>
      </c>
      <c r="AD85" s="157">
        <f t="shared" si="54"/>
        <v>0</v>
      </c>
      <c r="AE85" s="131">
        <f t="shared" si="63"/>
        <v>0</v>
      </c>
      <c r="AF85" s="122">
        <f>VLOOKUP(C85,[1]Sheet1!$E$15:$DG$388,107,0)</f>
        <v>0</v>
      </c>
      <c r="AG85" s="122">
        <f t="shared" si="56"/>
        <v>0</v>
      </c>
      <c r="AH85" s="122">
        <f>VLOOKUP(C85,[1]Sheet1!$E$15:$DI$388,109,0)</f>
        <v>0</v>
      </c>
      <c r="AI85" s="122">
        <f t="shared" si="57"/>
        <v>0</v>
      </c>
      <c r="AJ85" s="122">
        <f>VLOOKUP(C85,[1]Sheet1!$E$15:$DK$388,111,0)</f>
        <v>0</v>
      </c>
      <c r="AK85" s="122">
        <f t="shared" si="58"/>
        <v>0</v>
      </c>
      <c r="AL85" s="122"/>
      <c r="AM85" s="307">
        <f t="shared" si="64"/>
        <v>0</v>
      </c>
      <c r="AN85" s="122"/>
      <c r="AO85" s="131">
        <f t="shared" si="60"/>
        <v>0</v>
      </c>
      <c r="AP85" s="131">
        <f t="shared" si="61"/>
        <v>0</v>
      </c>
    </row>
    <row r="86" spans="3:42" hidden="1" x14ac:dyDescent="0.25">
      <c r="C86" s="122">
        <v>2211107</v>
      </c>
      <c r="D86" s="303" t="s">
        <v>29</v>
      </c>
      <c r="E86" s="122" t="s">
        <v>445</v>
      </c>
      <c r="F86" s="163">
        <f>VLOOKUP(C86,[5]Sheet1!$F$7:$AB$380,23,0)</f>
        <v>0</v>
      </c>
      <c r="G86" s="163">
        <f t="shared" si="46"/>
        <v>0</v>
      </c>
      <c r="H86" s="131">
        <f>VLOOKUP(C86,[5]Sheet1!$F$7:$AC$380,24,0)</f>
        <v>0</v>
      </c>
      <c r="I86" s="131">
        <f t="shared" si="47"/>
        <v>0</v>
      </c>
      <c r="J86" s="131">
        <f>VLOOKUP(C86,[5]Sheet1!$F$7:$AD$380,25,0)</f>
        <v>0</v>
      </c>
      <c r="K86" s="131">
        <f t="shared" si="48"/>
        <v>0</v>
      </c>
      <c r="L86" s="131">
        <f>VLOOKUP(C86,[5]Sheet1!$F$7:$AE$380,26,0)</f>
        <v>0</v>
      </c>
      <c r="M86" s="131">
        <f t="shared" si="49"/>
        <v>0</v>
      </c>
      <c r="N86" s="131">
        <f>VLOOKUP(C86,[5]Sheet1!$F$7:$AF$380,27,0)</f>
        <v>0</v>
      </c>
      <c r="O86" s="131">
        <f t="shared" si="50"/>
        <v>0</v>
      </c>
      <c r="P86" s="131">
        <f>VLOOKUP(C86,[5]Sheet1!$F$7:$AG$380,28,0)</f>
        <v>0</v>
      </c>
      <c r="Q86" s="131">
        <f t="shared" si="51"/>
        <v>0</v>
      </c>
      <c r="R86" s="131">
        <f>VLOOKUP(C86,[5]Sheet1!$F$7:$AA$380,22,0)</f>
        <v>0</v>
      </c>
      <c r="S86" s="131">
        <f t="shared" si="52"/>
        <v>0</v>
      </c>
      <c r="T86" s="131">
        <f t="shared" si="42"/>
        <v>0</v>
      </c>
      <c r="U86" s="122"/>
      <c r="V86" s="122">
        <f t="shared" si="43"/>
        <v>0</v>
      </c>
      <c r="W86" s="122"/>
      <c r="X86" s="122">
        <f t="shared" si="44"/>
        <v>0</v>
      </c>
      <c r="Y86" s="122"/>
      <c r="Z86" s="122">
        <f t="shared" si="45"/>
        <v>0</v>
      </c>
      <c r="AA86" s="122"/>
      <c r="AB86" s="122"/>
      <c r="AC86" s="122">
        <f t="shared" si="53"/>
        <v>0</v>
      </c>
      <c r="AD86" s="157">
        <f t="shared" si="54"/>
        <v>0</v>
      </c>
      <c r="AE86" s="131">
        <f t="shared" si="63"/>
        <v>0</v>
      </c>
      <c r="AF86" s="122">
        <f>VLOOKUP(C86,[1]Sheet1!$E$15:$DG$388,107,0)</f>
        <v>0</v>
      </c>
      <c r="AG86" s="122">
        <f t="shared" si="56"/>
        <v>0</v>
      </c>
      <c r="AH86" s="122">
        <f>VLOOKUP(C86,[1]Sheet1!$E$15:$DI$388,109,0)</f>
        <v>0</v>
      </c>
      <c r="AI86" s="122">
        <f t="shared" si="57"/>
        <v>0</v>
      </c>
      <c r="AJ86" s="122">
        <f>VLOOKUP(C86,[1]Sheet1!$E$15:$DK$388,111,0)</f>
        <v>0</v>
      </c>
      <c r="AK86" s="122">
        <f t="shared" si="58"/>
        <v>0</v>
      </c>
      <c r="AL86" s="122"/>
      <c r="AM86" s="307">
        <f t="shared" si="64"/>
        <v>0</v>
      </c>
      <c r="AN86" s="122"/>
      <c r="AO86" s="131">
        <f t="shared" si="60"/>
        <v>0</v>
      </c>
      <c r="AP86" s="131">
        <f t="shared" si="61"/>
        <v>0</v>
      </c>
    </row>
    <row r="87" spans="3:42" hidden="1" x14ac:dyDescent="0.25">
      <c r="C87" s="122">
        <v>2211120</v>
      </c>
      <c r="D87" s="303" t="s">
        <v>29</v>
      </c>
      <c r="E87" s="122" t="s">
        <v>446</v>
      </c>
      <c r="F87" s="163">
        <f>VLOOKUP(C87,[5]Sheet1!$F$7:$AB$380,23,0)</f>
        <v>0</v>
      </c>
      <c r="G87" s="163">
        <f t="shared" si="46"/>
        <v>0</v>
      </c>
      <c r="H87" s="131">
        <f>VLOOKUP(C87,[5]Sheet1!$F$7:$AC$380,24,0)</f>
        <v>0</v>
      </c>
      <c r="I87" s="131">
        <f t="shared" si="47"/>
        <v>0</v>
      </c>
      <c r="J87" s="131">
        <f>VLOOKUP(C87,[5]Sheet1!$F$7:$AD$380,25,0)</f>
        <v>0</v>
      </c>
      <c r="K87" s="131">
        <f t="shared" si="48"/>
        <v>0</v>
      </c>
      <c r="L87" s="131">
        <f>VLOOKUP(C87,[5]Sheet1!$F$7:$AE$380,26,0)</f>
        <v>0</v>
      </c>
      <c r="M87" s="131">
        <f t="shared" si="49"/>
        <v>0</v>
      </c>
      <c r="N87" s="131">
        <f>VLOOKUP(C87,[5]Sheet1!$F$7:$AF$380,27,0)</f>
        <v>0</v>
      </c>
      <c r="O87" s="131">
        <f t="shared" si="50"/>
        <v>0</v>
      </c>
      <c r="P87" s="131">
        <f>VLOOKUP(C87,[5]Sheet1!$F$7:$AG$380,28,0)</f>
        <v>0</v>
      </c>
      <c r="Q87" s="131">
        <f t="shared" si="51"/>
        <v>0</v>
      </c>
      <c r="R87" s="131">
        <f>VLOOKUP(C87,[5]Sheet1!$F$7:$AA$380,22,0)</f>
        <v>0</v>
      </c>
      <c r="S87" s="131">
        <f t="shared" si="52"/>
        <v>0</v>
      </c>
      <c r="T87" s="131">
        <f t="shared" si="42"/>
        <v>0</v>
      </c>
      <c r="U87" s="122"/>
      <c r="V87" s="122">
        <f t="shared" si="43"/>
        <v>0</v>
      </c>
      <c r="W87" s="122"/>
      <c r="X87" s="122">
        <f t="shared" si="44"/>
        <v>0</v>
      </c>
      <c r="Y87" s="122"/>
      <c r="Z87" s="122">
        <f t="shared" si="45"/>
        <v>0</v>
      </c>
      <c r="AA87" s="122"/>
      <c r="AB87" s="122"/>
      <c r="AC87" s="122">
        <f t="shared" si="53"/>
        <v>0</v>
      </c>
      <c r="AD87" s="157">
        <f t="shared" si="54"/>
        <v>0</v>
      </c>
      <c r="AE87" s="131">
        <f t="shared" si="63"/>
        <v>0</v>
      </c>
      <c r="AF87" s="122">
        <f>VLOOKUP(C87,[1]Sheet1!$E$15:$DG$388,107,0)</f>
        <v>0</v>
      </c>
      <c r="AG87" s="122">
        <f t="shared" si="56"/>
        <v>0</v>
      </c>
      <c r="AH87" s="122">
        <f>VLOOKUP(C87,[1]Sheet1!$E$15:$DI$388,109,0)</f>
        <v>0</v>
      </c>
      <c r="AI87" s="122">
        <f t="shared" si="57"/>
        <v>0</v>
      </c>
      <c r="AJ87" s="122">
        <f>VLOOKUP(C87,[1]Sheet1!$E$15:$DK$388,111,0)</f>
        <v>0</v>
      </c>
      <c r="AK87" s="122">
        <f t="shared" si="58"/>
        <v>0</v>
      </c>
      <c r="AL87" s="122"/>
      <c r="AM87" s="307">
        <f t="shared" si="64"/>
        <v>0</v>
      </c>
      <c r="AN87" s="122"/>
      <c r="AO87" s="131">
        <f t="shared" si="60"/>
        <v>0</v>
      </c>
      <c r="AP87" s="131">
        <f t="shared" si="61"/>
        <v>0</v>
      </c>
    </row>
    <row r="88" spans="3:42" hidden="1" x14ac:dyDescent="0.25">
      <c r="C88" s="122">
        <v>2211122</v>
      </c>
      <c r="D88" s="303" t="s">
        <v>29</v>
      </c>
      <c r="E88" s="122" t="s">
        <v>447</v>
      </c>
      <c r="F88" s="163">
        <f>VLOOKUP(C88,[5]Sheet1!$F$7:$AB$380,23,0)</f>
        <v>0</v>
      </c>
      <c r="G88" s="163">
        <f t="shared" si="46"/>
        <v>0</v>
      </c>
      <c r="H88" s="131">
        <f>VLOOKUP(C88,[5]Sheet1!$F$7:$AC$380,24,0)</f>
        <v>0</v>
      </c>
      <c r="I88" s="131">
        <f t="shared" si="47"/>
        <v>0</v>
      </c>
      <c r="J88" s="131">
        <f>VLOOKUP(C88,[5]Sheet1!$F$7:$AD$380,25,0)</f>
        <v>0</v>
      </c>
      <c r="K88" s="131">
        <f t="shared" si="48"/>
        <v>0</v>
      </c>
      <c r="L88" s="131">
        <f>VLOOKUP(C88,[5]Sheet1!$F$7:$AE$380,26,0)</f>
        <v>0</v>
      </c>
      <c r="M88" s="131">
        <f t="shared" si="49"/>
        <v>0</v>
      </c>
      <c r="N88" s="131">
        <f>VLOOKUP(C88,[5]Sheet1!$F$7:$AF$380,27,0)</f>
        <v>0</v>
      </c>
      <c r="O88" s="131">
        <f t="shared" si="50"/>
        <v>0</v>
      </c>
      <c r="P88" s="131">
        <f>VLOOKUP(C88,[5]Sheet1!$F$7:$AG$380,28,0)</f>
        <v>0</v>
      </c>
      <c r="Q88" s="131">
        <f t="shared" si="51"/>
        <v>0</v>
      </c>
      <c r="R88" s="131">
        <f>VLOOKUP(C88,[5]Sheet1!$F$7:$AA$380,22,0)</f>
        <v>0</v>
      </c>
      <c r="S88" s="131">
        <f t="shared" si="52"/>
        <v>0</v>
      </c>
      <c r="T88" s="131">
        <f t="shared" si="42"/>
        <v>0</v>
      </c>
      <c r="U88" s="122"/>
      <c r="V88" s="122">
        <f t="shared" si="43"/>
        <v>0</v>
      </c>
      <c r="W88" s="122"/>
      <c r="X88" s="122">
        <f t="shared" si="44"/>
        <v>0</v>
      </c>
      <c r="Y88" s="122"/>
      <c r="Z88" s="122">
        <f t="shared" si="45"/>
        <v>0</v>
      </c>
      <c r="AA88" s="122"/>
      <c r="AB88" s="122"/>
      <c r="AC88" s="122">
        <f t="shared" si="53"/>
        <v>0</v>
      </c>
      <c r="AD88" s="157">
        <f t="shared" si="54"/>
        <v>0</v>
      </c>
      <c r="AE88" s="131">
        <f t="shared" si="63"/>
        <v>0</v>
      </c>
      <c r="AF88" s="122">
        <f>VLOOKUP(C88,[1]Sheet1!$E$15:$DG$388,107,0)</f>
        <v>0</v>
      </c>
      <c r="AG88" s="122">
        <f t="shared" si="56"/>
        <v>0</v>
      </c>
      <c r="AH88" s="122">
        <f>VLOOKUP(C88,[1]Sheet1!$E$15:$DI$388,109,0)</f>
        <v>0</v>
      </c>
      <c r="AI88" s="122">
        <f t="shared" si="57"/>
        <v>0</v>
      </c>
      <c r="AJ88" s="122">
        <f>VLOOKUP(C88,[1]Sheet1!$E$15:$DK$388,111,0)</f>
        <v>0</v>
      </c>
      <c r="AK88" s="122">
        <f t="shared" si="58"/>
        <v>0</v>
      </c>
      <c r="AL88" s="122"/>
      <c r="AM88" s="307">
        <f t="shared" si="64"/>
        <v>0</v>
      </c>
      <c r="AN88" s="122"/>
      <c r="AO88" s="131">
        <f t="shared" si="60"/>
        <v>0</v>
      </c>
      <c r="AP88" s="131">
        <f t="shared" si="61"/>
        <v>0</v>
      </c>
    </row>
    <row r="89" spans="3:42" hidden="1" x14ac:dyDescent="0.25">
      <c r="C89" s="122">
        <v>2211139</v>
      </c>
      <c r="D89" s="303" t="s">
        <v>29</v>
      </c>
      <c r="E89" s="122" t="s">
        <v>448</v>
      </c>
      <c r="F89" s="163">
        <f>VLOOKUP(C89,[5]Sheet1!$F$7:$AB$380,23,0)</f>
        <v>0</v>
      </c>
      <c r="G89" s="163">
        <f t="shared" si="46"/>
        <v>0</v>
      </c>
      <c r="H89" s="131">
        <f>VLOOKUP(C89,[5]Sheet1!$F$7:$AC$380,24,0)</f>
        <v>0</v>
      </c>
      <c r="I89" s="131">
        <f t="shared" si="47"/>
        <v>0</v>
      </c>
      <c r="J89" s="131">
        <f>VLOOKUP(C89,[5]Sheet1!$F$7:$AD$380,25,0)</f>
        <v>0</v>
      </c>
      <c r="K89" s="131">
        <f t="shared" si="48"/>
        <v>0</v>
      </c>
      <c r="L89" s="131">
        <f>VLOOKUP(C89,[5]Sheet1!$F$7:$AE$380,26,0)</f>
        <v>0</v>
      </c>
      <c r="M89" s="131">
        <f t="shared" si="49"/>
        <v>0</v>
      </c>
      <c r="N89" s="131">
        <f>VLOOKUP(C89,[5]Sheet1!$F$7:$AF$380,27,0)</f>
        <v>0</v>
      </c>
      <c r="O89" s="131">
        <f t="shared" si="50"/>
        <v>0</v>
      </c>
      <c r="P89" s="131">
        <f>VLOOKUP(C89,[5]Sheet1!$F$7:$AG$380,28,0)</f>
        <v>0</v>
      </c>
      <c r="Q89" s="131">
        <f t="shared" si="51"/>
        <v>0</v>
      </c>
      <c r="R89" s="131">
        <f>VLOOKUP(C89,[5]Sheet1!$F$7:$AA$380,22,0)</f>
        <v>0</v>
      </c>
      <c r="S89" s="131">
        <f t="shared" si="52"/>
        <v>0</v>
      </c>
      <c r="T89" s="131">
        <f t="shared" si="42"/>
        <v>0</v>
      </c>
      <c r="U89" s="122"/>
      <c r="V89" s="122">
        <f t="shared" si="43"/>
        <v>0</v>
      </c>
      <c r="W89" s="122"/>
      <c r="X89" s="122">
        <f t="shared" si="44"/>
        <v>0</v>
      </c>
      <c r="Y89" s="122"/>
      <c r="Z89" s="122">
        <f t="shared" si="45"/>
        <v>0</v>
      </c>
      <c r="AA89" s="122"/>
      <c r="AB89" s="122"/>
      <c r="AC89" s="122">
        <f t="shared" si="53"/>
        <v>0</v>
      </c>
      <c r="AD89" s="157">
        <f t="shared" si="54"/>
        <v>0</v>
      </c>
      <c r="AE89" s="131">
        <f t="shared" si="63"/>
        <v>0</v>
      </c>
      <c r="AF89" s="122">
        <f>VLOOKUP(C89,[1]Sheet1!$E$15:$DG$388,107,0)</f>
        <v>0</v>
      </c>
      <c r="AG89" s="122">
        <f t="shared" si="56"/>
        <v>0</v>
      </c>
      <c r="AH89" s="122">
        <f>VLOOKUP(C89,[1]Sheet1!$E$15:$DI$388,109,0)</f>
        <v>0</v>
      </c>
      <c r="AI89" s="122">
        <f t="shared" si="57"/>
        <v>0</v>
      </c>
      <c r="AJ89" s="122">
        <f>VLOOKUP(C89,[1]Sheet1!$E$15:$DK$388,111,0)</f>
        <v>0</v>
      </c>
      <c r="AK89" s="122">
        <f t="shared" si="58"/>
        <v>0</v>
      </c>
      <c r="AL89" s="122"/>
      <c r="AM89" s="307">
        <f t="shared" si="64"/>
        <v>0</v>
      </c>
      <c r="AN89" s="122"/>
      <c r="AO89" s="131">
        <f t="shared" si="60"/>
        <v>0</v>
      </c>
      <c r="AP89" s="131">
        <f t="shared" si="61"/>
        <v>0</v>
      </c>
    </row>
    <row r="90" spans="3:42" x14ac:dyDescent="0.25">
      <c r="C90" s="112"/>
      <c r="D90" s="112"/>
      <c r="E90" s="141" t="s">
        <v>30</v>
      </c>
      <c r="F90" s="141">
        <f t="shared" ref="F90:AP90" si="65">SUM(F91:F102)</f>
        <v>0</v>
      </c>
      <c r="G90" s="141">
        <f t="shared" si="65"/>
        <v>0</v>
      </c>
      <c r="H90" s="141">
        <f t="shared" si="65"/>
        <v>0</v>
      </c>
      <c r="I90" s="141">
        <f t="shared" si="65"/>
        <v>0</v>
      </c>
      <c r="J90" s="141">
        <f t="shared" si="65"/>
        <v>72</v>
      </c>
      <c r="K90" s="141">
        <f t="shared" si="65"/>
        <v>295920</v>
      </c>
      <c r="L90" s="141">
        <f t="shared" si="65"/>
        <v>0</v>
      </c>
      <c r="M90" s="141">
        <f t="shared" si="65"/>
        <v>0</v>
      </c>
      <c r="N90" s="141">
        <f t="shared" si="65"/>
        <v>302</v>
      </c>
      <c r="O90" s="141">
        <f t="shared" si="65"/>
        <v>943146</v>
      </c>
      <c r="P90" s="141">
        <f t="shared" si="65"/>
        <v>51</v>
      </c>
      <c r="Q90" s="141">
        <f t="shared" si="65"/>
        <v>280806</v>
      </c>
      <c r="R90" s="141">
        <f t="shared" si="65"/>
        <v>17</v>
      </c>
      <c r="S90" s="141">
        <f t="shared" si="65"/>
        <v>355674</v>
      </c>
      <c r="T90" s="131">
        <f t="shared" si="42"/>
        <v>425</v>
      </c>
      <c r="U90" s="141">
        <f t="shared" si="65"/>
        <v>0</v>
      </c>
      <c r="V90" s="122">
        <f t="shared" si="43"/>
        <v>0</v>
      </c>
      <c r="W90" s="141">
        <f t="shared" si="65"/>
        <v>0</v>
      </c>
      <c r="X90" s="122">
        <f t="shared" si="44"/>
        <v>0</v>
      </c>
      <c r="Y90" s="141">
        <f t="shared" si="65"/>
        <v>0</v>
      </c>
      <c r="Z90" s="122">
        <f t="shared" si="45"/>
        <v>0</v>
      </c>
      <c r="AA90" s="141">
        <f t="shared" si="65"/>
        <v>0</v>
      </c>
      <c r="AB90" s="141">
        <f t="shared" si="65"/>
        <v>0</v>
      </c>
      <c r="AC90" s="141">
        <f t="shared" si="65"/>
        <v>0</v>
      </c>
      <c r="AD90" s="141">
        <f t="shared" si="65"/>
        <v>1893396</v>
      </c>
      <c r="AE90" s="141">
        <f t="shared" si="65"/>
        <v>14875</v>
      </c>
      <c r="AF90" s="141">
        <f t="shared" si="65"/>
        <v>123</v>
      </c>
      <c r="AG90" s="141">
        <f t="shared" si="65"/>
        <v>13776</v>
      </c>
      <c r="AH90" s="141">
        <f t="shared" si="65"/>
        <v>104</v>
      </c>
      <c r="AI90" s="141">
        <f t="shared" si="65"/>
        <v>27248</v>
      </c>
      <c r="AJ90" s="141">
        <f t="shared" si="65"/>
        <v>0</v>
      </c>
      <c r="AK90" s="141">
        <f t="shared" si="65"/>
        <v>0</v>
      </c>
      <c r="AL90" s="141">
        <f t="shared" si="65"/>
        <v>0</v>
      </c>
      <c r="AM90" s="141">
        <f t="shared" si="65"/>
        <v>17850</v>
      </c>
      <c r="AN90" s="141">
        <f t="shared" si="65"/>
        <v>0</v>
      </c>
      <c r="AO90" s="141">
        <f t="shared" si="65"/>
        <v>1949295</v>
      </c>
      <c r="AP90" s="141">
        <f t="shared" si="65"/>
        <v>1949295</v>
      </c>
    </row>
    <row r="91" spans="3:42" hidden="1" x14ac:dyDescent="0.25">
      <c r="C91" s="122">
        <v>2212027</v>
      </c>
      <c r="D91" s="303" t="s">
        <v>30</v>
      </c>
      <c r="E91" s="122" t="s">
        <v>449</v>
      </c>
      <c r="F91" s="163">
        <f>VLOOKUP(C91,[5]Sheet1!$F$7:$AB$380,23,0)</f>
        <v>0</v>
      </c>
      <c r="G91" s="163">
        <f t="shared" si="46"/>
        <v>0</v>
      </c>
      <c r="H91" s="131">
        <f>VLOOKUP(C91,[5]Sheet1!$F$7:$AC$380,24,0)</f>
        <v>0</v>
      </c>
      <c r="I91" s="131">
        <f t="shared" si="47"/>
        <v>0</v>
      </c>
      <c r="J91" s="131">
        <f>VLOOKUP(C91,[5]Sheet1!$F$7:$AD$380,25,0)</f>
        <v>0</v>
      </c>
      <c r="K91" s="131">
        <f t="shared" si="48"/>
        <v>0</v>
      </c>
      <c r="L91" s="131">
        <f>VLOOKUP(C91,[5]Sheet1!$F$7:$AE$380,26,0)</f>
        <v>0</v>
      </c>
      <c r="M91" s="131">
        <f t="shared" si="49"/>
        <v>0</v>
      </c>
      <c r="N91" s="131">
        <f>VLOOKUP(C91,[5]Sheet1!$F$7:$AF$380,27,0)</f>
        <v>0</v>
      </c>
      <c r="O91" s="131">
        <f t="shared" si="50"/>
        <v>0</v>
      </c>
      <c r="P91" s="131">
        <f>VLOOKUP(C91,[5]Sheet1!$F$7:$AG$380,28,0)</f>
        <v>0</v>
      </c>
      <c r="Q91" s="131">
        <f t="shared" si="51"/>
        <v>0</v>
      </c>
      <c r="R91" s="131">
        <f>VLOOKUP(C91,[5]Sheet1!$F$7:$AA$380,22,0)</f>
        <v>0</v>
      </c>
      <c r="S91" s="131">
        <f t="shared" si="52"/>
        <v>0</v>
      </c>
      <c r="T91" s="131">
        <f t="shared" si="42"/>
        <v>0</v>
      </c>
      <c r="U91" s="122"/>
      <c r="V91" s="122">
        <f t="shared" si="43"/>
        <v>0</v>
      </c>
      <c r="W91" s="122"/>
      <c r="X91" s="122">
        <f t="shared" si="44"/>
        <v>0</v>
      </c>
      <c r="Y91" s="122"/>
      <c r="Z91" s="122">
        <f t="shared" si="45"/>
        <v>0</v>
      </c>
      <c r="AA91" s="122"/>
      <c r="AB91" s="122"/>
      <c r="AC91" s="122">
        <f t="shared" si="53"/>
        <v>0</v>
      </c>
      <c r="AD91" s="157">
        <f t="shared" si="54"/>
        <v>0</v>
      </c>
      <c r="AE91" s="131">
        <f t="shared" ref="AE91:AE102" si="66">T91*35</f>
        <v>0</v>
      </c>
      <c r="AF91" s="122">
        <f>VLOOKUP(C91,[1]Sheet1!$E$15:$DG$388,107,0)</f>
        <v>0</v>
      </c>
      <c r="AG91" s="122">
        <f t="shared" si="56"/>
        <v>0</v>
      </c>
      <c r="AH91" s="122">
        <f>VLOOKUP(C91,[1]Sheet1!$E$15:$DI$388,109,0)</f>
        <v>0</v>
      </c>
      <c r="AI91" s="122">
        <f t="shared" si="57"/>
        <v>0</v>
      </c>
      <c r="AJ91" s="122">
        <f>VLOOKUP(C91,[1]Sheet1!$E$15:$DK$388,111,0)</f>
        <v>0</v>
      </c>
      <c r="AK91" s="122">
        <f t="shared" si="58"/>
        <v>0</v>
      </c>
      <c r="AL91" s="122"/>
      <c r="AM91" s="307">
        <f t="shared" ref="AM91:AM102" si="67">T91*42</f>
        <v>0</v>
      </c>
      <c r="AN91" s="122"/>
      <c r="AO91" s="131">
        <f t="shared" si="60"/>
        <v>0</v>
      </c>
      <c r="AP91" s="131">
        <f t="shared" si="61"/>
        <v>0</v>
      </c>
    </row>
    <row r="92" spans="3:42" hidden="1" x14ac:dyDescent="0.25">
      <c r="C92" s="122">
        <v>2212033</v>
      </c>
      <c r="D92" s="303" t="s">
        <v>30</v>
      </c>
      <c r="E92" s="122" t="s">
        <v>450</v>
      </c>
      <c r="F92" s="163">
        <f>VLOOKUP(C92,[5]Sheet1!$F$7:$AB$380,23,0)</f>
        <v>0</v>
      </c>
      <c r="G92" s="163">
        <f t="shared" si="46"/>
        <v>0</v>
      </c>
      <c r="H92" s="131">
        <f>VLOOKUP(C92,[5]Sheet1!$F$7:$AC$380,24,0)</f>
        <v>0</v>
      </c>
      <c r="I92" s="131">
        <f t="shared" si="47"/>
        <v>0</v>
      </c>
      <c r="J92" s="131">
        <f>VLOOKUP(C92,[5]Sheet1!$F$7:$AD$380,25,0)</f>
        <v>0</v>
      </c>
      <c r="K92" s="131">
        <f t="shared" si="48"/>
        <v>0</v>
      </c>
      <c r="L92" s="131">
        <f>VLOOKUP(C92,[5]Sheet1!$F$7:$AE$380,26,0)</f>
        <v>0</v>
      </c>
      <c r="M92" s="131">
        <f t="shared" si="49"/>
        <v>0</v>
      </c>
      <c r="N92" s="131">
        <f>VLOOKUP(C92,[5]Sheet1!$F$7:$AF$380,27,0)</f>
        <v>0</v>
      </c>
      <c r="O92" s="131">
        <f t="shared" si="50"/>
        <v>0</v>
      </c>
      <c r="P92" s="131">
        <f>VLOOKUP(C92,[5]Sheet1!$F$7:$AG$380,28,0)</f>
        <v>0</v>
      </c>
      <c r="Q92" s="131">
        <f t="shared" si="51"/>
        <v>0</v>
      </c>
      <c r="R92" s="131">
        <f>VLOOKUP(C92,[5]Sheet1!$F$7:$AA$380,22,0)</f>
        <v>0</v>
      </c>
      <c r="S92" s="131">
        <f t="shared" si="52"/>
        <v>0</v>
      </c>
      <c r="T92" s="131">
        <f t="shared" si="42"/>
        <v>0</v>
      </c>
      <c r="U92" s="122"/>
      <c r="V92" s="122">
        <f t="shared" si="43"/>
        <v>0</v>
      </c>
      <c r="W92" s="122"/>
      <c r="X92" s="122">
        <f t="shared" si="44"/>
        <v>0</v>
      </c>
      <c r="Y92" s="122"/>
      <c r="Z92" s="122">
        <f t="shared" si="45"/>
        <v>0</v>
      </c>
      <c r="AA92" s="122"/>
      <c r="AB92" s="122"/>
      <c r="AC92" s="122">
        <f t="shared" si="53"/>
        <v>0</v>
      </c>
      <c r="AD92" s="157">
        <f t="shared" si="54"/>
        <v>0</v>
      </c>
      <c r="AE92" s="131">
        <f t="shared" si="66"/>
        <v>0</v>
      </c>
      <c r="AF92" s="122">
        <f>VLOOKUP(C92,[1]Sheet1!$E$15:$DG$388,107,0)</f>
        <v>0</v>
      </c>
      <c r="AG92" s="122">
        <f t="shared" si="56"/>
        <v>0</v>
      </c>
      <c r="AH92" s="122">
        <f>VLOOKUP(C92,[1]Sheet1!$E$15:$DI$388,109,0)</f>
        <v>0</v>
      </c>
      <c r="AI92" s="122">
        <f t="shared" si="57"/>
        <v>0</v>
      </c>
      <c r="AJ92" s="122">
        <f>VLOOKUP(C92,[1]Sheet1!$E$15:$DK$388,111,0)</f>
        <v>0</v>
      </c>
      <c r="AK92" s="122">
        <f t="shared" si="58"/>
        <v>0</v>
      </c>
      <c r="AL92" s="122"/>
      <c r="AM92" s="307">
        <f t="shared" si="67"/>
        <v>0</v>
      </c>
      <c r="AN92" s="122"/>
      <c r="AO92" s="131">
        <f t="shared" si="60"/>
        <v>0</v>
      </c>
      <c r="AP92" s="131">
        <f t="shared" si="61"/>
        <v>0</v>
      </c>
    </row>
    <row r="93" spans="3:42" x14ac:dyDescent="0.25">
      <c r="C93" s="122">
        <v>2212037</v>
      </c>
      <c r="D93" s="303" t="s">
        <v>30</v>
      </c>
      <c r="E93" s="122" t="s">
        <v>451</v>
      </c>
      <c r="F93" s="163">
        <f>VLOOKUP(C93,[5]Sheet1!$F$7:$AB$380,23,0)</f>
        <v>0</v>
      </c>
      <c r="G93" s="163">
        <f t="shared" si="46"/>
        <v>0</v>
      </c>
      <c r="H93" s="131">
        <f>VLOOKUP(C93,[5]Sheet1!$F$7:$AC$380,24,0)</f>
        <v>0</v>
      </c>
      <c r="I93" s="131">
        <f t="shared" si="47"/>
        <v>0</v>
      </c>
      <c r="J93" s="131">
        <f>VLOOKUP(C93,[5]Sheet1!$F$7:$AD$380,25,0)</f>
        <v>0</v>
      </c>
      <c r="K93" s="131">
        <f t="shared" si="48"/>
        <v>0</v>
      </c>
      <c r="L93" s="131">
        <f>VLOOKUP(C93,[5]Sheet1!$F$7:$AE$380,26,0)</f>
        <v>0</v>
      </c>
      <c r="M93" s="131">
        <f t="shared" si="49"/>
        <v>0</v>
      </c>
      <c r="N93" s="131">
        <f>VLOOKUP(C93,[5]Sheet1!$F$7:$AF$380,27,0)</f>
        <v>123</v>
      </c>
      <c r="O93" s="131">
        <f t="shared" si="50"/>
        <v>384129</v>
      </c>
      <c r="P93" s="131">
        <f>VLOOKUP(C93,[5]Sheet1!$F$7:$AG$380,28,0)</f>
        <v>0</v>
      </c>
      <c r="Q93" s="131">
        <f t="shared" si="51"/>
        <v>0</v>
      </c>
      <c r="R93" s="131">
        <f>VLOOKUP(C93,[5]Sheet1!$F$7:$AA$380,22,0)</f>
        <v>5</v>
      </c>
      <c r="S93" s="131">
        <f t="shared" si="52"/>
        <v>104610</v>
      </c>
      <c r="T93" s="131">
        <f t="shared" si="42"/>
        <v>123</v>
      </c>
      <c r="U93" s="122"/>
      <c r="V93" s="122">
        <f t="shared" si="43"/>
        <v>0</v>
      </c>
      <c r="W93" s="122"/>
      <c r="X93" s="122">
        <f t="shared" si="44"/>
        <v>0</v>
      </c>
      <c r="Y93" s="122"/>
      <c r="Z93" s="122">
        <f t="shared" si="45"/>
        <v>0</v>
      </c>
      <c r="AA93" s="122"/>
      <c r="AB93" s="122"/>
      <c r="AC93" s="122">
        <f t="shared" si="53"/>
        <v>0</v>
      </c>
      <c r="AD93" s="157">
        <f t="shared" si="54"/>
        <v>493905</v>
      </c>
      <c r="AE93" s="131">
        <f t="shared" si="66"/>
        <v>4305</v>
      </c>
      <c r="AF93" s="122">
        <f>VLOOKUP(C93,[1]Sheet1!$E$15:$DG$388,107,0)</f>
        <v>0</v>
      </c>
      <c r="AG93" s="122">
        <f t="shared" si="56"/>
        <v>0</v>
      </c>
      <c r="AH93" s="122">
        <f>VLOOKUP(C93,[1]Sheet1!$E$15:$DI$388,109,0)</f>
        <v>0</v>
      </c>
      <c r="AI93" s="122">
        <f t="shared" si="57"/>
        <v>0</v>
      </c>
      <c r="AJ93" s="122">
        <f>VLOOKUP(C93,[1]Sheet1!$E$15:$DK$388,111,0)</f>
        <v>0</v>
      </c>
      <c r="AK93" s="122">
        <f t="shared" si="58"/>
        <v>0</v>
      </c>
      <c r="AL93" s="122"/>
      <c r="AM93" s="307">
        <f t="shared" si="67"/>
        <v>5166</v>
      </c>
      <c r="AN93" s="122"/>
      <c r="AO93" s="131">
        <f t="shared" si="60"/>
        <v>498210</v>
      </c>
      <c r="AP93" s="131">
        <f t="shared" si="61"/>
        <v>498210</v>
      </c>
    </row>
    <row r="94" spans="3:42" x14ac:dyDescent="0.25">
      <c r="C94" s="122">
        <v>2212040</v>
      </c>
      <c r="D94" s="303" t="s">
        <v>30</v>
      </c>
      <c r="E94" s="122" t="s">
        <v>452</v>
      </c>
      <c r="F94" s="163">
        <f>VLOOKUP(C94,[5]Sheet1!$F$7:$AB$380,23,0)</f>
        <v>0</v>
      </c>
      <c r="G94" s="163">
        <f t="shared" si="46"/>
        <v>0</v>
      </c>
      <c r="H94" s="131">
        <f>VLOOKUP(C94,[5]Sheet1!$F$7:$AC$380,24,0)</f>
        <v>0</v>
      </c>
      <c r="I94" s="131">
        <f t="shared" si="47"/>
        <v>0</v>
      </c>
      <c r="J94" s="131">
        <f>VLOOKUP(C94,[5]Sheet1!$F$7:$AD$380,25,0)</f>
        <v>0</v>
      </c>
      <c r="K94" s="131">
        <f t="shared" si="48"/>
        <v>0</v>
      </c>
      <c r="L94" s="131">
        <f>VLOOKUP(C94,[5]Sheet1!$F$7:$AE$380,26,0)</f>
        <v>0</v>
      </c>
      <c r="M94" s="131">
        <f t="shared" si="49"/>
        <v>0</v>
      </c>
      <c r="N94" s="131">
        <f>VLOOKUP(C94,[5]Sheet1!$F$7:$AF$380,27,0)</f>
        <v>0</v>
      </c>
      <c r="O94" s="131">
        <f t="shared" si="50"/>
        <v>0</v>
      </c>
      <c r="P94" s="131">
        <f>VLOOKUP(C94,[5]Sheet1!$F$7:$AG$380,28,0)</f>
        <v>51</v>
      </c>
      <c r="Q94" s="131">
        <f t="shared" si="51"/>
        <v>280806</v>
      </c>
      <c r="R94" s="131">
        <f>VLOOKUP(C94,[5]Sheet1!$F$7:$AA$380,22,0)</f>
        <v>2</v>
      </c>
      <c r="S94" s="131">
        <f t="shared" si="52"/>
        <v>41844</v>
      </c>
      <c r="T94" s="131">
        <f t="shared" si="42"/>
        <v>51</v>
      </c>
      <c r="U94" s="122"/>
      <c r="V94" s="122">
        <f t="shared" si="43"/>
        <v>0</v>
      </c>
      <c r="W94" s="122"/>
      <c r="X94" s="122">
        <f t="shared" si="44"/>
        <v>0</v>
      </c>
      <c r="Y94" s="122"/>
      <c r="Z94" s="122">
        <f t="shared" si="45"/>
        <v>0</v>
      </c>
      <c r="AA94" s="122"/>
      <c r="AB94" s="122"/>
      <c r="AC94" s="122">
        <f t="shared" si="53"/>
        <v>0</v>
      </c>
      <c r="AD94" s="157">
        <f t="shared" si="54"/>
        <v>324792</v>
      </c>
      <c r="AE94" s="131">
        <f t="shared" si="66"/>
        <v>1785</v>
      </c>
      <c r="AF94" s="122">
        <f>VLOOKUP(C94,[1]Sheet1!$E$15:$DG$388,107,0)</f>
        <v>51</v>
      </c>
      <c r="AG94" s="122">
        <f t="shared" si="56"/>
        <v>5712</v>
      </c>
      <c r="AH94" s="122">
        <f>VLOOKUP(C94,[1]Sheet1!$E$15:$DI$388,109,0)</f>
        <v>0</v>
      </c>
      <c r="AI94" s="122">
        <f t="shared" si="57"/>
        <v>0</v>
      </c>
      <c r="AJ94" s="122">
        <f>VLOOKUP(C94,[1]Sheet1!$E$15:$DK$388,111,0)</f>
        <v>0</v>
      </c>
      <c r="AK94" s="122">
        <f t="shared" si="58"/>
        <v>0</v>
      </c>
      <c r="AL94" s="122"/>
      <c r="AM94" s="307">
        <f t="shared" si="67"/>
        <v>2142</v>
      </c>
      <c r="AN94" s="122"/>
      <c r="AO94" s="131">
        <f t="shared" si="60"/>
        <v>332289</v>
      </c>
      <c r="AP94" s="131">
        <f t="shared" si="61"/>
        <v>332289</v>
      </c>
    </row>
    <row r="95" spans="3:42" x14ac:dyDescent="0.25">
      <c r="C95" s="122">
        <v>2212056</v>
      </c>
      <c r="D95" s="303" t="s">
        <v>30</v>
      </c>
      <c r="E95" s="122" t="s">
        <v>453</v>
      </c>
      <c r="F95" s="163">
        <f>VLOOKUP(C95,[5]Sheet1!$F$7:$AB$380,23,0)</f>
        <v>0</v>
      </c>
      <c r="G95" s="163">
        <f t="shared" si="46"/>
        <v>0</v>
      </c>
      <c r="H95" s="131">
        <f>VLOOKUP(C95,[5]Sheet1!$F$7:$AC$380,24,0)</f>
        <v>0</v>
      </c>
      <c r="I95" s="131">
        <f t="shared" si="47"/>
        <v>0</v>
      </c>
      <c r="J95" s="131">
        <f>VLOOKUP(C95,[5]Sheet1!$F$7:$AD$380,25,0)</f>
        <v>72</v>
      </c>
      <c r="K95" s="131">
        <f t="shared" si="48"/>
        <v>295920</v>
      </c>
      <c r="L95" s="131">
        <f>VLOOKUP(C95,[5]Sheet1!$F$7:$AE$380,26,0)</f>
        <v>0</v>
      </c>
      <c r="M95" s="131">
        <f t="shared" si="49"/>
        <v>0</v>
      </c>
      <c r="N95" s="131">
        <f>VLOOKUP(C95,[5]Sheet1!$F$7:$AF$380,27,0)</f>
        <v>47</v>
      </c>
      <c r="O95" s="131">
        <f t="shared" si="50"/>
        <v>146781</v>
      </c>
      <c r="P95" s="131">
        <f>VLOOKUP(C95,[5]Sheet1!$F$7:$AG$380,28,0)</f>
        <v>0</v>
      </c>
      <c r="Q95" s="131">
        <f t="shared" si="51"/>
        <v>0</v>
      </c>
      <c r="R95" s="131">
        <f>VLOOKUP(C95,[5]Sheet1!$F$7:$AA$380,22,0)</f>
        <v>5</v>
      </c>
      <c r="S95" s="131">
        <f t="shared" si="52"/>
        <v>104610</v>
      </c>
      <c r="T95" s="131">
        <f t="shared" si="42"/>
        <v>119</v>
      </c>
      <c r="U95" s="122"/>
      <c r="V95" s="122">
        <f t="shared" si="43"/>
        <v>0</v>
      </c>
      <c r="W95" s="122"/>
      <c r="X95" s="122">
        <f t="shared" si="44"/>
        <v>0</v>
      </c>
      <c r="Y95" s="122"/>
      <c r="Z95" s="122">
        <f t="shared" si="45"/>
        <v>0</v>
      </c>
      <c r="AA95" s="122"/>
      <c r="AB95" s="122"/>
      <c r="AC95" s="122">
        <f t="shared" si="53"/>
        <v>0</v>
      </c>
      <c r="AD95" s="157">
        <f t="shared" si="54"/>
        <v>552309</v>
      </c>
      <c r="AE95" s="131">
        <f t="shared" si="66"/>
        <v>4165</v>
      </c>
      <c r="AF95" s="122">
        <f>VLOOKUP(C95,[1]Sheet1!$E$15:$DG$388,107,0)</f>
        <v>72</v>
      </c>
      <c r="AG95" s="122">
        <f t="shared" si="56"/>
        <v>8064</v>
      </c>
      <c r="AH95" s="122">
        <f>VLOOKUP(C95,[1]Sheet1!$E$15:$DI$388,109,0)</f>
        <v>0</v>
      </c>
      <c r="AI95" s="122">
        <f t="shared" si="57"/>
        <v>0</v>
      </c>
      <c r="AJ95" s="122">
        <f>VLOOKUP(C95,[1]Sheet1!$E$15:$DK$388,111,0)</f>
        <v>0</v>
      </c>
      <c r="AK95" s="122">
        <f t="shared" si="58"/>
        <v>0</v>
      </c>
      <c r="AL95" s="122"/>
      <c r="AM95" s="307">
        <f t="shared" si="67"/>
        <v>4998</v>
      </c>
      <c r="AN95" s="122"/>
      <c r="AO95" s="131">
        <f t="shared" si="60"/>
        <v>564538</v>
      </c>
      <c r="AP95" s="131">
        <f t="shared" si="61"/>
        <v>564538</v>
      </c>
    </row>
    <row r="96" spans="3:42" hidden="1" x14ac:dyDescent="0.25">
      <c r="C96" s="122">
        <v>2212077</v>
      </c>
      <c r="D96" s="303" t="s">
        <v>30</v>
      </c>
      <c r="E96" s="122" t="s">
        <v>454</v>
      </c>
      <c r="F96" s="163">
        <f>VLOOKUP(C96,[5]Sheet1!$F$7:$AB$380,23,0)</f>
        <v>0</v>
      </c>
      <c r="G96" s="163">
        <f t="shared" si="46"/>
        <v>0</v>
      </c>
      <c r="H96" s="131">
        <f>VLOOKUP(C96,[5]Sheet1!$F$7:$AC$380,24,0)</f>
        <v>0</v>
      </c>
      <c r="I96" s="131">
        <f t="shared" si="47"/>
        <v>0</v>
      </c>
      <c r="J96" s="131">
        <f>VLOOKUP(C96,[5]Sheet1!$F$7:$AD$380,25,0)</f>
        <v>0</v>
      </c>
      <c r="K96" s="131">
        <f t="shared" si="48"/>
        <v>0</v>
      </c>
      <c r="L96" s="131">
        <f>VLOOKUP(C96,[5]Sheet1!$F$7:$AE$380,26,0)</f>
        <v>0</v>
      </c>
      <c r="M96" s="131">
        <f t="shared" si="49"/>
        <v>0</v>
      </c>
      <c r="N96" s="131">
        <f>VLOOKUP(C96,[5]Sheet1!$F$7:$AF$380,27,0)</f>
        <v>0</v>
      </c>
      <c r="O96" s="131">
        <f t="shared" si="50"/>
        <v>0</v>
      </c>
      <c r="P96" s="131">
        <f>VLOOKUP(C96,[5]Sheet1!$F$7:$AG$380,28,0)</f>
        <v>0</v>
      </c>
      <c r="Q96" s="131">
        <f t="shared" si="51"/>
        <v>0</v>
      </c>
      <c r="R96" s="131">
        <f>VLOOKUP(C96,[5]Sheet1!$F$7:$AA$380,22,0)</f>
        <v>0</v>
      </c>
      <c r="S96" s="131">
        <f t="shared" si="52"/>
        <v>0</v>
      </c>
      <c r="T96" s="131">
        <f t="shared" si="42"/>
        <v>0</v>
      </c>
      <c r="U96" s="122"/>
      <c r="V96" s="122">
        <f t="shared" si="43"/>
        <v>0</v>
      </c>
      <c r="W96" s="122"/>
      <c r="X96" s="122">
        <f t="shared" si="44"/>
        <v>0</v>
      </c>
      <c r="Y96" s="122"/>
      <c r="Z96" s="122">
        <f t="shared" si="45"/>
        <v>0</v>
      </c>
      <c r="AA96" s="122"/>
      <c r="AB96" s="122"/>
      <c r="AC96" s="122">
        <f t="shared" si="53"/>
        <v>0</v>
      </c>
      <c r="AD96" s="157">
        <f t="shared" si="54"/>
        <v>0</v>
      </c>
      <c r="AE96" s="131">
        <f t="shared" si="66"/>
        <v>0</v>
      </c>
      <c r="AF96" s="122">
        <f>VLOOKUP(C96,[1]Sheet1!$E$15:$DG$388,107,0)</f>
        <v>0</v>
      </c>
      <c r="AG96" s="122">
        <f t="shared" si="56"/>
        <v>0</v>
      </c>
      <c r="AH96" s="122">
        <f>VLOOKUP(C96,[1]Sheet1!$E$15:$DI$388,109,0)</f>
        <v>0</v>
      </c>
      <c r="AI96" s="122">
        <f t="shared" si="57"/>
        <v>0</v>
      </c>
      <c r="AJ96" s="122">
        <f>VLOOKUP(C96,[1]Sheet1!$E$15:$DK$388,111,0)</f>
        <v>0</v>
      </c>
      <c r="AK96" s="122">
        <f t="shared" si="58"/>
        <v>0</v>
      </c>
      <c r="AL96" s="122"/>
      <c r="AM96" s="307">
        <f t="shared" si="67"/>
        <v>0</v>
      </c>
      <c r="AN96" s="122"/>
      <c r="AO96" s="131">
        <f t="shared" si="60"/>
        <v>0</v>
      </c>
      <c r="AP96" s="131">
        <f t="shared" si="61"/>
        <v>0</v>
      </c>
    </row>
    <row r="97" spans="3:42" hidden="1" x14ac:dyDescent="0.25">
      <c r="C97" s="122">
        <v>2212079</v>
      </c>
      <c r="D97" s="303" t="s">
        <v>30</v>
      </c>
      <c r="E97" s="122" t="s">
        <v>455</v>
      </c>
      <c r="F97" s="163">
        <f>VLOOKUP(C97,[5]Sheet1!$F$7:$AB$380,23,0)</f>
        <v>0</v>
      </c>
      <c r="G97" s="163">
        <f t="shared" si="46"/>
        <v>0</v>
      </c>
      <c r="H97" s="131">
        <f>VLOOKUP(C97,[5]Sheet1!$F$7:$AC$380,24,0)</f>
        <v>0</v>
      </c>
      <c r="I97" s="131">
        <f t="shared" si="47"/>
        <v>0</v>
      </c>
      <c r="J97" s="131">
        <f>VLOOKUP(C97,[5]Sheet1!$F$7:$AD$380,25,0)</f>
        <v>0</v>
      </c>
      <c r="K97" s="131">
        <f t="shared" si="48"/>
        <v>0</v>
      </c>
      <c r="L97" s="131">
        <f>VLOOKUP(C97,[5]Sheet1!$F$7:$AE$380,26,0)</f>
        <v>0</v>
      </c>
      <c r="M97" s="131">
        <f t="shared" si="49"/>
        <v>0</v>
      </c>
      <c r="N97" s="131">
        <f>VLOOKUP(C97,[5]Sheet1!$F$7:$AF$380,27,0)</f>
        <v>0</v>
      </c>
      <c r="O97" s="131">
        <f t="shared" si="50"/>
        <v>0</v>
      </c>
      <c r="P97" s="131">
        <f>VLOOKUP(C97,[5]Sheet1!$F$7:$AG$380,28,0)</f>
        <v>0</v>
      </c>
      <c r="Q97" s="131">
        <f t="shared" si="51"/>
        <v>0</v>
      </c>
      <c r="R97" s="131">
        <f>VLOOKUP(C97,[5]Sheet1!$F$7:$AA$380,22,0)</f>
        <v>0</v>
      </c>
      <c r="S97" s="131">
        <f t="shared" si="52"/>
        <v>0</v>
      </c>
      <c r="T97" s="131">
        <f t="shared" si="42"/>
        <v>0</v>
      </c>
      <c r="U97" s="122"/>
      <c r="V97" s="122">
        <f t="shared" si="43"/>
        <v>0</v>
      </c>
      <c r="W97" s="122"/>
      <c r="X97" s="122">
        <f t="shared" si="44"/>
        <v>0</v>
      </c>
      <c r="Y97" s="122"/>
      <c r="Z97" s="122">
        <f t="shared" si="45"/>
        <v>0</v>
      </c>
      <c r="AA97" s="122"/>
      <c r="AB97" s="122"/>
      <c r="AC97" s="122">
        <f t="shared" si="53"/>
        <v>0</v>
      </c>
      <c r="AD97" s="157">
        <f t="shared" si="54"/>
        <v>0</v>
      </c>
      <c r="AE97" s="131">
        <f t="shared" si="66"/>
        <v>0</v>
      </c>
      <c r="AF97" s="122">
        <f>VLOOKUP(C97,[1]Sheet1!$E$15:$DG$388,107,0)</f>
        <v>0</v>
      </c>
      <c r="AG97" s="122">
        <f t="shared" si="56"/>
        <v>0</v>
      </c>
      <c r="AH97" s="122">
        <f>VLOOKUP(C97,[1]Sheet1!$E$15:$DI$388,109,0)</f>
        <v>0</v>
      </c>
      <c r="AI97" s="122">
        <f t="shared" si="57"/>
        <v>0</v>
      </c>
      <c r="AJ97" s="122">
        <f>VLOOKUP(C97,[1]Sheet1!$E$15:$DK$388,111,0)</f>
        <v>0</v>
      </c>
      <c r="AK97" s="122">
        <f t="shared" si="58"/>
        <v>0</v>
      </c>
      <c r="AL97" s="122"/>
      <c r="AM97" s="307">
        <f t="shared" si="67"/>
        <v>0</v>
      </c>
      <c r="AN97" s="122"/>
      <c r="AO97" s="131">
        <f t="shared" si="60"/>
        <v>0</v>
      </c>
      <c r="AP97" s="131">
        <f t="shared" si="61"/>
        <v>0</v>
      </c>
    </row>
    <row r="98" spans="3:42" hidden="1" x14ac:dyDescent="0.25">
      <c r="C98" s="122">
        <v>2212090</v>
      </c>
      <c r="D98" s="303" t="s">
        <v>30</v>
      </c>
      <c r="E98" s="122" t="s">
        <v>456</v>
      </c>
      <c r="F98" s="163">
        <f>VLOOKUP(C98,[5]Sheet1!$F$7:$AB$380,23,0)</f>
        <v>0</v>
      </c>
      <c r="G98" s="163">
        <f t="shared" si="46"/>
        <v>0</v>
      </c>
      <c r="H98" s="131">
        <f>VLOOKUP(C98,[5]Sheet1!$F$7:$AC$380,24,0)</f>
        <v>0</v>
      </c>
      <c r="I98" s="131">
        <f t="shared" si="47"/>
        <v>0</v>
      </c>
      <c r="J98" s="131">
        <f>VLOOKUP(C98,[5]Sheet1!$F$7:$AD$380,25,0)</f>
        <v>0</v>
      </c>
      <c r="K98" s="131">
        <f t="shared" si="48"/>
        <v>0</v>
      </c>
      <c r="L98" s="131">
        <f>VLOOKUP(C98,[5]Sheet1!$F$7:$AE$380,26,0)</f>
        <v>0</v>
      </c>
      <c r="M98" s="131">
        <f t="shared" si="49"/>
        <v>0</v>
      </c>
      <c r="N98" s="131">
        <f>VLOOKUP(C98,[5]Sheet1!$F$7:$AF$380,27,0)</f>
        <v>0</v>
      </c>
      <c r="O98" s="131">
        <f t="shared" si="50"/>
        <v>0</v>
      </c>
      <c r="P98" s="131">
        <f>VLOOKUP(C98,[5]Sheet1!$F$7:$AG$380,28,0)</f>
        <v>0</v>
      </c>
      <c r="Q98" s="131">
        <f t="shared" si="51"/>
        <v>0</v>
      </c>
      <c r="R98" s="131">
        <f>VLOOKUP(C98,[5]Sheet1!$F$7:$AA$380,22,0)</f>
        <v>0</v>
      </c>
      <c r="S98" s="131">
        <f t="shared" si="52"/>
        <v>0</v>
      </c>
      <c r="T98" s="131">
        <f t="shared" si="42"/>
        <v>0</v>
      </c>
      <c r="U98" s="122"/>
      <c r="V98" s="122">
        <f t="shared" si="43"/>
        <v>0</v>
      </c>
      <c r="W98" s="122"/>
      <c r="X98" s="122">
        <f t="shared" si="44"/>
        <v>0</v>
      </c>
      <c r="Y98" s="122"/>
      <c r="Z98" s="122">
        <f t="shared" si="45"/>
        <v>0</v>
      </c>
      <c r="AA98" s="122"/>
      <c r="AB98" s="122"/>
      <c r="AC98" s="122">
        <f t="shared" si="53"/>
        <v>0</v>
      </c>
      <c r="AD98" s="157">
        <f t="shared" si="54"/>
        <v>0</v>
      </c>
      <c r="AE98" s="131">
        <f t="shared" si="66"/>
        <v>0</v>
      </c>
      <c r="AF98" s="122">
        <f>VLOOKUP(C98,[1]Sheet1!$E$15:$DG$388,107,0)</f>
        <v>0</v>
      </c>
      <c r="AG98" s="122">
        <f t="shared" si="56"/>
        <v>0</v>
      </c>
      <c r="AH98" s="122">
        <f>VLOOKUP(C98,[1]Sheet1!$E$15:$DI$388,109,0)</f>
        <v>0</v>
      </c>
      <c r="AI98" s="122">
        <f t="shared" si="57"/>
        <v>0</v>
      </c>
      <c r="AJ98" s="122">
        <f>VLOOKUP(C98,[1]Sheet1!$E$15:$DK$388,111,0)</f>
        <v>0</v>
      </c>
      <c r="AK98" s="122">
        <f t="shared" si="58"/>
        <v>0</v>
      </c>
      <c r="AL98" s="122"/>
      <c r="AM98" s="307">
        <f t="shared" si="67"/>
        <v>0</v>
      </c>
      <c r="AN98" s="122"/>
      <c r="AO98" s="131">
        <f t="shared" si="60"/>
        <v>0</v>
      </c>
      <c r="AP98" s="131">
        <f t="shared" si="61"/>
        <v>0</v>
      </c>
    </row>
    <row r="99" spans="3:42" hidden="1" x14ac:dyDescent="0.25">
      <c r="C99" s="122">
        <v>2212096</v>
      </c>
      <c r="D99" s="303" t="s">
        <v>30</v>
      </c>
      <c r="E99" s="122" t="s">
        <v>457</v>
      </c>
      <c r="F99" s="163">
        <f>VLOOKUP(C99,[5]Sheet1!$F$7:$AB$380,23,0)</f>
        <v>0</v>
      </c>
      <c r="G99" s="163">
        <f t="shared" si="46"/>
        <v>0</v>
      </c>
      <c r="H99" s="131">
        <f>VLOOKUP(C99,[5]Sheet1!$F$7:$AC$380,24,0)</f>
        <v>0</v>
      </c>
      <c r="I99" s="131">
        <f t="shared" si="47"/>
        <v>0</v>
      </c>
      <c r="J99" s="131">
        <f>VLOOKUP(C99,[5]Sheet1!$F$7:$AD$380,25,0)</f>
        <v>0</v>
      </c>
      <c r="K99" s="131">
        <f t="shared" si="48"/>
        <v>0</v>
      </c>
      <c r="L99" s="131">
        <f>VLOOKUP(C99,[5]Sheet1!$F$7:$AE$380,26,0)</f>
        <v>0</v>
      </c>
      <c r="M99" s="131">
        <f t="shared" si="49"/>
        <v>0</v>
      </c>
      <c r="N99" s="131">
        <f>VLOOKUP(C99,[5]Sheet1!$F$7:$AF$380,27,0)</f>
        <v>0</v>
      </c>
      <c r="O99" s="131">
        <f t="shared" si="50"/>
        <v>0</v>
      </c>
      <c r="P99" s="131">
        <f>VLOOKUP(C99,[5]Sheet1!$F$7:$AG$380,28,0)</f>
        <v>0</v>
      </c>
      <c r="Q99" s="131">
        <f t="shared" si="51"/>
        <v>0</v>
      </c>
      <c r="R99" s="131">
        <f>VLOOKUP(C99,[5]Sheet1!$F$7:$AA$380,22,0)</f>
        <v>0</v>
      </c>
      <c r="S99" s="131">
        <f t="shared" si="52"/>
        <v>0</v>
      </c>
      <c r="T99" s="131">
        <f t="shared" si="42"/>
        <v>0</v>
      </c>
      <c r="U99" s="122"/>
      <c r="V99" s="122">
        <f t="shared" si="43"/>
        <v>0</v>
      </c>
      <c r="W99" s="122"/>
      <c r="X99" s="122">
        <f t="shared" si="44"/>
        <v>0</v>
      </c>
      <c r="Y99" s="122"/>
      <c r="Z99" s="122">
        <f t="shared" si="45"/>
        <v>0</v>
      </c>
      <c r="AA99" s="122"/>
      <c r="AB99" s="122"/>
      <c r="AC99" s="122">
        <f t="shared" si="53"/>
        <v>0</v>
      </c>
      <c r="AD99" s="157">
        <f t="shared" si="54"/>
        <v>0</v>
      </c>
      <c r="AE99" s="131">
        <f t="shared" si="66"/>
        <v>0</v>
      </c>
      <c r="AF99" s="122">
        <f>VLOOKUP(C99,[1]Sheet1!$E$15:$DG$388,107,0)</f>
        <v>0</v>
      </c>
      <c r="AG99" s="122">
        <f t="shared" si="56"/>
        <v>0</v>
      </c>
      <c r="AH99" s="122">
        <f>VLOOKUP(C99,[1]Sheet1!$E$15:$DI$388,109,0)</f>
        <v>0</v>
      </c>
      <c r="AI99" s="122">
        <f t="shared" si="57"/>
        <v>0</v>
      </c>
      <c r="AJ99" s="122">
        <f>VLOOKUP(C99,[1]Sheet1!$E$15:$DK$388,111,0)</f>
        <v>0</v>
      </c>
      <c r="AK99" s="122">
        <f t="shared" si="58"/>
        <v>0</v>
      </c>
      <c r="AL99" s="122"/>
      <c r="AM99" s="307">
        <f t="shared" si="67"/>
        <v>0</v>
      </c>
      <c r="AN99" s="122"/>
      <c r="AO99" s="131">
        <f t="shared" si="60"/>
        <v>0</v>
      </c>
      <c r="AP99" s="131">
        <f t="shared" si="61"/>
        <v>0</v>
      </c>
    </row>
    <row r="100" spans="3:42" x14ac:dyDescent="0.25">
      <c r="C100" s="122">
        <v>2212097</v>
      </c>
      <c r="D100" s="303" t="s">
        <v>30</v>
      </c>
      <c r="E100" s="122" t="s">
        <v>458</v>
      </c>
      <c r="F100" s="163">
        <f>VLOOKUP(C100,[5]Sheet1!$F$7:$AB$380,23,0)</f>
        <v>0</v>
      </c>
      <c r="G100" s="163">
        <f t="shared" si="46"/>
        <v>0</v>
      </c>
      <c r="H100" s="131">
        <f>VLOOKUP(C100,[5]Sheet1!$F$7:$AC$380,24,0)</f>
        <v>0</v>
      </c>
      <c r="I100" s="131">
        <f t="shared" si="47"/>
        <v>0</v>
      </c>
      <c r="J100" s="131">
        <f>VLOOKUP(C100,[5]Sheet1!$F$7:$AD$380,25,0)</f>
        <v>0</v>
      </c>
      <c r="K100" s="131">
        <f t="shared" si="48"/>
        <v>0</v>
      </c>
      <c r="L100" s="131">
        <f>VLOOKUP(C100,[5]Sheet1!$F$7:$AE$380,26,0)</f>
        <v>0</v>
      </c>
      <c r="M100" s="131">
        <f t="shared" si="49"/>
        <v>0</v>
      </c>
      <c r="N100" s="131">
        <f>VLOOKUP(C100,[5]Sheet1!$F$7:$AF$380,27,0)</f>
        <v>132</v>
      </c>
      <c r="O100" s="131">
        <f t="shared" si="50"/>
        <v>412236</v>
      </c>
      <c r="P100" s="131">
        <f>VLOOKUP(C100,[5]Sheet1!$F$7:$AG$380,28,0)</f>
        <v>0</v>
      </c>
      <c r="Q100" s="131">
        <f t="shared" si="51"/>
        <v>0</v>
      </c>
      <c r="R100" s="131">
        <f>VLOOKUP(C100,[5]Sheet1!$F$7:$AA$380,22,0)</f>
        <v>5</v>
      </c>
      <c r="S100" s="131">
        <f t="shared" si="52"/>
        <v>104610</v>
      </c>
      <c r="T100" s="131">
        <f t="shared" si="42"/>
        <v>132</v>
      </c>
      <c r="U100" s="122"/>
      <c r="V100" s="122">
        <f t="shared" si="43"/>
        <v>0</v>
      </c>
      <c r="W100" s="122"/>
      <c r="X100" s="122">
        <f t="shared" si="44"/>
        <v>0</v>
      </c>
      <c r="Y100" s="122"/>
      <c r="Z100" s="122">
        <f t="shared" si="45"/>
        <v>0</v>
      </c>
      <c r="AA100" s="122"/>
      <c r="AB100" s="122"/>
      <c r="AC100" s="122">
        <f t="shared" si="53"/>
        <v>0</v>
      </c>
      <c r="AD100" s="157">
        <f t="shared" si="54"/>
        <v>522390</v>
      </c>
      <c r="AE100" s="131">
        <f t="shared" si="66"/>
        <v>4620</v>
      </c>
      <c r="AF100" s="122">
        <f>VLOOKUP(C100,[1]Sheet1!$E$15:$DG$388,107,0)</f>
        <v>0</v>
      </c>
      <c r="AG100" s="122">
        <f t="shared" si="56"/>
        <v>0</v>
      </c>
      <c r="AH100" s="122">
        <f>VLOOKUP(C100,[1]Sheet1!$E$15:$DI$388,109,0)</f>
        <v>104</v>
      </c>
      <c r="AI100" s="122">
        <f t="shared" si="57"/>
        <v>27248</v>
      </c>
      <c r="AJ100" s="122">
        <f>VLOOKUP(C100,[1]Sheet1!$E$15:$DK$388,111,0)</f>
        <v>0</v>
      </c>
      <c r="AK100" s="122">
        <f t="shared" si="58"/>
        <v>0</v>
      </c>
      <c r="AL100" s="122"/>
      <c r="AM100" s="307">
        <f t="shared" si="67"/>
        <v>5544</v>
      </c>
      <c r="AN100" s="122"/>
      <c r="AO100" s="131">
        <f t="shared" si="60"/>
        <v>554258</v>
      </c>
      <c r="AP100" s="131">
        <f t="shared" si="61"/>
        <v>554258</v>
      </c>
    </row>
    <row r="101" spans="3:42" hidden="1" x14ac:dyDescent="0.25">
      <c r="C101" s="122">
        <v>2212103</v>
      </c>
      <c r="D101" s="303" t="s">
        <v>30</v>
      </c>
      <c r="E101" s="122" t="s">
        <v>459</v>
      </c>
      <c r="F101" s="163">
        <f>VLOOKUP(C101,[5]Sheet1!$F$7:$AB$380,23,0)</f>
        <v>0</v>
      </c>
      <c r="G101" s="163">
        <f t="shared" si="46"/>
        <v>0</v>
      </c>
      <c r="H101" s="131">
        <f>VLOOKUP(C101,[5]Sheet1!$F$7:$AC$380,24,0)</f>
        <v>0</v>
      </c>
      <c r="I101" s="131">
        <f t="shared" si="47"/>
        <v>0</v>
      </c>
      <c r="J101" s="131">
        <f>VLOOKUP(C101,[5]Sheet1!$F$7:$AD$380,25,0)</f>
        <v>0</v>
      </c>
      <c r="K101" s="131">
        <f t="shared" si="48"/>
        <v>0</v>
      </c>
      <c r="L101" s="131">
        <f>VLOOKUP(C101,[5]Sheet1!$F$7:$AE$380,26,0)</f>
        <v>0</v>
      </c>
      <c r="M101" s="131">
        <f t="shared" si="49"/>
        <v>0</v>
      </c>
      <c r="N101" s="131">
        <f>VLOOKUP(C101,[5]Sheet1!$F$7:$AF$380,27,0)</f>
        <v>0</v>
      </c>
      <c r="O101" s="131">
        <f t="shared" si="50"/>
        <v>0</v>
      </c>
      <c r="P101" s="131">
        <f>VLOOKUP(C101,[5]Sheet1!$F$7:$AG$380,28,0)</f>
        <v>0</v>
      </c>
      <c r="Q101" s="131">
        <f t="shared" si="51"/>
        <v>0</v>
      </c>
      <c r="R101" s="131">
        <f>VLOOKUP(C101,[5]Sheet1!$F$7:$AA$380,22,0)</f>
        <v>0</v>
      </c>
      <c r="S101" s="131">
        <f t="shared" si="52"/>
        <v>0</v>
      </c>
      <c r="T101" s="131">
        <f t="shared" si="42"/>
        <v>0</v>
      </c>
      <c r="U101" s="122"/>
      <c r="V101" s="122">
        <f t="shared" si="43"/>
        <v>0</v>
      </c>
      <c r="W101" s="122"/>
      <c r="X101" s="122">
        <f t="shared" si="44"/>
        <v>0</v>
      </c>
      <c r="Y101" s="122"/>
      <c r="Z101" s="122">
        <f t="shared" si="45"/>
        <v>0</v>
      </c>
      <c r="AA101" s="122"/>
      <c r="AB101" s="122"/>
      <c r="AC101" s="122">
        <f t="shared" si="53"/>
        <v>0</v>
      </c>
      <c r="AD101" s="157">
        <f t="shared" si="54"/>
        <v>0</v>
      </c>
      <c r="AE101" s="131">
        <f t="shared" si="66"/>
        <v>0</v>
      </c>
      <c r="AF101" s="122">
        <f>VLOOKUP(C101,[1]Sheet1!$E$15:$DG$388,107,0)</f>
        <v>0</v>
      </c>
      <c r="AG101" s="122">
        <f t="shared" si="56"/>
        <v>0</v>
      </c>
      <c r="AH101" s="122">
        <f>VLOOKUP(C101,[1]Sheet1!$E$15:$DI$388,109,0)</f>
        <v>0</v>
      </c>
      <c r="AI101" s="122">
        <f t="shared" si="57"/>
        <v>0</v>
      </c>
      <c r="AJ101" s="122">
        <f>VLOOKUP(C101,[1]Sheet1!$E$15:$DK$388,111,0)</f>
        <v>0</v>
      </c>
      <c r="AK101" s="122">
        <f t="shared" si="58"/>
        <v>0</v>
      </c>
      <c r="AL101" s="122"/>
      <c r="AM101" s="307">
        <f t="shared" si="67"/>
        <v>0</v>
      </c>
      <c r="AN101" s="122"/>
      <c r="AO101" s="131">
        <f t="shared" si="60"/>
        <v>0</v>
      </c>
      <c r="AP101" s="131">
        <f t="shared" si="61"/>
        <v>0</v>
      </c>
    </row>
    <row r="102" spans="3:42" hidden="1" x14ac:dyDescent="0.25">
      <c r="C102" s="122">
        <v>2212137</v>
      </c>
      <c r="D102" s="303" t="s">
        <v>30</v>
      </c>
      <c r="E102" s="122" t="s">
        <v>460</v>
      </c>
      <c r="F102" s="163">
        <f>VLOOKUP(C102,[5]Sheet1!$F$7:$AB$380,23,0)</f>
        <v>0</v>
      </c>
      <c r="G102" s="163">
        <f t="shared" si="46"/>
        <v>0</v>
      </c>
      <c r="H102" s="131">
        <f>VLOOKUP(C102,[5]Sheet1!$F$7:$AC$380,24,0)</f>
        <v>0</v>
      </c>
      <c r="I102" s="131">
        <f t="shared" si="47"/>
        <v>0</v>
      </c>
      <c r="J102" s="131">
        <f>VLOOKUP(C102,[5]Sheet1!$F$7:$AD$380,25,0)</f>
        <v>0</v>
      </c>
      <c r="K102" s="131">
        <f t="shared" si="48"/>
        <v>0</v>
      </c>
      <c r="L102" s="131">
        <f>VLOOKUP(C102,[5]Sheet1!$F$7:$AE$380,26,0)</f>
        <v>0</v>
      </c>
      <c r="M102" s="131">
        <f t="shared" si="49"/>
        <v>0</v>
      </c>
      <c r="N102" s="131">
        <f>VLOOKUP(C102,[5]Sheet1!$F$7:$AF$380,27,0)</f>
        <v>0</v>
      </c>
      <c r="O102" s="131">
        <f t="shared" si="50"/>
        <v>0</v>
      </c>
      <c r="P102" s="131">
        <f>VLOOKUP(C102,[5]Sheet1!$F$7:$AG$380,28,0)</f>
        <v>0</v>
      </c>
      <c r="Q102" s="131">
        <f t="shared" si="51"/>
        <v>0</v>
      </c>
      <c r="R102" s="131">
        <f>VLOOKUP(C102,[5]Sheet1!$F$7:$AA$380,22,0)</f>
        <v>0</v>
      </c>
      <c r="S102" s="131">
        <f t="shared" si="52"/>
        <v>0</v>
      </c>
      <c r="T102" s="131">
        <f t="shared" si="42"/>
        <v>0</v>
      </c>
      <c r="U102" s="122"/>
      <c r="V102" s="122">
        <f t="shared" si="43"/>
        <v>0</v>
      </c>
      <c r="W102" s="122"/>
      <c r="X102" s="122">
        <f t="shared" si="44"/>
        <v>0</v>
      </c>
      <c r="Y102" s="122"/>
      <c r="Z102" s="122">
        <f t="shared" si="45"/>
        <v>0</v>
      </c>
      <c r="AA102" s="122"/>
      <c r="AB102" s="122"/>
      <c r="AC102" s="122">
        <f t="shared" si="53"/>
        <v>0</v>
      </c>
      <c r="AD102" s="157">
        <f t="shared" si="54"/>
        <v>0</v>
      </c>
      <c r="AE102" s="131">
        <f t="shared" si="66"/>
        <v>0</v>
      </c>
      <c r="AF102" s="122">
        <f>VLOOKUP(C102,[1]Sheet1!$E$15:$DG$388,107,0)</f>
        <v>0</v>
      </c>
      <c r="AG102" s="122">
        <f t="shared" si="56"/>
        <v>0</v>
      </c>
      <c r="AH102" s="122">
        <f>VLOOKUP(C102,[1]Sheet1!$E$15:$DI$388,109,0)</f>
        <v>0</v>
      </c>
      <c r="AI102" s="122">
        <f t="shared" si="57"/>
        <v>0</v>
      </c>
      <c r="AJ102" s="122">
        <f>VLOOKUP(C102,[1]Sheet1!$E$15:$DK$388,111,0)</f>
        <v>0</v>
      </c>
      <c r="AK102" s="122">
        <f t="shared" si="58"/>
        <v>0</v>
      </c>
      <c r="AL102" s="122"/>
      <c r="AM102" s="307">
        <f t="shared" si="67"/>
        <v>0</v>
      </c>
      <c r="AN102" s="122"/>
      <c r="AO102" s="131">
        <f t="shared" si="60"/>
        <v>0</v>
      </c>
      <c r="AP102" s="131">
        <f t="shared" si="61"/>
        <v>0</v>
      </c>
    </row>
    <row r="103" spans="3:42" x14ac:dyDescent="0.25">
      <c r="C103" s="112"/>
      <c r="D103" s="112"/>
      <c r="E103" s="141" t="s">
        <v>31</v>
      </c>
      <c r="F103" s="141">
        <f t="shared" ref="F103:AP103" si="68">SUM(F104:F113)</f>
        <v>0</v>
      </c>
      <c r="G103" s="141">
        <f t="shared" si="68"/>
        <v>0</v>
      </c>
      <c r="H103" s="141">
        <f t="shared" si="68"/>
        <v>0</v>
      </c>
      <c r="I103" s="141">
        <f t="shared" si="68"/>
        <v>0</v>
      </c>
      <c r="J103" s="141">
        <f t="shared" si="68"/>
        <v>79</v>
      </c>
      <c r="K103" s="141">
        <f t="shared" si="68"/>
        <v>324690</v>
      </c>
      <c r="L103" s="141">
        <f t="shared" si="68"/>
        <v>52</v>
      </c>
      <c r="M103" s="141">
        <f t="shared" si="68"/>
        <v>194844</v>
      </c>
      <c r="N103" s="141">
        <f t="shared" si="68"/>
        <v>169</v>
      </c>
      <c r="O103" s="141">
        <f t="shared" si="68"/>
        <v>527787</v>
      </c>
      <c r="P103" s="141">
        <f t="shared" si="68"/>
        <v>307</v>
      </c>
      <c r="Q103" s="141">
        <f t="shared" si="68"/>
        <v>1690342</v>
      </c>
      <c r="R103" s="141">
        <f t="shared" si="68"/>
        <v>24</v>
      </c>
      <c r="S103" s="141">
        <f t="shared" si="68"/>
        <v>502128</v>
      </c>
      <c r="T103" s="131">
        <f t="shared" si="42"/>
        <v>607</v>
      </c>
      <c r="U103" s="141">
        <f t="shared" si="68"/>
        <v>0</v>
      </c>
      <c r="V103" s="122">
        <f t="shared" si="43"/>
        <v>0</v>
      </c>
      <c r="W103" s="141">
        <f t="shared" si="68"/>
        <v>0</v>
      </c>
      <c r="X103" s="122">
        <f t="shared" si="44"/>
        <v>0</v>
      </c>
      <c r="Y103" s="141">
        <f t="shared" si="68"/>
        <v>0</v>
      </c>
      <c r="Z103" s="122">
        <f t="shared" si="45"/>
        <v>0</v>
      </c>
      <c r="AA103" s="141">
        <f t="shared" si="68"/>
        <v>0</v>
      </c>
      <c r="AB103" s="141">
        <f t="shared" si="68"/>
        <v>0</v>
      </c>
      <c r="AC103" s="141">
        <f t="shared" si="68"/>
        <v>0</v>
      </c>
      <c r="AD103" s="141">
        <f t="shared" si="68"/>
        <v>3265285</v>
      </c>
      <c r="AE103" s="141">
        <f t="shared" si="68"/>
        <v>21245</v>
      </c>
      <c r="AF103" s="141">
        <f t="shared" si="68"/>
        <v>438</v>
      </c>
      <c r="AG103" s="141">
        <f t="shared" si="68"/>
        <v>49056</v>
      </c>
      <c r="AH103" s="141">
        <f t="shared" si="68"/>
        <v>0</v>
      </c>
      <c r="AI103" s="141">
        <f t="shared" si="68"/>
        <v>0</v>
      </c>
      <c r="AJ103" s="141">
        <f t="shared" si="68"/>
        <v>0</v>
      </c>
      <c r="AK103" s="141">
        <f t="shared" si="68"/>
        <v>0</v>
      </c>
      <c r="AL103" s="141">
        <f t="shared" si="68"/>
        <v>0</v>
      </c>
      <c r="AM103" s="141">
        <f t="shared" si="68"/>
        <v>25494</v>
      </c>
      <c r="AN103" s="141">
        <f t="shared" si="68"/>
        <v>0</v>
      </c>
      <c r="AO103" s="141">
        <f t="shared" si="68"/>
        <v>3335586</v>
      </c>
      <c r="AP103" s="141">
        <f t="shared" si="68"/>
        <v>3335586</v>
      </c>
    </row>
    <row r="104" spans="3:42" hidden="1" x14ac:dyDescent="0.25">
      <c r="C104" s="122">
        <v>2213010</v>
      </c>
      <c r="D104" s="303" t="s">
        <v>31</v>
      </c>
      <c r="E104" s="122" t="s">
        <v>461</v>
      </c>
      <c r="F104" s="163">
        <f>VLOOKUP(C104,[5]Sheet1!$F$7:$AB$380,23,0)</f>
        <v>0</v>
      </c>
      <c r="G104" s="163">
        <f t="shared" si="46"/>
        <v>0</v>
      </c>
      <c r="H104" s="131">
        <f>VLOOKUP(C104,[5]Sheet1!$F$7:$AC$380,24,0)</f>
        <v>0</v>
      </c>
      <c r="I104" s="131">
        <f t="shared" si="47"/>
        <v>0</v>
      </c>
      <c r="J104" s="131">
        <f>VLOOKUP(C104,[5]Sheet1!$F$7:$AD$380,25,0)</f>
        <v>0</v>
      </c>
      <c r="K104" s="131">
        <f t="shared" si="48"/>
        <v>0</v>
      </c>
      <c r="L104" s="131">
        <f>VLOOKUP(C104,[5]Sheet1!$F$7:$AE$380,26,0)</f>
        <v>0</v>
      </c>
      <c r="M104" s="131">
        <f t="shared" si="49"/>
        <v>0</v>
      </c>
      <c r="N104" s="131">
        <f>VLOOKUP(C104,[5]Sheet1!$F$7:$AF$380,27,0)</f>
        <v>0</v>
      </c>
      <c r="O104" s="131">
        <f t="shared" si="50"/>
        <v>0</v>
      </c>
      <c r="P104" s="131">
        <f>VLOOKUP(C104,[5]Sheet1!$F$7:$AG$380,28,0)</f>
        <v>0</v>
      </c>
      <c r="Q104" s="131">
        <f t="shared" si="51"/>
        <v>0</v>
      </c>
      <c r="R104" s="131">
        <f>VLOOKUP(C104,[5]Sheet1!$F$7:$AA$380,22,0)</f>
        <v>0</v>
      </c>
      <c r="S104" s="131">
        <f t="shared" si="52"/>
        <v>0</v>
      </c>
      <c r="T104" s="131">
        <f t="shared" si="42"/>
        <v>0</v>
      </c>
      <c r="U104" s="122"/>
      <c r="V104" s="122">
        <f t="shared" si="43"/>
        <v>0</v>
      </c>
      <c r="W104" s="122"/>
      <c r="X104" s="122">
        <f t="shared" si="44"/>
        <v>0</v>
      </c>
      <c r="Y104" s="122"/>
      <c r="Z104" s="122">
        <f t="shared" si="45"/>
        <v>0</v>
      </c>
      <c r="AA104" s="122"/>
      <c r="AB104" s="122"/>
      <c r="AC104" s="122">
        <f t="shared" si="53"/>
        <v>0</v>
      </c>
      <c r="AD104" s="157">
        <f t="shared" si="54"/>
        <v>0</v>
      </c>
      <c r="AE104" s="131">
        <f t="shared" ref="AE104:AE113" si="69">T104*35</f>
        <v>0</v>
      </c>
      <c r="AF104" s="122">
        <f>VLOOKUP(C104,[1]Sheet1!$E$15:$DG$388,107,0)</f>
        <v>0</v>
      </c>
      <c r="AG104" s="122">
        <f t="shared" si="56"/>
        <v>0</v>
      </c>
      <c r="AH104" s="122">
        <f>VLOOKUP(C104,[1]Sheet1!$E$15:$DI$388,109,0)</f>
        <v>0</v>
      </c>
      <c r="AI104" s="122">
        <f t="shared" si="57"/>
        <v>0</v>
      </c>
      <c r="AJ104" s="122">
        <f>VLOOKUP(C104,[1]Sheet1!$E$15:$DK$388,111,0)</f>
        <v>0</v>
      </c>
      <c r="AK104" s="122">
        <f t="shared" si="58"/>
        <v>0</v>
      </c>
      <c r="AL104" s="122"/>
      <c r="AM104" s="307">
        <f t="shared" ref="AM104:AM113" si="70">T104*42</f>
        <v>0</v>
      </c>
      <c r="AN104" s="122"/>
      <c r="AO104" s="131">
        <f t="shared" si="60"/>
        <v>0</v>
      </c>
      <c r="AP104" s="131">
        <f t="shared" si="61"/>
        <v>0</v>
      </c>
    </row>
    <row r="105" spans="3:42" hidden="1" x14ac:dyDescent="0.25">
      <c r="C105" s="122">
        <v>2213039</v>
      </c>
      <c r="D105" s="303" t="s">
        <v>31</v>
      </c>
      <c r="E105" s="122" t="s">
        <v>462</v>
      </c>
      <c r="F105" s="163">
        <f>VLOOKUP(C105,[5]Sheet1!$F$7:$AB$380,23,0)</f>
        <v>0</v>
      </c>
      <c r="G105" s="163">
        <f t="shared" si="46"/>
        <v>0</v>
      </c>
      <c r="H105" s="131">
        <f>VLOOKUP(C105,[5]Sheet1!$F$7:$AC$380,24,0)</f>
        <v>0</v>
      </c>
      <c r="I105" s="131">
        <f t="shared" si="47"/>
        <v>0</v>
      </c>
      <c r="J105" s="131">
        <f>VLOOKUP(C105,[5]Sheet1!$F$7:$AD$380,25,0)</f>
        <v>0</v>
      </c>
      <c r="K105" s="131">
        <f t="shared" si="48"/>
        <v>0</v>
      </c>
      <c r="L105" s="131">
        <f>VLOOKUP(C105,[5]Sheet1!$F$7:$AE$380,26,0)</f>
        <v>0</v>
      </c>
      <c r="M105" s="131">
        <f t="shared" si="49"/>
        <v>0</v>
      </c>
      <c r="N105" s="131">
        <f>VLOOKUP(C105,[5]Sheet1!$F$7:$AF$380,27,0)</f>
        <v>0</v>
      </c>
      <c r="O105" s="131">
        <f t="shared" si="50"/>
        <v>0</v>
      </c>
      <c r="P105" s="131">
        <f>VLOOKUP(C105,[5]Sheet1!$F$7:$AG$380,28,0)</f>
        <v>0</v>
      </c>
      <c r="Q105" s="131">
        <f t="shared" si="51"/>
        <v>0</v>
      </c>
      <c r="R105" s="131">
        <f>VLOOKUP(C105,[5]Sheet1!$F$7:$AA$380,22,0)</f>
        <v>0</v>
      </c>
      <c r="S105" s="131">
        <f t="shared" si="52"/>
        <v>0</v>
      </c>
      <c r="T105" s="131">
        <f t="shared" si="42"/>
        <v>0</v>
      </c>
      <c r="U105" s="122"/>
      <c r="V105" s="122">
        <f t="shared" si="43"/>
        <v>0</v>
      </c>
      <c r="W105" s="122"/>
      <c r="X105" s="122">
        <f t="shared" si="44"/>
        <v>0</v>
      </c>
      <c r="Y105" s="122"/>
      <c r="Z105" s="122">
        <f t="shared" si="45"/>
        <v>0</v>
      </c>
      <c r="AA105" s="122"/>
      <c r="AB105" s="122"/>
      <c r="AC105" s="122">
        <f t="shared" si="53"/>
        <v>0</v>
      </c>
      <c r="AD105" s="157">
        <f t="shared" si="54"/>
        <v>0</v>
      </c>
      <c r="AE105" s="131">
        <f t="shared" si="69"/>
        <v>0</v>
      </c>
      <c r="AF105" s="122">
        <f>VLOOKUP(C105,[1]Sheet1!$E$15:$DG$388,107,0)</f>
        <v>0</v>
      </c>
      <c r="AG105" s="122">
        <f t="shared" si="56"/>
        <v>0</v>
      </c>
      <c r="AH105" s="122">
        <f>VLOOKUP(C105,[1]Sheet1!$E$15:$DI$388,109,0)</f>
        <v>0</v>
      </c>
      <c r="AI105" s="122">
        <f t="shared" si="57"/>
        <v>0</v>
      </c>
      <c r="AJ105" s="122">
        <f>VLOOKUP(C105,[1]Sheet1!$E$15:$DK$388,111,0)</f>
        <v>0</v>
      </c>
      <c r="AK105" s="122">
        <f t="shared" si="58"/>
        <v>0</v>
      </c>
      <c r="AL105" s="122"/>
      <c r="AM105" s="307">
        <f t="shared" si="70"/>
        <v>0</v>
      </c>
      <c r="AN105" s="122"/>
      <c r="AO105" s="131">
        <f t="shared" si="60"/>
        <v>0</v>
      </c>
      <c r="AP105" s="131">
        <f t="shared" si="61"/>
        <v>0</v>
      </c>
    </row>
    <row r="106" spans="3:42" hidden="1" x14ac:dyDescent="0.25">
      <c r="C106" s="122">
        <v>2213081</v>
      </c>
      <c r="D106" s="303" t="s">
        <v>31</v>
      </c>
      <c r="E106" s="122" t="s">
        <v>463</v>
      </c>
      <c r="F106" s="163">
        <f>VLOOKUP(C106,[5]Sheet1!$F$7:$AB$380,23,0)</f>
        <v>0</v>
      </c>
      <c r="G106" s="163">
        <f t="shared" si="46"/>
        <v>0</v>
      </c>
      <c r="H106" s="131">
        <f>VLOOKUP(C106,[5]Sheet1!$F$7:$AC$380,24,0)</f>
        <v>0</v>
      </c>
      <c r="I106" s="131">
        <f t="shared" si="47"/>
        <v>0</v>
      </c>
      <c r="J106" s="131">
        <f>VLOOKUP(C106,[5]Sheet1!$F$7:$AD$380,25,0)</f>
        <v>0</v>
      </c>
      <c r="K106" s="131">
        <f t="shared" si="48"/>
        <v>0</v>
      </c>
      <c r="L106" s="131">
        <f>VLOOKUP(C106,[5]Sheet1!$F$7:$AE$380,26,0)</f>
        <v>0</v>
      </c>
      <c r="M106" s="131">
        <f t="shared" si="49"/>
        <v>0</v>
      </c>
      <c r="N106" s="131">
        <f>VLOOKUP(C106,[5]Sheet1!$F$7:$AF$380,27,0)</f>
        <v>0</v>
      </c>
      <c r="O106" s="131">
        <f t="shared" si="50"/>
        <v>0</v>
      </c>
      <c r="P106" s="131">
        <f>VLOOKUP(C106,[5]Sheet1!$F$7:$AG$380,28,0)</f>
        <v>0</v>
      </c>
      <c r="Q106" s="131">
        <f t="shared" si="51"/>
        <v>0</v>
      </c>
      <c r="R106" s="131">
        <f>VLOOKUP(C106,[5]Sheet1!$F$7:$AA$380,22,0)</f>
        <v>0</v>
      </c>
      <c r="S106" s="131">
        <f t="shared" si="52"/>
        <v>0</v>
      </c>
      <c r="T106" s="131">
        <f t="shared" si="42"/>
        <v>0</v>
      </c>
      <c r="U106" s="122"/>
      <c r="V106" s="122">
        <f t="shared" si="43"/>
        <v>0</v>
      </c>
      <c r="W106" s="122"/>
      <c r="X106" s="122">
        <f t="shared" si="44"/>
        <v>0</v>
      </c>
      <c r="Y106" s="122"/>
      <c r="Z106" s="122">
        <f t="shared" si="45"/>
        <v>0</v>
      </c>
      <c r="AA106" s="122"/>
      <c r="AB106" s="122"/>
      <c r="AC106" s="122">
        <f t="shared" si="53"/>
        <v>0</v>
      </c>
      <c r="AD106" s="157">
        <f t="shared" si="54"/>
        <v>0</v>
      </c>
      <c r="AE106" s="131">
        <f t="shared" si="69"/>
        <v>0</v>
      </c>
      <c r="AF106" s="122">
        <f>VLOOKUP(C106,[1]Sheet1!$E$15:$DG$388,107,0)</f>
        <v>0</v>
      </c>
      <c r="AG106" s="122">
        <f t="shared" si="56"/>
        <v>0</v>
      </c>
      <c r="AH106" s="122">
        <f>VLOOKUP(C106,[1]Sheet1!$E$15:$DI$388,109,0)</f>
        <v>0</v>
      </c>
      <c r="AI106" s="122">
        <f t="shared" si="57"/>
        <v>0</v>
      </c>
      <c r="AJ106" s="122">
        <f>VLOOKUP(C106,[1]Sheet1!$E$15:$DK$388,111,0)</f>
        <v>0</v>
      </c>
      <c r="AK106" s="122">
        <f t="shared" si="58"/>
        <v>0</v>
      </c>
      <c r="AL106" s="122"/>
      <c r="AM106" s="307">
        <f t="shared" si="70"/>
        <v>0</v>
      </c>
      <c r="AN106" s="122"/>
      <c r="AO106" s="131">
        <f t="shared" si="60"/>
        <v>0</v>
      </c>
      <c r="AP106" s="131">
        <f t="shared" si="61"/>
        <v>0</v>
      </c>
    </row>
    <row r="107" spans="3:42" hidden="1" x14ac:dyDescent="0.25">
      <c r="C107" s="122">
        <v>2213082</v>
      </c>
      <c r="D107" s="303" t="s">
        <v>31</v>
      </c>
      <c r="E107" s="122" t="s">
        <v>464</v>
      </c>
      <c r="F107" s="163">
        <f>VLOOKUP(C107,[5]Sheet1!$F$7:$AB$380,23,0)</f>
        <v>0</v>
      </c>
      <c r="G107" s="163">
        <f t="shared" si="46"/>
        <v>0</v>
      </c>
      <c r="H107" s="131">
        <f>VLOOKUP(C107,[5]Sheet1!$F$7:$AC$380,24,0)</f>
        <v>0</v>
      </c>
      <c r="I107" s="131">
        <f t="shared" si="47"/>
        <v>0</v>
      </c>
      <c r="J107" s="131">
        <f>VLOOKUP(C107,[5]Sheet1!$F$7:$AD$380,25,0)</f>
        <v>0</v>
      </c>
      <c r="K107" s="131">
        <f t="shared" si="48"/>
        <v>0</v>
      </c>
      <c r="L107" s="131">
        <f>VLOOKUP(C107,[5]Sheet1!$F$7:$AE$380,26,0)</f>
        <v>0</v>
      </c>
      <c r="M107" s="131">
        <f t="shared" si="49"/>
        <v>0</v>
      </c>
      <c r="N107" s="131">
        <f>VLOOKUP(C107,[5]Sheet1!$F$7:$AF$380,27,0)</f>
        <v>0</v>
      </c>
      <c r="O107" s="131">
        <f t="shared" si="50"/>
        <v>0</v>
      </c>
      <c r="P107" s="131">
        <f>VLOOKUP(C107,[5]Sheet1!$F$7:$AG$380,28,0)</f>
        <v>0</v>
      </c>
      <c r="Q107" s="131">
        <f t="shared" si="51"/>
        <v>0</v>
      </c>
      <c r="R107" s="131">
        <f>VLOOKUP(C107,[5]Sheet1!$F$7:$AA$380,22,0)</f>
        <v>0</v>
      </c>
      <c r="S107" s="131">
        <f t="shared" si="52"/>
        <v>0</v>
      </c>
      <c r="T107" s="131">
        <f t="shared" si="42"/>
        <v>0</v>
      </c>
      <c r="U107" s="122"/>
      <c r="V107" s="122">
        <f t="shared" si="43"/>
        <v>0</v>
      </c>
      <c r="W107" s="122"/>
      <c r="X107" s="122">
        <f t="shared" si="44"/>
        <v>0</v>
      </c>
      <c r="Y107" s="122"/>
      <c r="Z107" s="122">
        <f t="shared" si="45"/>
        <v>0</v>
      </c>
      <c r="AA107" s="122"/>
      <c r="AB107" s="122"/>
      <c r="AC107" s="122">
        <f t="shared" si="53"/>
        <v>0</v>
      </c>
      <c r="AD107" s="157">
        <f t="shared" si="54"/>
        <v>0</v>
      </c>
      <c r="AE107" s="131">
        <f t="shared" si="69"/>
        <v>0</v>
      </c>
      <c r="AF107" s="122">
        <f>VLOOKUP(C107,[1]Sheet1!$E$15:$DG$388,107,0)</f>
        <v>0</v>
      </c>
      <c r="AG107" s="122">
        <f t="shared" si="56"/>
        <v>0</v>
      </c>
      <c r="AH107" s="122">
        <f>VLOOKUP(C107,[1]Sheet1!$E$15:$DI$388,109,0)</f>
        <v>0</v>
      </c>
      <c r="AI107" s="122">
        <f t="shared" si="57"/>
        <v>0</v>
      </c>
      <c r="AJ107" s="122">
        <f>VLOOKUP(C107,[1]Sheet1!$E$15:$DK$388,111,0)</f>
        <v>0</v>
      </c>
      <c r="AK107" s="122">
        <f t="shared" si="58"/>
        <v>0</v>
      </c>
      <c r="AL107" s="122"/>
      <c r="AM107" s="307">
        <f t="shared" si="70"/>
        <v>0</v>
      </c>
      <c r="AN107" s="122"/>
      <c r="AO107" s="131">
        <f t="shared" si="60"/>
        <v>0</v>
      </c>
      <c r="AP107" s="131">
        <f t="shared" si="61"/>
        <v>0</v>
      </c>
    </row>
    <row r="108" spans="3:42" hidden="1" x14ac:dyDescent="0.25">
      <c r="C108" s="122">
        <v>2213118</v>
      </c>
      <c r="D108" s="303" t="s">
        <v>31</v>
      </c>
      <c r="E108" s="122" t="s">
        <v>465</v>
      </c>
      <c r="F108" s="163">
        <f>VLOOKUP(C108,[5]Sheet1!$F$7:$AB$380,23,0)</f>
        <v>0</v>
      </c>
      <c r="G108" s="163">
        <f t="shared" si="46"/>
        <v>0</v>
      </c>
      <c r="H108" s="131">
        <f>VLOOKUP(C108,[5]Sheet1!$F$7:$AC$380,24,0)</f>
        <v>0</v>
      </c>
      <c r="I108" s="131">
        <f t="shared" si="47"/>
        <v>0</v>
      </c>
      <c r="J108" s="131">
        <f>VLOOKUP(C108,[5]Sheet1!$F$7:$AD$380,25,0)</f>
        <v>0</v>
      </c>
      <c r="K108" s="131">
        <f t="shared" si="48"/>
        <v>0</v>
      </c>
      <c r="L108" s="131">
        <f>VLOOKUP(C108,[5]Sheet1!$F$7:$AE$380,26,0)</f>
        <v>0</v>
      </c>
      <c r="M108" s="131">
        <f t="shared" si="49"/>
        <v>0</v>
      </c>
      <c r="N108" s="131">
        <f>VLOOKUP(C108,[5]Sheet1!$F$7:$AF$380,27,0)</f>
        <v>0</v>
      </c>
      <c r="O108" s="131">
        <f t="shared" si="50"/>
        <v>0</v>
      </c>
      <c r="P108" s="131">
        <f>VLOOKUP(C108,[5]Sheet1!$F$7:$AG$380,28,0)</f>
        <v>0</v>
      </c>
      <c r="Q108" s="131">
        <f t="shared" si="51"/>
        <v>0</v>
      </c>
      <c r="R108" s="131">
        <f>VLOOKUP(C108,[5]Sheet1!$F$7:$AA$380,22,0)</f>
        <v>0</v>
      </c>
      <c r="S108" s="131">
        <f t="shared" si="52"/>
        <v>0</v>
      </c>
      <c r="T108" s="131">
        <f t="shared" si="42"/>
        <v>0</v>
      </c>
      <c r="U108" s="122"/>
      <c r="V108" s="122">
        <f t="shared" si="43"/>
        <v>0</v>
      </c>
      <c r="W108" s="122"/>
      <c r="X108" s="122">
        <f t="shared" si="44"/>
        <v>0</v>
      </c>
      <c r="Y108" s="122"/>
      <c r="Z108" s="122">
        <f t="shared" si="45"/>
        <v>0</v>
      </c>
      <c r="AA108" s="122"/>
      <c r="AB108" s="122"/>
      <c r="AC108" s="122">
        <f t="shared" si="53"/>
        <v>0</v>
      </c>
      <c r="AD108" s="157">
        <f t="shared" si="54"/>
        <v>0</v>
      </c>
      <c r="AE108" s="131">
        <f t="shared" si="69"/>
        <v>0</v>
      </c>
      <c r="AF108" s="122">
        <f>VLOOKUP(C108,[1]Sheet1!$E$15:$DG$388,107,0)</f>
        <v>0</v>
      </c>
      <c r="AG108" s="122">
        <f t="shared" si="56"/>
        <v>0</v>
      </c>
      <c r="AH108" s="122">
        <f>VLOOKUP(C108,[1]Sheet1!$E$15:$DI$388,109,0)</f>
        <v>0</v>
      </c>
      <c r="AI108" s="122">
        <f t="shared" si="57"/>
        <v>0</v>
      </c>
      <c r="AJ108" s="122">
        <f>VLOOKUP(C108,[1]Sheet1!$E$15:$DK$388,111,0)</f>
        <v>0</v>
      </c>
      <c r="AK108" s="122">
        <f t="shared" si="58"/>
        <v>0</v>
      </c>
      <c r="AL108" s="122"/>
      <c r="AM108" s="307">
        <f t="shared" si="70"/>
        <v>0</v>
      </c>
      <c r="AN108" s="122"/>
      <c r="AO108" s="131">
        <f t="shared" si="60"/>
        <v>0</v>
      </c>
      <c r="AP108" s="131">
        <f t="shared" si="61"/>
        <v>0</v>
      </c>
    </row>
    <row r="109" spans="3:42" hidden="1" x14ac:dyDescent="0.25">
      <c r="C109" s="122">
        <v>2213125</v>
      </c>
      <c r="D109" s="303" t="s">
        <v>31</v>
      </c>
      <c r="E109" s="122" t="s">
        <v>466</v>
      </c>
      <c r="F109" s="163">
        <f>VLOOKUP(C109,[5]Sheet1!$F$7:$AB$380,23,0)</f>
        <v>0</v>
      </c>
      <c r="G109" s="163">
        <f t="shared" si="46"/>
        <v>0</v>
      </c>
      <c r="H109" s="131">
        <f>VLOOKUP(C109,[5]Sheet1!$F$7:$AC$380,24,0)</f>
        <v>0</v>
      </c>
      <c r="I109" s="131">
        <f t="shared" si="47"/>
        <v>0</v>
      </c>
      <c r="J109" s="131">
        <f>VLOOKUP(C109,[5]Sheet1!$F$7:$AD$380,25,0)</f>
        <v>0</v>
      </c>
      <c r="K109" s="131">
        <f t="shared" si="48"/>
        <v>0</v>
      </c>
      <c r="L109" s="131">
        <f>VLOOKUP(C109,[5]Sheet1!$F$7:$AE$380,26,0)</f>
        <v>0</v>
      </c>
      <c r="M109" s="131">
        <f t="shared" si="49"/>
        <v>0</v>
      </c>
      <c r="N109" s="131">
        <f>VLOOKUP(C109,[5]Sheet1!$F$7:$AF$380,27,0)</f>
        <v>0</v>
      </c>
      <c r="O109" s="131">
        <f t="shared" si="50"/>
        <v>0</v>
      </c>
      <c r="P109" s="131">
        <f>VLOOKUP(C109,[5]Sheet1!$F$7:$AG$380,28,0)</f>
        <v>0</v>
      </c>
      <c r="Q109" s="131">
        <f t="shared" si="51"/>
        <v>0</v>
      </c>
      <c r="R109" s="131">
        <f>VLOOKUP(C109,[5]Sheet1!$F$7:$AA$380,22,0)</f>
        <v>0</v>
      </c>
      <c r="S109" s="131">
        <f t="shared" si="52"/>
        <v>0</v>
      </c>
      <c r="T109" s="131">
        <f t="shared" si="42"/>
        <v>0</v>
      </c>
      <c r="U109" s="122"/>
      <c r="V109" s="122">
        <f t="shared" si="43"/>
        <v>0</v>
      </c>
      <c r="W109" s="122"/>
      <c r="X109" s="122">
        <f t="shared" si="44"/>
        <v>0</v>
      </c>
      <c r="Y109" s="122"/>
      <c r="Z109" s="122">
        <f t="shared" si="45"/>
        <v>0</v>
      </c>
      <c r="AA109" s="122"/>
      <c r="AB109" s="122"/>
      <c r="AC109" s="122">
        <f t="shared" si="53"/>
        <v>0</v>
      </c>
      <c r="AD109" s="157">
        <f t="shared" si="54"/>
        <v>0</v>
      </c>
      <c r="AE109" s="131">
        <f t="shared" si="69"/>
        <v>0</v>
      </c>
      <c r="AF109" s="122">
        <f>VLOOKUP(C109,[1]Sheet1!$E$15:$DG$388,107,0)</f>
        <v>0</v>
      </c>
      <c r="AG109" s="122">
        <f t="shared" si="56"/>
        <v>0</v>
      </c>
      <c r="AH109" s="122">
        <f>VLOOKUP(C109,[1]Sheet1!$E$15:$DI$388,109,0)</f>
        <v>0</v>
      </c>
      <c r="AI109" s="122">
        <f t="shared" si="57"/>
        <v>0</v>
      </c>
      <c r="AJ109" s="122">
        <f>VLOOKUP(C109,[1]Sheet1!$E$15:$DK$388,111,0)</f>
        <v>0</v>
      </c>
      <c r="AK109" s="122">
        <f t="shared" si="58"/>
        <v>0</v>
      </c>
      <c r="AL109" s="122"/>
      <c r="AM109" s="307">
        <f t="shared" si="70"/>
        <v>0</v>
      </c>
      <c r="AN109" s="122"/>
      <c r="AO109" s="131">
        <f t="shared" si="60"/>
        <v>0</v>
      </c>
      <c r="AP109" s="131">
        <f t="shared" si="61"/>
        <v>0</v>
      </c>
    </row>
    <row r="110" spans="3:42" x14ac:dyDescent="0.25">
      <c r="C110" s="122">
        <v>2213128</v>
      </c>
      <c r="D110" s="303" t="s">
        <v>31</v>
      </c>
      <c r="E110" s="122" t="s">
        <v>467</v>
      </c>
      <c r="F110" s="163">
        <f>VLOOKUP(C110,[5]Sheet1!$F$7:$AB$380,23,0)</f>
        <v>0</v>
      </c>
      <c r="G110" s="163">
        <f t="shared" si="46"/>
        <v>0</v>
      </c>
      <c r="H110" s="131">
        <f>VLOOKUP(C110,[5]Sheet1!$F$7:$AC$380,24,0)</f>
        <v>0</v>
      </c>
      <c r="I110" s="131">
        <f t="shared" si="47"/>
        <v>0</v>
      </c>
      <c r="J110" s="131">
        <f>VLOOKUP(C110,[5]Sheet1!$F$7:$AD$380,25,0)</f>
        <v>79</v>
      </c>
      <c r="K110" s="131">
        <f t="shared" si="48"/>
        <v>324690</v>
      </c>
      <c r="L110" s="131">
        <f>VLOOKUP(C110,[5]Sheet1!$F$7:$AE$380,26,0)</f>
        <v>52</v>
      </c>
      <c r="M110" s="131">
        <f t="shared" si="49"/>
        <v>194844</v>
      </c>
      <c r="N110" s="131">
        <f>VLOOKUP(C110,[5]Sheet1!$F$7:$AF$380,27,0)</f>
        <v>0</v>
      </c>
      <c r="O110" s="131">
        <f t="shared" si="50"/>
        <v>0</v>
      </c>
      <c r="P110" s="131">
        <f>VLOOKUP(C110,[5]Sheet1!$F$7:$AG$380,28,0)</f>
        <v>0</v>
      </c>
      <c r="Q110" s="131">
        <f t="shared" si="51"/>
        <v>0</v>
      </c>
      <c r="R110" s="131">
        <f>VLOOKUP(C110,[5]Sheet1!$F$7:$AA$380,22,0)</f>
        <v>5</v>
      </c>
      <c r="S110" s="131">
        <f t="shared" si="52"/>
        <v>104610</v>
      </c>
      <c r="T110" s="131">
        <f t="shared" si="42"/>
        <v>131</v>
      </c>
      <c r="U110" s="122"/>
      <c r="V110" s="122">
        <f t="shared" si="43"/>
        <v>0</v>
      </c>
      <c r="W110" s="122"/>
      <c r="X110" s="122">
        <f t="shared" si="44"/>
        <v>0</v>
      </c>
      <c r="Y110" s="122"/>
      <c r="Z110" s="122">
        <f t="shared" si="45"/>
        <v>0</v>
      </c>
      <c r="AA110" s="122"/>
      <c r="AB110" s="122"/>
      <c r="AC110" s="122">
        <f t="shared" si="53"/>
        <v>0</v>
      </c>
      <c r="AD110" s="157">
        <f t="shared" si="54"/>
        <v>629646</v>
      </c>
      <c r="AE110" s="131">
        <f t="shared" si="69"/>
        <v>4585</v>
      </c>
      <c r="AF110" s="122">
        <f>VLOOKUP(C110,[1]Sheet1!$E$15:$DG$388,107,0)</f>
        <v>131</v>
      </c>
      <c r="AG110" s="122">
        <f t="shared" si="56"/>
        <v>14672</v>
      </c>
      <c r="AH110" s="122">
        <f>VLOOKUP(C110,[1]Sheet1!$E$15:$DI$388,109,0)</f>
        <v>0</v>
      </c>
      <c r="AI110" s="122">
        <f t="shared" si="57"/>
        <v>0</v>
      </c>
      <c r="AJ110" s="122">
        <f>VLOOKUP(C110,[1]Sheet1!$E$15:$DK$388,111,0)</f>
        <v>0</v>
      </c>
      <c r="AK110" s="122">
        <f t="shared" si="58"/>
        <v>0</v>
      </c>
      <c r="AL110" s="122"/>
      <c r="AM110" s="307">
        <f t="shared" si="70"/>
        <v>5502</v>
      </c>
      <c r="AN110" s="122"/>
      <c r="AO110" s="131">
        <f t="shared" si="60"/>
        <v>648903</v>
      </c>
      <c r="AP110" s="131">
        <f t="shared" si="61"/>
        <v>648903</v>
      </c>
    </row>
    <row r="111" spans="3:42" x14ac:dyDescent="0.25">
      <c r="C111" s="122">
        <v>2213131</v>
      </c>
      <c r="D111" s="303" t="s">
        <v>31</v>
      </c>
      <c r="E111" s="122" t="s">
        <v>468</v>
      </c>
      <c r="F111" s="163">
        <f>VLOOKUP(C111,[5]Sheet1!$F$7:$AB$380,23,0)</f>
        <v>0</v>
      </c>
      <c r="G111" s="163">
        <f t="shared" si="46"/>
        <v>0</v>
      </c>
      <c r="H111" s="131">
        <f>VLOOKUP(C111,[5]Sheet1!$F$7:$AC$380,24,0)</f>
        <v>0</v>
      </c>
      <c r="I111" s="131">
        <f t="shared" si="47"/>
        <v>0</v>
      </c>
      <c r="J111" s="131">
        <f>VLOOKUP(C111,[5]Sheet1!$F$7:$AD$380,25,0)</f>
        <v>0</v>
      </c>
      <c r="K111" s="131">
        <f t="shared" si="48"/>
        <v>0</v>
      </c>
      <c r="L111" s="131">
        <f>VLOOKUP(C111,[5]Sheet1!$F$7:$AE$380,26,0)</f>
        <v>0</v>
      </c>
      <c r="M111" s="131">
        <f t="shared" si="49"/>
        <v>0</v>
      </c>
      <c r="N111" s="131">
        <f>VLOOKUP(C111,[5]Sheet1!$F$7:$AF$380,27,0)</f>
        <v>169</v>
      </c>
      <c r="O111" s="131">
        <f t="shared" si="50"/>
        <v>527787</v>
      </c>
      <c r="P111" s="131">
        <f>VLOOKUP(C111,[5]Sheet1!$F$7:$AG$380,28,0)</f>
        <v>0</v>
      </c>
      <c r="Q111" s="131">
        <f t="shared" si="51"/>
        <v>0</v>
      </c>
      <c r="R111" s="131">
        <f>VLOOKUP(C111,[5]Sheet1!$F$7:$AA$380,22,0)</f>
        <v>7</v>
      </c>
      <c r="S111" s="131">
        <f t="shared" si="52"/>
        <v>146454</v>
      </c>
      <c r="T111" s="131">
        <f t="shared" si="42"/>
        <v>169</v>
      </c>
      <c r="U111" s="122"/>
      <c r="V111" s="122">
        <f t="shared" si="43"/>
        <v>0</v>
      </c>
      <c r="W111" s="122"/>
      <c r="X111" s="122">
        <f t="shared" si="44"/>
        <v>0</v>
      </c>
      <c r="Y111" s="122"/>
      <c r="Z111" s="122">
        <f t="shared" si="45"/>
        <v>0</v>
      </c>
      <c r="AA111" s="122"/>
      <c r="AB111" s="122"/>
      <c r="AC111" s="122">
        <f t="shared" si="53"/>
        <v>0</v>
      </c>
      <c r="AD111" s="157">
        <f t="shared" si="54"/>
        <v>681339</v>
      </c>
      <c r="AE111" s="131">
        <f t="shared" si="69"/>
        <v>5915</v>
      </c>
      <c r="AF111" s="122">
        <f>VLOOKUP(C111,[1]Sheet1!$E$15:$DG$388,107,0)</f>
        <v>0</v>
      </c>
      <c r="AG111" s="122">
        <f t="shared" si="56"/>
        <v>0</v>
      </c>
      <c r="AH111" s="122">
        <f>VLOOKUP(C111,[1]Sheet1!$E$15:$DI$388,109,0)</f>
        <v>0</v>
      </c>
      <c r="AI111" s="122">
        <f t="shared" si="57"/>
        <v>0</v>
      </c>
      <c r="AJ111" s="122">
        <f>VLOOKUP(C111,[1]Sheet1!$E$15:$DK$388,111,0)</f>
        <v>0</v>
      </c>
      <c r="AK111" s="122">
        <f t="shared" si="58"/>
        <v>0</v>
      </c>
      <c r="AL111" s="122"/>
      <c r="AM111" s="307">
        <f t="shared" si="70"/>
        <v>7098</v>
      </c>
      <c r="AN111" s="122"/>
      <c r="AO111" s="131">
        <f t="shared" si="60"/>
        <v>687254</v>
      </c>
      <c r="AP111" s="131">
        <f t="shared" si="61"/>
        <v>687254</v>
      </c>
    </row>
    <row r="112" spans="3:42" x14ac:dyDescent="0.25">
      <c r="C112" s="122">
        <v>2213144</v>
      </c>
      <c r="D112" s="303" t="s">
        <v>31</v>
      </c>
      <c r="E112" s="122" t="s">
        <v>469</v>
      </c>
      <c r="F112" s="163">
        <f>VLOOKUP(C112,[5]Sheet1!$F$7:$AB$380,23,0)</f>
        <v>0</v>
      </c>
      <c r="G112" s="163">
        <f t="shared" si="46"/>
        <v>0</v>
      </c>
      <c r="H112" s="131">
        <f>VLOOKUP(C112,[5]Sheet1!$F$7:$AC$380,24,0)</f>
        <v>0</v>
      </c>
      <c r="I112" s="131">
        <f t="shared" si="47"/>
        <v>0</v>
      </c>
      <c r="J112" s="131">
        <f>VLOOKUP(C112,[5]Sheet1!$F$7:$AD$380,25,0)</f>
        <v>0</v>
      </c>
      <c r="K112" s="131">
        <f t="shared" si="48"/>
        <v>0</v>
      </c>
      <c r="L112" s="131">
        <f>VLOOKUP(C112,[5]Sheet1!$F$7:$AE$380,26,0)</f>
        <v>0</v>
      </c>
      <c r="M112" s="131">
        <f t="shared" si="49"/>
        <v>0</v>
      </c>
      <c r="N112" s="131">
        <f>VLOOKUP(C112,[5]Sheet1!$F$7:$AF$380,27,0)</f>
        <v>0</v>
      </c>
      <c r="O112" s="131">
        <f t="shared" si="50"/>
        <v>0</v>
      </c>
      <c r="P112" s="131">
        <f>VLOOKUP(C112,[5]Sheet1!$F$7:$AG$380,28,0)</f>
        <v>307</v>
      </c>
      <c r="Q112" s="131">
        <f t="shared" si="51"/>
        <v>1690342</v>
      </c>
      <c r="R112" s="131">
        <f>VLOOKUP(C112,[5]Sheet1!$F$7:$AA$380,22,0)</f>
        <v>12</v>
      </c>
      <c r="S112" s="131">
        <f t="shared" si="52"/>
        <v>251064</v>
      </c>
      <c r="T112" s="131">
        <f t="shared" si="42"/>
        <v>307</v>
      </c>
      <c r="U112" s="122"/>
      <c r="V112" s="122">
        <f t="shared" si="43"/>
        <v>0</v>
      </c>
      <c r="W112" s="122"/>
      <c r="X112" s="122">
        <f t="shared" si="44"/>
        <v>0</v>
      </c>
      <c r="Y112" s="122"/>
      <c r="Z112" s="122">
        <f t="shared" si="45"/>
        <v>0</v>
      </c>
      <c r="AA112" s="122"/>
      <c r="AB112" s="122"/>
      <c r="AC112" s="122">
        <f t="shared" si="53"/>
        <v>0</v>
      </c>
      <c r="AD112" s="157">
        <f t="shared" si="54"/>
        <v>1954300</v>
      </c>
      <c r="AE112" s="131">
        <f t="shared" si="69"/>
        <v>10745</v>
      </c>
      <c r="AF112" s="122">
        <f>VLOOKUP(C112,[1]Sheet1!$E$15:$DG$388,107,0)</f>
        <v>307</v>
      </c>
      <c r="AG112" s="122">
        <f t="shared" si="56"/>
        <v>34384</v>
      </c>
      <c r="AH112" s="122">
        <f>VLOOKUP(C112,[1]Sheet1!$E$15:$DI$388,109,0)</f>
        <v>0</v>
      </c>
      <c r="AI112" s="122">
        <f t="shared" si="57"/>
        <v>0</v>
      </c>
      <c r="AJ112" s="122">
        <f>VLOOKUP(C112,[1]Sheet1!$E$15:$DK$388,111,0)</f>
        <v>0</v>
      </c>
      <c r="AK112" s="122">
        <f t="shared" si="58"/>
        <v>0</v>
      </c>
      <c r="AL112" s="122"/>
      <c r="AM112" s="307">
        <f t="shared" si="70"/>
        <v>12894</v>
      </c>
      <c r="AN112" s="122"/>
      <c r="AO112" s="131">
        <f t="shared" si="60"/>
        <v>1999429</v>
      </c>
      <c r="AP112" s="131">
        <f t="shared" si="61"/>
        <v>1999429</v>
      </c>
    </row>
    <row r="113" spans="3:42" hidden="1" x14ac:dyDescent="0.25">
      <c r="C113" s="122">
        <v>2213145</v>
      </c>
      <c r="D113" s="303" t="s">
        <v>31</v>
      </c>
      <c r="E113" s="122" t="s">
        <v>470</v>
      </c>
      <c r="F113" s="163">
        <f>VLOOKUP(C113,[5]Sheet1!$F$7:$AB$380,23,0)</f>
        <v>0</v>
      </c>
      <c r="G113" s="163">
        <f t="shared" si="46"/>
        <v>0</v>
      </c>
      <c r="H113" s="131">
        <f>VLOOKUP(C113,[5]Sheet1!$F$7:$AC$380,24,0)</f>
        <v>0</v>
      </c>
      <c r="I113" s="131">
        <f t="shared" si="47"/>
        <v>0</v>
      </c>
      <c r="J113" s="131">
        <f>VLOOKUP(C113,[5]Sheet1!$F$7:$AD$380,25,0)</f>
        <v>0</v>
      </c>
      <c r="K113" s="131">
        <f t="shared" si="48"/>
        <v>0</v>
      </c>
      <c r="L113" s="131">
        <f>VLOOKUP(C113,[5]Sheet1!$F$7:$AE$380,26,0)</f>
        <v>0</v>
      </c>
      <c r="M113" s="131">
        <f t="shared" si="49"/>
        <v>0</v>
      </c>
      <c r="N113" s="131">
        <f>VLOOKUP(C113,[5]Sheet1!$F$7:$AF$380,27,0)</f>
        <v>0</v>
      </c>
      <c r="O113" s="131">
        <f t="shared" si="50"/>
        <v>0</v>
      </c>
      <c r="P113" s="131">
        <f>VLOOKUP(C113,[5]Sheet1!$F$7:$AG$380,28,0)</f>
        <v>0</v>
      </c>
      <c r="Q113" s="131">
        <f t="shared" si="51"/>
        <v>0</v>
      </c>
      <c r="R113" s="131">
        <f>VLOOKUP(C113,[5]Sheet1!$F$7:$AA$380,22,0)</f>
        <v>0</v>
      </c>
      <c r="S113" s="131">
        <f t="shared" si="52"/>
        <v>0</v>
      </c>
      <c r="T113" s="131">
        <f t="shared" si="42"/>
        <v>0</v>
      </c>
      <c r="U113" s="122"/>
      <c r="V113" s="122">
        <f t="shared" si="43"/>
        <v>0</v>
      </c>
      <c r="W113" s="122"/>
      <c r="X113" s="122">
        <f t="shared" si="44"/>
        <v>0</v>
      </c>
      <c r="Y113" s="122"/>
      <c r="Z113" s="122">
        <f t="shared" si="45"/>
        <v>0</v>
      </c>
      <c r="AA113" s="122"/>
      <c r="AB113" s="122"/>
      <c r="AC113" s="122">
        <f t="shared" si="53"/>
        <v>0</v>
      </c>
      <c r="AD113" s="157">
        <f t="shared" si="54"/>
        <v>0</v>
      </c>
      <c r="AE113" s="131">
        <f t="shared" si="69"/>
        <v>0</v>
      </c>
      <c r="AF113" s="122">
        <f>VLOOKUP(C113,[1]Sheet1!$E$15:$DG$388,107,0)</f>
        <v>0</v>
      </c>
      <c r="AG113" s="122">
        <f t="shared" si="56"/>
        <v>0</v>
      </c>
      <c r="AH113" s="122">
        <f>VLOOKUP(C113,[1]Sheet1!$E$15:$DI$388,109,0)</f>
        <v>0</v>
      </c>
      <c r="AI113" s="122">
        <f t="shared" si="57"/>
        <v>0</v>
      </c>
      <c r="AJ113" s="122">
        <f>VLOOKUP(C113,[1]Sheet1!$E$15:$DK$388,111,0)</f>
        <v>0</v>
      </c>
      <c r="AK113" s="122">
        <f t="shared" si="58"/>
        <v>0</v>
      </c>
      <c r="AL113" s="122"/>
      <c r="AM113" s="307">
        <f t="shared" si="70"/>
        <v>0</v>
      </c>
      <c r="AN113" s="122"/>
      <c r="AO113" s="131">
        <f t="shared" si="60"/>
        <v>0</v>
      </c>
      <c r="AP113" s="131">
        <f t="shared" si="61"/>
        <v>0</v>
      </c>
    </row>
    <row r="114" spans="3:42" x14ac:dyDescent="0.25">
      <c r="C114" s="112"/>
      <c r="D114" s="112"/>
      <c r="E114" s="141" t="s">
        <v>32</v>
      </c>
      <c r="F114" s="141">
        <f t="shared" ref="F114:AP114" si="71">SUM(F115:F122)</f>
        <v>0</v>
      </c>
      <c r="G114" s="141">
        <f t="shared" si="71"/>
        <v>0</v>
      </c>
      <c r="H114" s="141">
        <f t="shared" si="71"/>
        <v>0</v>
      </c>
      <c r="I114" s="141">
        <f t="shared" si="71"/>
        <v>0</v>
      </c>
      <c r="J114" s="141">
        <f t="shared" si="71"/>
        <v>0</v>
      </c>
      <c r="K114" s="141">
        <f t="shared" si="71"/>
        <v>0</v>
      </c>
      <c r="L114" s="141">
        <f t="shared" si="71"/>
        <v>0</v>
      </c>
      <c r="M114" s="141">
        <f t="shared" si="71"/>
        <v>0</v>
      </c>
      <c r="N114" s="141">
        <f t="shared" si="71"/>
        <v>100</v>
      </c>
      <c r="O114" s="141">
        <f t="shared" si="71"/>
        <v>312300</v>
      </c>
      <c r="P114" s="141">
        <f t="shared" si="71"/>
        <v>0</v>
      </c>
      <c r="Q114" s="141">
        <f t="shared" si="71"/>
        <v>0</v>
      </c>
      <c r="R114" s="141">
        <f t="shared" si="71"/>
        <v>4</v>
      </c>
      <c r="S114" s="141">
        <f t="shared" si="71"/>
        <v>83688</v>
      </c>
      <c r="T114" s="131">
        <f t="shared" si="42"/>
        <v>100</v>
      </c>
      <c r="U114" s="141">
        <f t="shared" si="71"/>
        <v>0</v>
      </c>
      <c r="V114" s="122">
        <f t="shared" si="43"/>
        <v>0</v>
      </c>
      <c r="W114" s="141">
        <f t="shared" si="71"/>
        <v>0</v>
      </c>
      <c r="X114" s="122">
        <f t="shared" si="44"/>
        <v>0</v>
      </c>
      <c r="Y114" s="141">
        <f t="shared" si="71"/>
        <v>0</v>
      </c>
      <c r="Z114" s="122">
        <f t="shared" si="45"/>
        <v>0</v>
      </c>
      <c r="AA114" s="141">
        <f t="shared" si="71"/>
        <v>0</v>
      </c>
      <c r="AB114" s="141">
        <f t="shared" si="71"/>
        <v>0</v>
      </c>
      <c r="AC114" s="141">
        <f t="shared" si="71"/>
        <v>0</v>
      </c>
      <c r="AD114" s="141">
        <f t="shared" si="71"/>
        <v>400188</v>
      </c>
      <c r="AE114" s="141">
        <f t="shared" si="71"/>
        <v>3500</v>
      </c>
      <c r="AF114" s="141">
        <f t="shared" si="71"/>
        <v>0</v>
      </c>
      <c r="AG114" s="141">
        <f t="shared" si="71"/>
        <v>0</v>
      </c>
      <c r="AH114" s="141">
        <f t="shared" si="71"/>
        <v>0</v>
      </c>
      <c r="AI114" s="141">
        <f t="shared" si="71"/>
        <v>0</v>
      </c>
      <c r="AJ114" s="141">
        <f t="shared" si="71"/>
        <v>0</v>
      </c>
      <c r="AK114" s="141">
        <f t="shared" si="71"/>
        <v>0</v>
      </c>
      <c r="AL114" s="141">
        <f t="shared" si="71"/>
        <v>0</v>
      </c>
      <c r="AM114" s="141">
        <f t="shared" si="71"/>
        <v>4200</v>
      </c>
      <c r="AN114" s="141">
        <f t="shared" si="71"/>
        <v>0</v>
      </c>
      <c r="AO114" s="141">
        <f t="shared" si="71"/>
        <v>403688</v>
      </c>
      <c r="AP114" s="141">
        <f t="shared" si="71"/>
        <v>403688</v>
      </c>
    </row>
    <row r="115" spans="3:42" x14ac:dyDescent="0.25">
      <c r="C115" s="122">
        <v>2214015</v>
      </c>
      <c r="D115" s="303" t="s">
        <v>32</v>
      </c>
      <c r="E115" s="122" t="s">
        <v>471</v>
      </c>
      <c r="F115" s="163">
        <f>VLOOKUP(C115,[5]Sheet1!$F$7:$AB$380,23,0)</f>
        <v>0</v>
      </c>
      <c r="G115" s="163">
        <f t="shared" si="46"/>
        <v>0</v>
      </c>
      <c r="H115" s="131">
        <f>VLOOKUP(C115,[5]Sheet1!$F$7:$AC$380,24,0)</f>
        <v>0</v>
      </c>
      <c r="I115" s="131">
        <f t="shared" si="47"/>
        <v>0</v>
      </c>
      <c r="J115" s="131">
        <f>VLOOKUP(C115,[5]Sheet1!$F$7:$AD$380,25,0)</f>
        <v>0</v>
      </c>
      <c r="K115" s="131">
        <f t="shared" si="48"/>
        <v>0</v>
      </c>
      <c r="L115" s="131">
        <f>VLOOKUP(C115,[5]Sheet1!$F$7:$AE$380,26,0)</f>
        <v>0</v>
      </c>
      <c r="M115" s="131">
        <f t="shared" si="49"/>
        <v>0</v>
      </c>
      <c r="N115" s="131">
        <f>VLOOKUP(C115,[5]Sheet1!$F$7:$AF$380,27,0)</f>
        <v>74</v>
      </c>
      <c r="O115" s="131">
        <f t="shared" si="50"/>
        <v>231102</v>
      </c>
      <c r="P115" s="131">
        <f>VLOOKUP(C115,[5]Sheet1!$F$7:$AG$380,28,0)</f>
        <v>0</v>
      </c>
      <c r="Q115" s="131">
        <f t="shared" si="51"/>
        <v>0</v>
      </c>
      <c r="R115" s="131">
        <f>VLOOKUP(C115,[5]Sheet1!$F$7:$AA$380,22,0)</f>
        <v>3</v>
      </c>
      <c r="S115" s="131">
        <f t="shared" si="52"/>
        <v>62766</v>
      </c>
      <c r="T115" s="131">
        <f t="shared" si="42"/>
        <v>74</v>
      </c>
      <c r="U115" s="122"/>
      <c r="V115" s="122">
        <f t="shared" si="43"/>
        <v>0</v>
      </c>
      <c r="W115" s="122"/>
      <c r="X115" s="122">
        <f t="shared" si="44"/>
        <v>0</v>
      </c>
      <c r="Y115" s="122"/>
      <c r="Z115" s="122">
        <f t="shared" si="45"/>
        <v>0</v>
      </c>
      <c r="AA115" s="122"/>
      <c r="AB115" s="122"/>
      <c r="AC115" s="122">
        <f t="shared" si="53"/>
        <v>0</v>
      </c>
      <c r="AD115" s="157">
        <f t="shared" si="54"/>
        <v>296976</v>
      </c>
      <c r="AE115" s="131">
        <f t="shared" ref="AE115:AE122" si="72">T115*35</f>
        <v>2590</v>
      </c>
      <c r="AF115" s="122">
        <f>VLOOKUP(C115,[1]Sheet1!$E$15:$DG$388,107,0)</f>
        <v>0</v>
      </c>
      <c r="AG115" s="122">
        <f t="shared" si="56"/>
        <v>0</v>
      </c>
      <c r="AH115" s="122">
        <f>VLOOKUP(C115,[1]Sheet1!$E$15:$DI$388,109,0)</f>
        <v>0</v>
      </c>
      <c r="AI115" s="122">
        <f t="shared" si="57"/>
        <v>0</v>
      </c>
      <c r="AJ115" s="122">
        <f>VLOOKUP(C115,[1]Sheet1!$E$15:$DK$388,111,0)</f>
        <v>0</v>
      </c>
      <c r="AK115" s="122">
        <f t="shared" si="58"/>
        <v>0</v>
      </c>
      <c r="AL115" s="122"/>
      <c r="AM115" s="307">
        <f t="shared" ref="AM115:AM122" si="73">T115*42</f>
        <v>3108</v>
      </c>
      <c r="AN115" s="122"/>
      <c r="AO115" s="131">
        <f t="shared" si="60"/>
        <v>299566</v>
      </c>
      <c r="AP115" s="131">
        <f t="shared" si="61"/>
        <v>299566</v>
      </c>
    </row>
    <row r="116" spans="3:42" hidden="1" x14ac:dyDescent="0.25">
      <c r="C116" s="122">
        <v>2214016</v>
      </c>
      <c r="D116" s="303" t="s">
        <v>32</v>
      </c>
      <c r="E116" s="122" t="s">
        <v>472</v>
      </c>
      <c r="F116" s="163">
        <f>VLOOKUP(C116,[5]Sheet1!$F$7:$AB$380,23,0)</f>
        <v>0</v>
      </c>
      <c r="G116" s="163">
        <f t="shared" si="46"/>
        <v>0</v>
      </c>
      <c r="H116" s="131">
        <f>VLOOKUP(C116,[5]Sheet1!$F$7:$AC$380,24,0)</f>
        <v>0</v>
      </c>
      <c r="I116" s="131">
        <f t="shared" si="47"/>
        <v>0</v>
      </c>
      <c r="J116" s="131">
        <f>VLOOKUP(C116,[5]Sheet1!$F$7:$AD$380,25,0)</f>
        <v>0</v>
      </c>
      <c r="K116" s="131">
        <f t="shared" si="48"/>
        <v>0</v>
      </c>
      <c r="L116" s="131">
        <f>VLOOKUP(C116,[5]Sheet1!$F$7:$AE$380,26,0)</f>
        <v>0</v>
      </c>
      <c r="M116" s="131">
        <f t="shared" si="49"/>
        <v>0</v>
      </c>
      <c r="N116" s="131">
        <f>VLOOKUP(C116,[5]Sheet1!$F$7:$AF$380,27,0)</f>
        <v>0</v>
      </c>
      <c r="O116" s="131">
        <f t="shared" si="50"/>
        <v>0</v>
      </c>
      <c r="P116" s="131">
        <f>VLOOKUP(C116,[5]Sheet1!$F$7:$AG$380,28,0)</f>
        <v>0</v>
      </c>
      <c r="Q116" s="131">
        <f t="shared" si="51"/>
        <v>0</v>
      </c>
      <c r="R116" s="131">
        <f>VLOOKUP(C116,[5]Sheet1!$F$7:$AA$380,22,0)</f>
        <v>0</v>
      </c>
      <c r="S116" s="131">
        <f t="shared" si="52"/>
        <v>0</v>
      </c>
      <c r="T116" s="131">
        <f t="shared" si="42"/>
        <v>0</v>
      </c>
      <c r="U116" s="122"/>
      <c r="V116" s="122">
        <f t="shared" si="43"/>
        <v>0</v>
      </c>
      <c r="W116" s="122"/>
      <c r="X116" s="122">
        <f t="shared" si="44"/>
        <v>0</v>
      </c>
      <c r="Y116" s="122"/>
      <c r="Z116" s="122">
        <f t="shared" si="45"/>
        <v>0</v>
      </c>
      <c r="AA116" s="122"/>
      <c r="AB116" s="122"/>
      <c r="AC116" s="122">
        <f t="shared" si="53"/>
        <v>0</v>
      </c>
      <c r="AD116" s="157">
        <f t="shared" si="54"/>
        <v>0</v>
      </c>
      <c r="AE116" s="131">
        <f t="shared" si="72"/>
        <v>0</v>
      </c>
      <c r="AF116" s="122">
        <f>VLOOKUP(C116,[1]Sheet1!$E$15:$DG$388,107,0)</f>
        <v>0</v>
      </c>
      <c r="AG116" s="122">
        <f t="shared" si="56"/>
        <v>0</v>
      </c>
      <c r="AH116" s="122">
        <f>VLOOKUP(C116,[1]Sheet1!$E$15:$DI$388,109,0)</f>
        <v>0</v>
      </c>
      <c r="AI116" s="122">
        <f t="shared" si="57"/>
        <v>0</v>
      </c>
      <c r="AJ116" s="122">
        <f>VLOOKUP(C116,[1]Sheet1!$E$15:$DK$388,111,0)</f>
        <v>0</v>
      </c>
      <c r="AK116" s="122">
        <f t="shared" si="58"/>
        <v>0</v>
      </c>
      <c r="AL116" s="122"/>
      <c r="AM116" s="307">
        <f t="shared" si="73"/>
        <v>0</v>
      </c>
      <c r="AN116" s="122"/>
      <c r="AO116" s="131">
        <f t="shared" si="60"/>
        <v>0</v>
      </c>
      <c r="AP116" s="131">
        <f t="shared" si="61"/>
        <v>0</v>
      </c>
    </row>
    <row r="117" spans="3:42" hidden="1" x14ac:dyDescent="0.25">
      <c r="C117" s="122">
        <v>2214054</v>
      </c>
      <c r="D117" s="303" t="s">
        <v>32</v>
      </c>
      <c r="E117" s="122" t="s">
        <v>473</v>
      </c>
      <c r="F117" s="163">
        <f>VLOOKUP(C117,[5]Sheet1!$F$7:$AB$380,23,0)</f>
        <v>0</v>
      </c>
      <c r="G117" s="163">
        <f t="shared" si="46"/>
        <v>0</v>
      </c>
      <c r="H117" s="131">
        <f>VLOOKUP(C117,[5]Sheet1!$F$7:$AC$380,24,0)</f>
        <v>0</v>
      </c>
      <c r="I117" s="131">
        <f t="shared" si="47"/>
        <v>0</v>
      </c>
      <c r="J117" s="131">
        <f>VLOOKUP(C117,[5]Sheet1!$F$7:$AD$380,25,0)</f>
        <v>0</v>
      </c>
      <c r="K117" s="131">
        <f t="shared" si="48"/>
        <v>0</v>
      </c>
      <c r="L117" s="131">
        <f>VLOOKUP(C117,[5]Sheet1!$F$7:$AE$380,26,0)</f>
        <v>0</v>
      </c>
      <c r="M117" s="131">
        <f t="shared" si="49"/>
        <v>0</v>
      </c>
      <c r="N117" s="131">
        <f>VLOOKUP(C117,[5]Sheet1!$F$7:$AF$380,27,0)</f>
        <v>0</v>
      </c>
      <c r="O117" s="131">
        <f t="shared" si="50"/>
        <v>0</v>
      </c>
      <c r="P117" s="131">
        <f>VLOOKUP(C117,[5]Sheet1!$F$7:$AG$380,28,0)</f>
        <v>0</v>
      </c>
      <c r="Q117" s="131">
        <f t="shared" si="51"/>
        <v>0</v>
      </c>
      <c r="R117" s="131">
        <f>VLOOKUP(C117,[5]Sheet1!$F$7:$AA$380,22,0)</f>
        <v>0</v>
      </c>
      <c r="S117" s="131">
        <f t="shared" si="52"/>
        <v>0</v>
      </c>
      <c r="T117" s="131">
        <f t="shared" si="42"/>
        <v>0</v>
      </c>
      <c r="U117" s="122"/>
      <c r="V117" s="122">
        <f t="shared" si="43"/>
        <v>0</v>
      </c>
      <c r="W117" s="122"/>
      <c r="X117" s="122">
        <f t="shared" si="44"/>
        <v>0</v>
      </c>
      <c r="Y117" s="122"/>
      <c r="Z117" s="122">
        <f t="shared" si="45"/>
        <v>0</v>
      </c>
      <c r="AA117" s="122"/>
      <c r="AB117" s="122"/>
      <c r="AC117" s="122">
        <f t="shared" si="53"/>
        <v>0</v>
      </c>
      <c r="AD117" s="157">
        <f t="shared" si="54"/>
        <v>0</v>
      </c>
      <c r="AE117" s="131">
        <f t="shared" si="72"/>
        <v>0</v>
      </c>
      <c r="AF117" s="122">
        <f>VLOOKUP(C117,[1]Sheet1!$E$15:$DG$388,107,0)</f>
        <v>0</v>
      </c>
      <c r="AG117" s="122">
        <f t="shared" si="56"/>
        <v>0</v>
      </c>
      <c r="AH117" s="122">
        <f>VLOOKUP(C117,[1]Sheet1!$E$15:$DI$388,109,0)</f>
        <v>0</v>
      </c>
      <c r="AI117" s="122">
        <f t="shared" si="57"/>
        <v>0</v>
      </c>
      <c r="AJ117" s="122">
        <f>VLOOKUP(C117,[1]Sheet1!$E$15:$DK$388,111,0)</f>
        <v>0</v>
      </c>
      <c r="AK117" s="122">
        <f t="shared" si="58"/>
        <v>0</v>
      </c>
      <c r="AL117" s="122"/>
      <c r="AM117" s="307">
        <f t="shared" si="73"/>
        <v>0</v>
      </c>
      <c r="AN117" s="122"/>
      <c r="AO117" s="131">
        <f t="shared" si="60"/>
        <v>0</v>
      </c>
      <c r="AP117" s="131">
        <f t="shared" si="61"/>
        <v>0</v>
      </c>
    </row>
    <row r="118" spans="3:42" hidden="1" x14ac:dyDescent="0.25">
      <c r="C118" s="122">
        <v>2214063</v>
      </c>
      <c r="D118" s="303" t="s">
        <v>32</v>
      </c>
      <c r="E118" s="122" t="s">
        <v>474</v>
      </c>
      <c r="F118" s="163">
        <f>VLOOKUP(C118,[5]Sheet1!$F$7:$AB$380,23,0)</f>
        <v>0</v>
      </c>
      <c r="G118" s="163">
        <f t="shared" si="46"/>
        <v>0</v>
      </c>
      <c r="H118" s="131">
        <f>VLOOKUP(C118,[5]Sheet1!$F$7:$AC$380,24,0)</f>
        <v>0</v>
      </c>
      <c r="I118" s="131">
        <f t="shared" si="47"/>
        <v>0</v>
      </c>
      <c r="J118" s="131">
        <f>VLOOKUP(C118,[5]Sheet1!$F$7:$AD$380,25,0)</f>
        <v>0</v>
      </c>
      <c r="K118" s="131">
        <f t="shared" si="48"/>
        <v>0</v>
      </c>
      <c r="L118" s="131">
        <f>VLOOKUP(C118,[5]Sheet1!$F$7:$AE$380,26,0)</f>
        <v>0</v>
      </c>
      <c r="M118" s="131">
        <f t="shared" si="49"/>
        <v>0</v>
      </c>
      <c r="N118" s="131">
        <f>VLOOKUP(C118,[5]Sheet1!$F$7:$AF$380,27,0)</f>
        <v>0</v>
      </c>
      <c r="O118" s="131">
        <f t="shared" si="50"/>
        <v>0</v>
      </c>
      <c r="P118" s="131">
        <f>VLOOKUP(C118,[5]Sheet1!$F$7:$AG$380,28,0)</f>
        <v>0</v>
      </c>
      <c r="Q118" s="131">
        <f t="shared" si="51"/>
        <v>0</v>
      </c>
      <c r="R118" s="131">
        <f>VLOOKUP(C118,[5]Sheet1!$F$7:$AA$380,22,0)</f>
        <v>0</v>
      </c>
      <c r="S118" s="131">
        <f t="shared" si="52"/>
        <v>0</v>
      </c>
      <c r="T118" s="131">
        <f t="shared" si="42"/>
        <v>0</v>
      </c>
      <c r="U118" s="122"/>
      <c r="V118" s="122">
        <f t="shared" si="43"/>
        <v>0</v>
      </c>
      <c r="W118" s="122"/>
      <c r="X118" s="122">
        <f t="shared" si="44"/>
        <v>0</v>
      </c>
      <c r="Y118" s="122"/>
      <c r="Z118" s="122">
        <f t="shared" si="45"/>
        <v>0</v>
      </c>
      <c r="AA118" s="122"/>
      <c r="AB118" s="122"/>
      <c r="AC118" s="122">
        <f t="shared" si="53"/>
        <v>0</v>
      </c>
      <c r="AD118" s="157">
        <f t="shared" si="54"/>
        <v>0</v>
      </c>
      <c r="AE118" s="131">
        <f t="shared" si="72"/>
        <v>0</v>
      </c>
      <c r="AF118" s="122">
        <f>VLOOKUP(C118,[1]Sheet1!$E$15:$DG$388,107,0)</f>
        <v>0</v>
      </c>
      <c r="AG118" s="122">
        <f t="shared" si="56"/>
        <v>0</v>
      </c>
      <c r="AH118" s="122">
        <f>VLOOKUP(C118,[1]Sheet1!$E$15:$DI$388,109,0)</f>
        <v>0</v>
      </c>
      <c r="AI118" s="122">
        <f t="shared" si="57"/>
        <v>0</v>
      </c>
      <c r="AJ118" s="122">
        <f>VLOOKUP(C118,[1]Sheet1!$E$15:$DK$388,111,0)</f>
        <v>0</v>
      </c>
      <c r="AK118" s="122">
        <f t="shared" si="58"/>
        <v>0</v>
      </c>
      <c r="AL118" s="122"/>
      <c r="AM118" s="307">
        <f t="shared" si="73"/>
        <v>0</v>
      </c>
      <c r="AN118" s="122"/>
      <c r="AO118" s="131">
        <f t="shared" si="60"/>
        <v>0</v>
      </c>
      <c r="AP118" s="131">
        <f t="shared" si="61"/>
        <v>0</v>
      </c>
    </row>
    <row r="119" spans="3:42" hidden="1" x14ac:dyDescent="0.25">
      <c r="C119" s="122">
        <v>2214098</v>
      </c>
      <c r="D119" s="303" t="s">
        <v>32</v>
      </c>
      <c r="E119" s="122" t="s">
        <v>475</v>
      </c>
      <c r="F119" s="163">
        <f>VLOOKUP(C119,[5]Sheet1!$F$7:$AB$380,23,0)</f>
        <v>0</v>
      </c>
      <c r="G119" s="163">
        <f t="shared" si="46"/>
        <v>0</v>
      </c>
      <c r="H119" s="131">
        <f>VLOOKUP(C119,[5]Sheet1!$F$7:$AC$380,24,0)</f>
        <v>0</v>
      </c>
      <c r="I119" s="131">
        <f t="shared" si="47"/>
        <v>0</v>
      </c>
      <c r="J119" s="131">
        <f>VLOOKUP(C119,[5]Sheet1!$F$7:$AD$380,25,0)</f>
        <v>0</v>
      </c>
      <c r="K119" s="131">
        <f t="shared" si="48"/>
        <v>0</v>
      </c>
      <c r="L119" s="131">
        <f>VLOOKUP(C119,[5]Sheet1!$F$7:$AE$380,26,0)</f>
        <v>0</v>
      </c>
      <c r="M119" s="131">
        <f t="shared" si="49"/>
        <v>0</v>
      </c>
      <c r="N119" s="131">
        <f>VLOOKUP(C119,[5]Sheet1!$F$7:$AF$380,27,0)</f>
        <v>0</v>
      </c>
      <c r="O119" s="131">
        <f t="shared" si="50"/>
        <v>0</v>
      </c>
      <c r="P119" s="131">
        <f>VLOOKUP(C119,[5]Sheet1!$F$7:$AG$380,28,0)</f>
        <v>0</v>
      </c>
      <c r="Q119" s="131">
        <f t="shared" si="51"/>
        <v>0</v>
      </c>
      <c r="R119" s="131">
        <f>VLOOKUP(C119,[5]Sheet1!$F$7:$AA$380,22,0)</f>
        <v>0</v>
      </c>
      <c r="S119" s="131">
        <f t="shared" si="52"/>
        <v>0</v>
      </c>
      <c r="T119" s="131">
        <f t="shared" si="42"/>
        <v>0</v>
      </c>
      <c r="U119" s="122"/>
      <c r="V119" s="122">
        <f t="shared" si="43"/>
        <v>0</v>
      </c>
      <c r="W119" s="122"/>
      <c r="X119" s="122">
        <f t="shared" si="44"/>
        <v>0</v>
      </c>
      <c r="Y119" s="122"/>
      <c r="Z119" s="122">
        <f t="shared" si="45"/>
        <v>0</v>
      </c>
      <c r="AA119" s="122"/>
      <c r="AB119" s="122"/>
      <c r="AC119" s="122">
        <f t="shared" si="53"/>
        <v>0</v>
      </c>
      <c r="AD119" s="157">
        <f t="shared" si="54"/>
        <v>0</v>
      </c>
      <c r="AE119" s="131">
        <f t="shared" si="72"/>
        <v>0</v>
      </c>
      <c r="AF119" s="122">
        <f>VLOOKUP(C119,[1]Sheet1!$E$15:$DG$388,107,0)</f>
        <v>0</v>
      </c>
      <c r="AG119" s="122">
        <f t="shared" si="56"/>
        <v>0</v>
      </c>
      <c r="AH119" s="122">
        <f>VLOOKUP(C119,[1]Sheet1!$E$15:$DI$388,109,0)</f>
        <v>0</v>
      </c>
      <c r="AI119" s="122">
        <f t="shared" si="57"/>
        <v>0</v>
      </c>
      <c r="AJ119" s="122">
        <f>VLOOKUP(C119,[1]Sheet1!$E$15:$DK$388,111,0)</f>
        <v>0</v>
      </c>
      <c r="AK119" s="122">
        <f t="shared" si="58"/>
        <v>0</v>
      </c>
      <c r="AL119" s="122"/>
      <c r="AM119" s="307">
        <f t="shared" si="73"/>
        <v>0</v>
      </c>
      <c r="AN119" s="122"/>
      <c r="AO119" s="131">
        <f t="shared" si="60"/>
        <v>0</v>
      </c>
      <c r="AP119" s="131">
        <f t="shared" si="61"/>
        <v>0</v>
      </c>
    </row>
    <row r="120" spans="3:42" x14ac:dyDescent="0.25">
      <c r="C120" s="122">
        <v>2214101</v>
      </c>
      <c r="D120" s="303" t="s">
        <v>32</v>
      </c>
      <c r="E120" s="122" t="s">
        <v>476</v>
      </c>
      <c r="F120" s="163">
        <f>VLOOKUP(C120,[5]Sheet1!$F$7:$AB$380,23,0)</f>
        <v>0</v>
      </c>
      <c r="G120" s="163">
        <f t="shared" si="46"/>
        <v>0</v>
      </c>
      <c r="H120" s="131">
        <f>VLOOKUP(C120,[5]Sheet1!$F$7:$AC$380,24,0)</f>
        <v>0</v>
      </c>
      <c r="I120" s="131">
        <f t="shared" si="47"/>
        <v>0</v>
      </c>
      <c r="J120" s="131">
        <f>VLOOKUP(C120,[5]Sheet1!$F$7:$AD$380,25,0)</f>
        <v>0</v>
      </c>
      <c r="K120" s="131">
        <f t="shared" si="48"/>
        <v>0</v>
      </c>
      <c r="L120" s="131">
        <f>VLOOKUP(C120,[5]Sheet1!$F$7:$AE$380,26,0)</f>
        <v>0</v>
      </c>
      <c r="M120" s="131">
        <f t="shared" si="49"/>
        <v>0</v>
      </c>
      <c r="N120" s="131">
        <f>VLOOKUP(C120,[5]Sheet1!$F$7:$AF$380,27,0)</f>
        <v>26</v>
      </c>
      <c r="O120" s="131">
        <f t="shared" si="50"/>
        <v>81198</v>
      </c>
      <c r="P120" s="131">
        <f>VLOOKUP(C120,[5]Sheet1!$F$7:$AG$380,28,0)</f>
        <v>0</v>
      </c>
      <c r="Q120" s="131">
        <f t="shared" si="51"/>
        <v>0</v>
      </c>
      <c r="R120" s="131">
        <f>VLOOKUP(C120,[5]Sheet1!$F$7:$AA$380,22,0)</f>
        <v>1</v>
      </c>
      <c r="S120" s="131">
        <f t="shared" si="52"/>
        <v>20922</v>
      </c>
      <c r="T120" s="131">
        <f t="shared" si="42"/>
        <v>26</v>
      </c>
      <c r="U120" s="122"/>
      <c r="V120" s="122">
        <f t="shared" si="43"/>
        <v>0</v>
      </c>
      <c r="W120" s="122"/>
      <c r="X120" s="122">
        <f t="shared" si="44"/>
        <v>0</v>
      </c>
      <c r="Y120" s="122"/>
      <c r="Z120" s="122">
        <f t="shared" si="45"/>
        <v>0</v>
      </c>
      <c r="AA120" s="122"/>
      <c r="AB120" s="122"/>
      <c r="AC120" s="122">
        <f t="shared" si="53"/>
        <v>0</v>
      </c>
      <c r="AD120" s="157">
        <f t="shared" si="54"/>
        <v>103212</v>
      </c>
      <c r="AE120" s="131">
        <f t="shared" si="72"/>
        <v>910</v>
      </c>
      <c r="AF120" s="122">
        <f>VLOOKUP(C120,[1]Sheet1!$E$15:$DG$388,107,0)</f>
        <v>0</v>
      </c>
      <c r="AG120" s="122">
        <f t="shared" si="56"/>
        <v>0</v>
      </c>
      <c r="AH120" s="122">
        <f>VLOOKUP(C120,[1]Sheet1!$E$15:$DI$388,109,0)</f>
        <v>0</v>
      </c>
      <c r="AI120" s="122">
        <f t="shared" si="57"/>
        <v>0</v>
      </c>
      <c r="AJ120" s="122">
        <f>VLOOKUP(C120,[1]Sheet1!$E$15:$DK$388,111,0)</f>
        <v>0</v>
      </c>
      <c r="AK120" s="122">
        <f t="shared" si="58"/>
        <v>0</v>
      </c>
      <c r="AL120" s="122"/>
      <c r="AM120" s="307">
        <f t="shared" si="73"/>
        <v>1092</v>
      </c>
      <c r="AN120" s="122"/>
      <c r="AO120" s="131">
        <f t="shared" si="60"/>
        <v>104122</v>
      </c>
      <c r="AP120" s="131">
        <f t="shared" si="61"/>
        <v>104122</v>
      </c>
    </row>
    <row r="121" spans="3:42" hidden="1" x14ac:dyDescent="0.25">
      <c r="C121" s="122">
        <v>2214102</v>
      </c>
      <c r="D121" s="303" t="s">
        <v>32</v>
      </c>
      <c r="E121" s="122" t="s">
        <v>477</v>
      </c>
      <c r="F121" s="163">
        <f>VLOOKUP(C121,[5]Sheet1!$F$7:$AB$380,23,0)</f>
        <v>0</v>
      </c>
      <c r="G121" s="163">
        <f t="shared" si="46"/>
        <v>0</v>
      </c>
      <c r="H121" s="131">
        <f>VLOOKUP(C121,[5]Sheet1!$F$7:$AC$380,24,0)</f>
        <v>0</v>
      </c>
      <c r="I121" s="131">
        <f t="shared" si="47"/>
        <v>0</v>
      </c>
      <c r="J121" s="131">
        <f>VLOOKUP(C121,[5]Sheet1!$F$7:$AD$380,25,0)</f>
        <v>0</v>
      </c>
      <c r="K121" s="131">
        <f t="shared" si="48"/>
        <v>0</v>
      </c>
      <c r="L121" s="131">
        <f>VLOOKUP(C121,[5]Sheet1!$F$7:$AE$380,26,0)</f>
        <v>0</v>
      </c>
      <c r="M121" s="131">
        <f t="shared" si="49"/>
        <v>0</v>
      </c>
      <c r="N121" s="131">
        <f>VLOOKUP(C121,[5]Sheet1!$F$7:$AF$380,27,0)</f>
        <v>0</v>
      </c>
      <c r="O121" s="131">
        <f t="shared" si="50"/>
        <v>0</v>
      </c>
      <c r="P121" s="131">
        <f>VLOOKUP(C121,[5]Sheet1!$F$7:$AG$380,28,0)</f>
        <v>0</v>
      </c>
      <c r="Q121" s="131">
        <f t="shared" si="51"/>
        <v>0</v>
      </c>
      <c r="R121" s="131">
        <f>VLOOKUP(C121,[5]Sheet1!$F$7:$AA$380,22,0)</f>
        <v>0</v>
      </c>
      <c r="S121" s="131">
        <f t="shared" si="52"/>
        <v>0</v>
      </c>
      <c r="T121" s="131">
        <f t="shared" si="42"/>
        <v>0</v>
      </c>
      <c r="U121" s="122"/>
      <c r="V121" s="122">
        <f t="shared" si="43"/>
        <v>0</v>
      </c>
      <c r="W121" s="122"/>
      <c r="X121" s="122">
        <f t="shared" si="44"/>
        <v>0</v>
      </c>
      <c r="Y121" s="122"/>
      <c r="Z121" s="122">
        <f t="shared" si="45"/>
        <v>0</v>
      </c>
      <c r="AA121" s="122"/>
      <c r="AB121" s="122"/>
      <c r="AC121" s="122">
        <f t="shared" si="53"/>
        <v>0</v>
      </c>
      <c r="AD121" s="157">
        <f t="shared" si="54"/>
        <v>0</v>
      </c>
      <c r="AE121" s="131">
        <f t="shared" si="72"/>
        <v>0</v>
      </c>
      <c r="AF121" s="122">
        <f>VLOOKUP(C121,[1]Sheet1!$E$15:$DG$388,107,0)</f>
        <v>0</v>
      </c>
      <c r="AG121" s="122">
        <f t="shared" si="56"/>
        <v>0</v>
      </c>
      <c r="AH121" s="122">
        <f>VLOOKUP(C121,[1]Sheet1!$E$15:$DI$388,109,0)</f>
        <v>0</v>
      </c>
      <c r="AI121" s="122">
        <f t="shared" si="57"/>
        <v>0</v>
      </c>
      <c r="AJ121" s="122">
        <f>VLOOKUP(C121,[1]Sheet1!$E$15:$DK$388,111,0)</f>
        <v>0</v>
      </c>
      <c r="AK121" s="122">
        <f t="shared" si="58"/>
        <v>0</v>
      </c>
      <c r="AL121" s="122"/>
      <c r="AM121" s="307">
        <f t="shared" si="73"/>
        <v>0</v>
      </c>
      <c r="AN121" s="122"/>
      <c r="AO121" s="131">
        <f t="shared" si="60"/>
        <v>0</v>
      </c>
      <c r="AP121" s="131">
        <f t="shared" si="61"/>
        <v>0</v>
      </c>
    </row>
    <row r="122" spans="3:42" hidden="1" x14ac:dyDescent="0.25">
      <c r="C122" s="122">
        <v>2214141</v>
      </c>
      <c r="D122" s="303" t="s">
        <v>32</v>
      </c>
      <c r="E122" s="122" t="s">
        <v>478</v>
      </c>
      <c r="F122" s="163">
        <f>VLOOKUP(C122,[5]Sheet1!$F$7:$AB$380,23,0)</f>
        <v>0</v>
      </c>
      <c r="G122" s="163">
        <f t="shared" si="46"/>
        <v>0</v>
      </c>
      <c r="H122" s="131">
        <f>VLOOKUP(C122,[5]Sheet1!$F$7:$AC$380,24,0)</f>
        <v>0</v>
      </c>
      <c r="I122" s="131">
        <f t="shared" si="47"/>
        <v>0</v>
      </c>
      <c r="J122" s="131">
        <f>VLOOKUP(C122,[5]Sheet1!$F$7:$AD$380,25,0)</f>
        <v>0</v>
      </c>
      <c r="K122" s="131">
        <f t="shared" si="48"/>
        <v>0</v>
      </c>
      <c r="L122" s="131">
        <f>VLOOKUP(C122,[5]Sheet1!$F$7:$AE$380,26,0)</f>
        <v>0</v>
      </c>
      <c r="M122" s="131">
        <f t="shared" si="49"/>
        <v>0</v>
      </c>
      <c r="N122" s="131">
        <f>VLOOKUP(C122,[5]Sheet1!$F$7:$AF$380,27,0)</f>
        <v>0</v>
      </c>
      <c r="O122" s="131">
        <f t="shared" si="50"/>
        <v>0</v>
      </c>
      <c r="P122" s="131">
        <f>VLOOKUP(C122,[5]Sheet1!$F$7:$AG$380,28,0)</f>
        <v>0</v>
      </c>
      <c r="Q122" s="131">
        <f t="shared" si="51"/>
        <v>0</v>
      </c>
      <c r="R122" s="131">
        <f>VLOOKUP(C122,[5]Sheet1!$F$7:$AA$380,22,0)</f>
        <v>0</v>
      </c>
      <c r="S122" s="131">
        <f t="shared" si="52"/>
        <v>0</v>
      </c>
      <c r="T122" s="131">
        <f t="shared" si="42"/>
        <v>0</v>
      </c>
      <c r="U122" s="122"/>
      <c r="V122" s="122">
        <f t="shared" si="43"/>
        <v>0</v>
      </c>
      <c r="W122" s="122"/>
      <c r="X122" s="122">
        <f t="shared" si="44"/>
        <v>0</v>
      </c>
      <c r="Y122" s="122"/>
      <c r="Z122" s="122">
        <f t="shared" si="45"/>
        <v>0</v>
      </c>
      <c r="AA122" s="122"/>
      <c r="AB122" s="122"/>
      <c r="AC122" s="122">
        <f t="shared" si="53"/>
        <v>0</v>
      </c>
      <c r="AD122" s="157">
        <f t="shared" si="54"/>
        <v>0</v>
      </c>
      <c r="AE122" s="131">
        <f t="shared" si="72"/>
        <v>0</v>
      </c>
      <c r="AF122" s="122">
        <f>VLOOKUP(C122,[1]Sheet1!$E$15:$DG$388,107,0)</f>
        <v>0</v>
      </c>
      <c r="AG122" s="122">
        <f t="shared" si="56"/>
        <v>0</v>
      </c>
      <c r="AH122" s="122">
        <f>VLOOKUP(C122,[1]Sheet1!$E$15:$DI$388,109,0)</f>
        <v>0</v>
      </c>
      <c r="AI122" s="122">
        <f t="shared" si="57"/>
        <v>0</v>
      </c>
      <c r="AJ122" s="122">
        <f>VLOOKUP(C122,[1]Sheet1!$E$15:$DK$388,111,0)</f>
        <v>0</v>
      </c>
      <c r="AK122" s="122">
        <f t="shared" si="58"/>
        <v>0</v>
      </c>
      <c r="AL122" s="122"/>
      <c r="AM122" s="307">
        <f t="shared" si="73"/>
        <v>0</v>
      </c>
      <c r="AN122" s="122"/>
      <c r="AO122" s="131">
        <f t="shared" si="60"/>
        <v>0</v>
      </c>
      <c r="AP122" s="131">
        <f t="shared" si="61"/>
        <v>0</v>
      </c>
    </row>
    <row r="123" spans="3:42" x14ac:dyDescent="0.25">
      <c r="C123" s="112"/>
      <c r="D123" s="112"/>
      <c r="E123" s="141" t="s">
        <v>33</v>
      </c>
      <c r="F123" s="141">
        <f t="shared" ref="F123:AP123" si="74">SUM(F124:F130)</f>
        <v>0</v>
      </c>
      <c r="G123" s="141">
        <f t="shared" si="74"/>
        <v>0</v>
      </c>
      <c r="H123" s="141">
        <f t="shared" si="74"/>
        <v>0</v>
      </c>
      <c r="I123" s="141">
        <f t="shared" si="74"/>
        <v>0</v>
      </c>
      <c r="J123" s="141">
        <f t="shared" si="74"/>
        <v>134</v>
      </c>
      <c r="K123" s="141">
        <f t="shared" si="74"/>
        <v>550740</v>
      </c>
      <c r="L123" s="141">
        <f t="shared" si="74"/>
        <v>100</v>
      </c>
      <c r="M123" s="141">
        <f t="shared" si="74"/>
        <v>374700</v>
      </c>
      <c r="N123" s="141">
        <f t="shared" si="74"/>
        <v>0</v>
      </c>
      <c r="O123" s="141">
        <f t="shared" si="74"/>
        <v>0</v>
      </c>
      <c r="P123" s="141">
        <f t="shared" si="74"/>
        <v>55</v>
      </c>
      <c r="Q123" s="141">
        <f t="shared" si="74"/>
        <v>302830</v>
      </c>
      <c r="R123" s="141">
        <f t="shared" si="74"/>
        <v>12</v>
      </c>
      <c r="S123" s="141">
        <f t="shared" si="74"/>
        <v>251064</v>
      </c>
      <c r="T123" s="131">
        <f t="shared" si="42"/>
        <v>289</v>
      </c>
      <c r="U123" s="141">
        <f t="shared" si="74"/>
        <v>0</v>
      </c>
      <c r="V123" s="122">
        <f t="shared" si="43"/>
        <v>0</v>
      </c>
      <c r="W123" s="141">
        <f t="shared" si="74"/>
        <v>0</v>
      </c>
      <c r="X123" s="122">
        <f t="shared" si="44"/>
        <v>0</v>
      </c>
      <c r="Y123" s="141">
        <f t="shared" si="74"/>
        <v>0</v>
      </c>
      <c r="Z123" s="122">
        <f t="shared" si="45"/>
        <v>0</v>
      </c>
      <c r="AA123" s="141">
        <f t="shared" si="74"/>
        <v>0</v>
      </c>
      <c r="AB123" s="141">
        <f t="shared" si="74"/>
        <v>0</v>
      </c>
      <c r="AC123" s="141">
        <f t="shared" si="74"/>
        <v>0</v>
      </c>
      <c r="AD123" s="141">
        <f t="shared" si="74"/>
        <v>1506406</v>
      </c>
      <c r="AE123" s="141">
        <f t="shared" si="74"/>
        <v>10115</v>
      </c>
      <c r="AF123" s="141">
        <f t="shared" si="74"/>
        <v>191</v>
      </c>
      <c r="AG123" s="141">
        <f t="shared" si="74"/>
        <v>21392</v>
      </c>
      <c r="AH123" s="141">
        <f t="shared" si="74"/>
        <v>0</v>
      </c>
      <c r="AI123" s="141">
        <f t="shared" si="74"/>
        <v>0</v>
      </c>
      <c r="AJ123" s="141">
        <f t="shared" si="74"/>
        <v>57</v>
      </c>
      <c r="AK123" s="141">
        <f t="shared" si="74"/>
        <v>14934</v>
      </c>
      <c r="AL123" s="141">
        <f t="shared" si="74"/>
        <v>0</v>
      </c>
      <c r="AM123" s="141">
        <f t="shared" si="74"/>
        <v>12138</v>
      </c>
      <c r="AN123" s="141">
        <f t="shared" si="74"/>
        <v>0</v>
      </c>
      <c r="AO123" s="141">
        <f t="shared" si="74"/>
        <v>1537913</v>
      </c>
      <c r="AP123" s="141">
        <f t="shared" si="74"/>
        <v>1537913</v>
      </c>
    </row>
    <row r="124" spans="3:42" hidden="1" x14ac:dyDescent="0.25">
      <c r="C124" s="122">
        <v>2215179</v>
      </c>
      <c r="D124" s="303" t="s">
        <v>33</v>
      </c>
      <c r="E124" s="122" t="s">
        <v>479</v>
      </c>
      <c r="F124" s="163">
        <f>VLOOKUP(C124,[5]Sheet1!$F$7:$AB$380,23,0)</f>
        <v>0</v>
      </c>
      <c r="G124" s="163">
        <f t="shared" si="46"/>
        <v>0</v>
      </c>
      <c r="H124" s="131">
        <f>VLOOKUP(C124,[5]Sheet1!$F$7:$AC$380,24,0)</f>
        <v>0</v>
      </c>
      <c r="I124" s="131">
        <f t="shared" si="47"/>
        <v>0</v>
      </c>
      <c r="J124" s="131">
        <f>VLOOKUP(C124,[5]Sheet1!$F$7:$AD$380,25,0)</f>
        <v>0</v>
      </c>
      <c r="K124" s="131">
        <f t="shared" si="48"/>
        <v>0</v>
      </c>
      <c r="L124" s="131">
        <f>VLOOKUP(C124,[5]Sheet1!$F$7:$AE$380,26,0)</f>
        <v>0</v>
      </c>
      <c r="M124" s="131">
        <f t="shared" si="49"/>
        <v>0</v>
      </c>
      <c r="N124" s="131">
        <f>VLOOKUP(C124,[5]Sheet1!$F$7:$AF$380,27,0)</f>
        <v>0</v>
      </c>
      <c r="O124" s="131">
        <f t="shared" si="50"/>
        <v>0</v>
      </c>
      <c r="P124" s="131">
        <f>VLOOKUP(C124,[5]Sheet1!$F$7:$AG$380,28,0)</f>
        <v>0</v>
      </c>
      <c r="Q124" s="131">
        <f t="shared" si="51"/>
        <v>0</v>
      </c>
      <c r="R124" s="131">
        <f>VLOOKUP(C124,[5]Sheet1!$F$7:$AA$380,22,0)</f>
        <v>0</v>
      </c>
      <c r="S124" s="131">
        <f t="shared" si="52"/>
        <v>0</v>
      </c>
      <c r="T124" s="131">
        <f t="shared" si="42"/>
        <v>0</v>
      </c>
      <c r="U124" s="122"/>
      <c r="V124" s="122">
        <f t="shared" si="43"/>
        <v>0</v>
      </c>
      <c r="W124" s="122"/>
      <c r="X124" s="122">
        <f t="shared" si="44"/>
        <v>0</v>
      </c>
      <c r="Y124" s="122"/>
      <c r="Z124" s="122">
        <f t="shared" si="45"/>
        <v>0</v>
      </c>
      <c r="AA124" s="122"/>
      <c r="AB124" s="122"/>
      <c r="AC124" s="122">
        <f t="shared" si="53"/>
        <v>0</v>
      </c>
      <c r="AD124" s="157">
        <f t="shared" si="54"/>
        <v>0</v>
      </c>
      <c r="AE124" s="131">
        <f t="shared" ref="AE124:AE130" si="75">T124*35</f>
        <v>0</v>
      </c>
      <c r="AF124" s="122">
        <f>VLOOKUP(C124,[1]Sheet1!$E$15:$DG$388,107,0)</f>
        <v>0</v>
      </c>
      <c r="AG124" s="122">
        <f t="shared" si="56"/>
        <v>0</v>
      </c>
      <c r="AH124" s="122">
        <f>VLOOKUP(C124,[1]Sheet1!$E$15:$DI$388,109,0)</f>
        <v>0</v>
      </c>
      <c r="AI124" s="122">
        <f t="shared" si="57"/>
        <v>0</v>
      </c>
      <c r="AJ124" s="122">
        <f>VLOOKUP(C124,[1]Sheet1!$E$15:$DK$388,111,0)</f>
        <v>0</v>
      </c>
      <c r="AK124" s="122">
        <f t="shared" si="58"/>
        <v>0</v>
      </c>
      <c r="AL124" s="122"/>
      <c r="AM124" s="307">
        <f t="shared" ref="AM124:AM130" si="76">T124*42</f>
        <v>0</v>
      </c>
      <c r="AN124" s="122"/>
      <c r="AO124" s="131">
        <f t="shared" si="60"/>
        <v>0</v>
      </c>
      <c r="AP124" s="131">
        <f t="shared" si="61"/>
        <v>0</v>
      </c>
    </row>
    <row r="125" spans="3:42" hidden="1" x14ac:dyDescent="0.25">
      <c r="C125" s="122">
        <v>2215176</v>
      </c>
      <c r="D125" s="303" t="s">
        <v>33</v>
      </c>
      <c r="E125" s="122" t="s">
        <v>480</v>
      </c>
      <c r="F125" s="163">
        <f>VLOOKUP(C125,[5]Sheet1!$F$7:$AB$380,23,0)</f>
        <v>0</v>
      </c>
      <c r="G125" s="163">
        <f t="shared" si="46"/>
        <v>0</v>
      </c>
      <c r="H125" s="131">
        <f>VLOOKUP(C125,[5]Sheet1!$F$7:$AC$380,24,0)</f>
        <v>0</v>
      </c>
      <c r="I125" s="131">
        <f t="shared" si="47"/>
        <v>0</v>
      </c>
      <c r="J125" s="131">
        <f>VLOOKUP(C125,[5]Sheet1!$F$7:$AD$380,25,0)</f>
        <v>0</v>
      </c>
      <c r="K125" s="131">
        <f t="shared" si="48"/>
        <v>0</v>
      </c>
      <c r="L125" s="131">
        <f>VLOOKUP(C125,[5]Sheet1!$F$7:$AE$380,26,0)</f>
        <v>0</v>
      </c>
      <c r="M125" s="131">
        <f t="shared" si="49"/>
        <v>0</v>
      </c>
      <c r="N125" s="131">
        <f>VLOOKUP(C125,[5]Sheet1!$F$7:$AF$380,27,0)</f>
        <v>0</v>
      </c>
      <c r="O125" s="131">
        <f t="shared" si="50"/>
        <v>0</v>
      </c>
      <c r="P125" s="131">
        <f>VLOOKUP(C125,[5]Sheet1!$F$7:$AG$380,28,0)</f>
        <v>0</v>
      </c>
      <c r="Q125" s="131">
        <f t="shared" si="51"/>
        <v>0</v>
      </c>
      <c r="R125" s="131">
        <f>VLOOKUP(C125,[5]Sheet1!$F$7:$AA$380,22,0)</f>
        <v>0</v>
      </c>
      <c r="S125" s="131">
        <f t="shared" si="52"/>
        <v>0</v>
      </c>
      <c r="T125" s="131">
        <f t="shared" si="42"/>
        <v>0</v>
      </c>
      <c r="U125" s="122"/>
      <c r="V125" s="122">
        <f t="shared" si="43"/>
        <v>0</v>
      </c>
      <c r="W125" s="122"/>
      <c r="X125" s="122">
        <f t="shared" si="44"/>
        <v>0</v>
      </c>
      <c r="Y125" s="122"/>
      <c r="Z125" s="122">
        <f t="shared" si="45"/>
        <v>0</v>
      </c>
      <c r="AA125" s="122"/>
      <c r="AB125" s="122"/>
      <c r="AC125" s="122">
        <f t="shared" si="53"/>
        <v>0</v>
      </c>
      <c r="AD125" s="157">
        <f t="shared" si="54"/>
        <v>0</v>
      </c>
      <c r="AE125" s="131">
        <f t="shared" si="75"/>
        <v>0</v>
      </c>
      <c r="AF125" s="122">
        <f>VLOOKUP(C125,[1]Sheet1!$E$15:$DG$388,107,0)</f>
        <v>0</v>
      </c>
      <c r="AG125" s="122">
        <f t="shared" si="56"/>
        <v>0</v>
      </c>
      <c r="AH125" s="122">
        <f>VLOOKUP(C125,[1]Sheet1!$E$15:$DI$388,109,0)</f>
        <v>0</v>
      </c>
      <c r="AI125" s="122">
        <f t="shared" si="57"/>
        <v>0</v>
      </c>
      <c r="AJ125" s="122">
        <f>VLOOKUP(C125,[1]Sheet1!$E$15:$DK$388,111,0)</f>
        <v>0</v>
      </c>
      <c r="AK125" s="122">
        <f t="shared" si="58"/>
        <v>0</v>
      </c>
      <c r="AL125" s="122"/>
      <c r="AM125" s="307">
        <f t="shared" si="76"/>
        <v>0</v>
      </c>
      <c r="AN125" s="122"/>
      <c r="AO125" s="131">
        <f t="shared" si="60"/>
        <v>0</v>
      </c>
      <c r="AP125" s="131">
        <f t="shared" si="61"/>
        <v>0</v>
      </c>
    </row>
    <row r="126" spans="3:42" x14ac:dyDescent="0.25">
      <c r="C126" s="122">
        <v>2215170</v>
      </c>
      <c r="D126" s="303" t="s">
        <v>33</v>
      </c>
      <c r="E126" s="122" t="s">
        <v>481</v>
      </c>
      <c r="F126" s="163">
        <f>VLOOKUP(C126,[5]Sheet1!$F$7:$AB$380,23,0)</f>
        <v>0</v>
      </c>
      <c r="G126" s="163">
        <f t="shared" si="46"/>
        <v>0</v>
      </c>
      <c r="H126" s="131">
        <f>VLOOKUP(C126,[5]Sheet1!$F$7:$AC$380,24,0)</f>
        <v>0</v>
      </c>
      <c r="I126" s="131">
        <f t="shared" si="47"/>
        <v>0</v>
      </c>
      <c r="J126" s="131">
        <f>VLOOKUP(C126,[5]Sheet1!$F$7:$AD$380,25,0)</f>
        <v>77</v>
      </c>
      <c r="K126" s="131">
        <f t="shared" si="48"/>
        <v>316470</v>
      </c>
      <c r="L126" s="131">
        <f>VLOOKUP(C126,[5]Sheet1!$F$7:$AE$380,26,0)</f>
        <v>100</v>
      </c>
      <c r="M126" s="131">
        <f t="shared" si="49"/>
        <v>374700</v>
      </c>
      <c r="N126" s="131">
        <f>VLOOKUP(C126,[5]Sheet1!$F$7:$AF$380,27,0)</f>
        <v>0</v>
      </c>
      <c r="O126" s="131">
        <f t="shared" si="50"/>
        <v>0</v>
      </c>
      <c r="P126" s="131">
        <f>VLOOKUP(C126,[5]Sheet1!$F$7:$AG$380,28,0)</f>
        <v>55</v>
      </c>
      <c r="Q126" s="131">
        <f t="shared" si="51"/>
        <v>302830</v>
      </c>
      <c r="R126" s="131">
        <f>VLOOKUP(C126,[5]Sheet1!$F$7:$AA$380,22,0)</f>
        <v>9</v>
      </c>
      <c r="S126" s="131">
        <f t="shared" si="52"/>
        <v>188298</v>
      </c>
      <c r="T126" s="131">
        <f t="shared" si="42"/>
        <v>232</v>
      </c>
      <c r="U126" s="122"/>
      <c r="V126" s="122">
        <f t="shared" si="43"/>
        <v>0</v>
      </c>
      <c r="W126" s="122"/>
      <c r="X126" s="122">
        <f t="shared" si="44"/>
        <v>0</v>
      </c>
      <c r="Y126" s="122"/>
      <c r="Z126" s="122">
        <f t="shared" si="45"/>
        <v>0</v>
      </c>
      <c r="AA126" s="122"/>
      <c r="AB126" s="122"/>
      <c r="AC126" s="122">
        <f t="shared" si="53"/>
        <v>0</v>
      </c>
      <c r="AD126" s="157">
        <f t="shared" si="54"/>
        <v>1192042</v>
      </c>
      <c r="AE126" s="131">
        <f t="shared" si="75"/>
        <v>8120</v>
      </c>
      <c r="AF126" s="122">
        <f>VLOOKUP(C126,[1]Sheet1!$E$15:$DG$388,107,0)</f>
        <v>134</v>
      </c>
      <c r="AG126" s="122">
        <f t="shared" si="56"/>
        <v>15008</v>
      </c>
      <c r="AH126" s="122">
        <f>VLOOKUP(C126,[1]Sheet1!$E$15:$DI$388,109,0)</f>
        <v>0</v>
      </c>
      <c r="AI126" s="122">
        <f t="shared" si="57"/>
        <v>0</v>
      </c>
      <c r="AJ126" s="122">
        <f>VLOOKUP(C126,[1]Sheet1!$E$15:$DK$388,111,0)</f>
        <v>0</v>
      </c>
      <c r="AK126" s="122">
        <f t="shared" si="58"/>
        <v>0</v>
      </c>
      <c r="AL126" s="122"/>
      <c r="AM126" s="307">
        <f t="shared" si="76"/>
        <v>9744</v>
      </c>
      <c r="AN126" s="122"/>
      <c r="AO126" s="131">
        <f t="shared" si="60"/>
        <v>1215170</v>
      </c>
      <c r="AP126" s="131">
        <f t="shared" si="61"/>
        <v>1215170</v>
      </c>
    </row>
    <row r="127" spans="3:42" hidden="1" x14ac:dyDescent="0.25">
      <c r="C127" s="122">
        <v>2215171</v>
      </c>
      <c r="D127" s="303" t="s">
        <v>33</v>
      </c>
      <c r="E127" s="122" t="s">
        <v>482</v>
      </c>
      <c r="F127" s="163">
        <f>VLOOKUP(C127,[5]Sheet1!$F$7:$AB$380,23,0)</f>
        <v>0</v>
      </c>
      <c r="G127" s="163">
        <f t="shared" si="46"/>
        <v>0</v>
      </c>
      <c r="H127" s="131">
        <f>VLOOKUP(C127,[5]Sheet1!$F$7:$AC$380,24,0)</f>
        <v>0</v>
      </c>
      <c r="I127" s="131">
        <f t="shared" si="47"/>
        <v>0</v>
      </c>
      <c r="J127" s="131">
        <f>VLOOKUP(C127,[5]Sheet1!$F$7:$AD$380,25,0)</f>
        <v>0</v>
      </c>
      <c r="K127" s="131">
        <f t="shared" si="48"/>
        <v>0</v>
      </c>
      <c r="L127" s="131">
        <f>VLOOKUP(C127,[5]Sheet1!$F$7:$AE$380,26,0)</f>
        <v>0</v>
      </c>
      <c r="M127" s="131">
        <f t="shared" si="49"/>
        <v>0</v>
      </c>
      <c r="N127" s="131">
        <f>VLOOKUP(C127,[5]Sheet1!$F$7:$AF$380,27,0)</f>
        <v>0</v>
      </c>
      <c r="O127" s="131">
        <f t="shared" si="50"/>
        <v>0</v>
      </c>
      <c r="P127" s="131">
        <f>VLOOKUP(C127,[5]Sheet1!$F$7:$AG$380,28,0)</f>
        <v>0</v>
      </c>
      <c r="Q127" s="131">
        <f t="shared" si="51"/>
        <v>0</v>
      </c>
      <c r="R127" s="131">
        <f>VLOOKUP(C127,[5]Sheet1!$F$7:$AA$380,22,0)</f>
        <v>0</v>
      </c>
      <c r="S127" s="131">
        <f t="shared" si="52"/>
        <v>0</v>
      </c>
      <c r="T127" s="131">
        <f t="shared" si="42"/>
        <v>0</v>
      </c>
      <c r="U127" s="122"/>
      <c r="V127" s="122">
        <f t="shared" si="43"/>
        <v>0</v>
      </c>
      <c r="W127" s="122"/>
      <c r="X127" s="122">
        <f t="shared" si="44"/>
        <v>0</v>
      </c>
      <c r="Y127" s="122"/>
      <c r="Z127" s="122">
        <f t="shared" si="45"/>
        <v>0</v>
      </c>
      <c r="AA127" s="122"/>
      <c r="AB127" s="122"/>
      <c r="AC127" s="122">
        <f t="shared" si="53"/>
        <v>0</v>
      </c>
      <c r="AD127" s="157">
        <f t="shared" si="54"/>
        <v>0</v>
      </c>
      <c r="AE127" s="131">
        <f t="shared" si="75"/>
        <v>0</v>
      </c>
      <c r="AF127" s="122">
        <f>VLOOKUP(C127,[1]Sheet1!$E$15:$DG$388,107,0)</f>
        <v>0</v>
      </c>
      <c r="AG127" s="122">
        <f t="shared" si="56"/>
        <v>0</v>
      </c>
      <c r="AH127" s="122">
        <f>VLOOKUP(C127,[1]Sheet1!$E$15:$DI$388,109,0)</f>
        <v>0</v>
      </c>
      <c r="AI127" s="122">
        <f t="shared" si="57"/>
        <v>0</v>
      </c>
      <c r="AJ127" s="122">
        <f>VLOOKUP(C127,[1]Sheet1!$E$15:$DK$388,111,0)</f>
        <v>0</v>
      </c>
      <c r="AK127" s="122">
        <f t="shared" si="58"/>
        <v>0</v>
      </c>
      <c r="AL127" s="122"/>
      <c r="AM127" s="307">
        <f t="shared" si="76"/>
        <v>0</v>
      </c>
      <c r="AN127" s="122"/>
      <c r="AO127" s="131">
        <f t="shared" si="60"/>
        <v>0</v>
      </c>
      <c r="AP127" s="131">
        <f t="shared" si="61"/>
        <v>0</v>
      </c>
    </row>
    <row r="128" spans="3:42" x14ac:dyDescent="0.25">
      <c r="C128" s="122">
        <v>2215172</v>
      </c>
      <c r="D128" s="303" t="s">
        <v>33</v>
      </c>
      <c r="E128" s="122" t="s">
        <v>483</v>
      </c>
      <c r="F128" s="163">
        <f>VLOOKUP(C128,[5]Sheet1!$F$7:$AB$380,23,0)</f>
        <v>0</v>
      </c>
      <c r="G128" s="163">
        <f t="shared" si="46"/>
        <v>0</v>
      </c>
      <c r="H128" s="131">
        <f>VLOOKUP(C128,[5]Sheet1!$F$7:$AC$380,24,0)</f>
        <v>0</v>
      </c>
      <c r="I128" s="131">
        <f t="shared" si="47"/>
        <v>0</v>
      </c>
      <c r="J128" s="131">
        <f>VLOOKUP(C128,[5]Sheet1!$F$7:$AD$380,25,0)</f>
        <v>57</v>
      </c>
      <c r="K128" s="131">
        <f t="shared" si="48"/>
        <v>234270</v>
      </c>
      <c r="L128" s="131">
        <f>VLOOKUP(C128,[5]Sheet1!$F$7:$AE$380,26,0)</f>
        <v>0</v>
      </c>
      <c r="M128" s="131">
        <f t="shared" si="49"/>
        <v>0</v>
      </c>
      <c r="N128" s="131">
        <f>VLOOKUP(C128,[5]Sheet1!$F$7:$AF$380,27,0)</f>
        <v>0</v>
      </c>
      <c r="O128" s="131">
        <f t="shared" si="50"/>
        <v>0</v>
      </c>
      <c r="P128" s="131">
        <f>VLOOKUP(C128,[5]Sheet1!$F$7:$AG$380,28,0)</f>
        <v>0</v>
      </c>
      <c r="Q128" s="131">
        <f t="shared" si="51"/>
        <v>0</v>
      </c>
      <c r="R128" s="131">
        <f>VLOOKUP(C128,[5]Sheet1!$F$7:$AA$380,22,0)</f>
        <v>3</v>
      </c>
      <c r="S128" s="131">
        <f t="shared" si="52"/>
        <v>62766</v>
      </c>
      <c r="T128" s="131">
        <f t="shared" si="42"/>
        <v>57</v>
      </c>
      <c r="U128" s="122"/>
      <c r="V128" s="122">
        <f t="shared" si="43"/>
        <v>0</v>
      </c>
      <c r="W128" s="122"/>
      <c r="X128" s="122">
        <f t="shared" si="44"/>
        <v>0</v>
      </c>
      <c r="Y128" s="122"/>
      <c r="Z128" s="122">
        <f t="shared" si="45"/>
        <v>0</v>
      </c>
      <c r="AA128" s="122"/>
      <c r="AB128" s="122"/>
      <c r="AC128" s="122">
        <f t="shared" si="53"/>
        <v>0</v>
      </c>
      <c r="AD128" s="157">
        <f t="shared" si="54"/>
        <v>314364</v>
      </c>
      <c r="AE128" s="131">
        <f t="shared" si="75"/>
        <v>1995</v>
      </c>
      <c r="AF128" s="122">
        <f>VLOOKUP(C128,[1]Sheet1!$E$15:$DG$388,107,0)</f>
        <v>57</v>
      </c>
      <c r="AG128" s="122">
        <f t="shared" si="56"/>
        <v>6384</v>
      </c>
      <c r="AH128" s="122">
        <f>VLOOKUP(C128,[1]Sheet1!$E$15:$DI$388,109,0)</f>
        <v>0</v>
      </c>
      <c r="AI128" s="122">
        <f t="shared" si="57"/>
        <v>0</v>
      </c>
      <c r="AJ128" s="122">
        <f>VLOOKUP(C128,[1]Sheet1!$E$15:$DK$388,111,0)</f>
        <v>57</v>
      </c>
      <c r="AK128" s="122">
        <f t="shared" si="58"/>
        <v>14934</v>
      </c>
      <c r="AL128" s="122"/>
      <c r="AM128" s="307">
        <f t="shared" si="76"/>
        <v>2394</v>
      </c>
      <c r="AN128" s="122"/>
      <c r="AO128" s="131">
        <f t="shared" si="60"/>
        <v>322743</v>
      </c>
      <c r="AP128" s="131">
        <f t="shared" si="61"/>
        <v>322743</v>
      </c>
    </row>
    <row r="129" spans="3:42" hidden="1" x14ac:dyDescent="0.25">
      <c r="C129" s="122">
        <v>2215177</v>
      </c>
      <c r="D129" s="303" t="s">
        <v>33</v>
      </c>
      <c r="E129" s="122" t="s">
        <v>484</v>
      </c>
      <c r="F129" s="163">
        <f>VLOOKUP(C129,[5]Sheet1!$F$7:$AB$380,23,0)</f>
        <v>0</v>
      </c>
      <c r="G129" s="163">
        <f t="shared" si="46"/>
        <v>0</v>
      </c>
      <c r="H129" s="131">
        <f>VLOOKUP(C129,[5]Sheet1!$F$7:$AC$380,24,0)</f>
        <v>0</v>
      </c>
      <c r="I129" s="131">
        <f t="shared" si="47"/>
        <v>0</v>
      </c>
      <c r="J129" s="131">
        <f>VLOOKUP(C129,[5]Sheet1!$F$7:$AD$380,25,0)</f>
        <v>0</v>
      </c>
      <c r="K129" s="131">
        <f t="shared" si="48"/>
        <v>0</v>
      </c>
      <c r="L129" s="131">
        <f>VLOOKUP(C129,[5]Sheet1!$F$7:$AE$380,26,0)</f>
        <v>0</v>
      </c>
      <c r="M129" s="131">
        <f t="shared" si="49"/>
        <v>0</v>
      </c>
      <c r="N129" s="131">
        <f>VLOOKUP(C129,[5]Sheet1!$F$7:$AF$380,27,0)</f>
        <v>0</v>
      </c>
      <c r="O129" s="131">
        <f t="shared" si="50"/>
        <v>0</v>
      </c>
      <c r="P129" s="131">
        <f>VLOOKUP(C129,[5]Sheet1!$F$7:$AG$380,28,0)</f>
        <v>0</v>
      </c>
      <c r="Q129" s="131">
        <f t="shared" si="51"/>
        <v>0</v>
      </c>
      <c r="R129" s="131">
        <f>VLOOKUP(C129,[5]Sheet1!$F$7:$AA$380,22,0)</f>
        <v>0</v>
      </c>
      <c r="S129" s="131">
        <f t="shared" si="52"/>
        <v>0</v>
      </c>
      <c r="T129" s="131">
        <f t="shared" si="42"/>
        <v>0</v>
      </c>
      <c r="U129" s="122"/>
      <c r="V129" s="122">
        <f t="shared" si="43"/>
        <v>0</v>
      </c>
      <c r="W129" s="122"/>
      <c r="X129" s="122">
        <f t="shared" si="44"/>
        <v>0</v>
      </c>
      <c r="Y129" s="122"/>
      <c r="Z129" s="122">
        <f t="shared" si="45"/>
        <v>0</v>
      </c>
      <c r="AA129" s="122"/>
      <c r="AB129" s="122"/>
      <c r="AC129" s="122">
        <f t="shared" si="53"/>
        <v>0</v>
      </c>
      <c r="AD129" s="157">
        <f t="shared" si="54"/>
        <v>0</v>
      </c>
      <c r="AE129" s="131">
        <f t="shared" si="75"/>
        <v>0</v>
      </c>
      <c r="AF129" s="122">
        <f>VLOOKUP(C129,[1]Sheet1!$E$15:$DG$388,107,0)</f>
        <v>0</v>
      </c>
      <c r="AG129" s="122">
        <f t="shared" si="56"/>
        <v>0</v>
      </c>
      <c r="AH129" s="122">
        <f>VLOOKUP(C129,[1]Sheet1!$E$15:$DI$388,109,0)</f>
        <v>0</v>
      </c>
      <c r="AI129" s="122">
        <f t="shared" si="57"/>
        <v>0</v>
      </c>
      <c r="AJ129" s="122">
        <f>VLOOKUP(C129,[1]Sheet1!$E$15:$DK$388,111,0)</f>
        <v>0</v>
      </c>
      <c r="AK129" s="122">
        <f t="shared" si="58"/>
        <v>0</v>
      </c>
      <c r="AL129" s="122"/>
      <c r="AM129" s="307">
        <f t="shared" si="76"/>
        <v>0</v>
      </c>
      <c r="AN129" s="122"/>
      <c r="AO129" s="131">
        <f t="shared" si="60"/>
        <v>0</v>
      </c>
      <c r="AP129" s="131">
        <f t="shared" si="61"/>
        <v>0</v>
      </c>
    </row>
    <row r="130" spans="3:42" hidden="1" x14ac:dyDescent="0.25">
      <c r="C130" s="122">
        <v>2215160</v>
      </c>
      <c r="D130" s="303" t="s">
        <v>33</v>
      </c>
      <c r="E130" s="122" t="s">
        <v>485</v>
      </c>
      <c r="F130" s="163">
        <f>VLOOKUP(C130,[5]Sheet1!$F$7:$AB$380,23,0)</f>
        <v>0</v>
      </c>
      <c r="G130" s="163">
        <f t="shared" si="46"/>
        <v>0</v>
      </c>
      <c r="H130" s="131">
        <f>VLOOKUP(C130,[5]Sheet1!$F$7:$AC$380,24,0)</f>
        <v>0</v>
      </c>
      <c r="I130" s="131">
        <f t="shared" si="47"/>
        <v>0</v>
      </c>
      <c r="J130" s="131">
        <f>VLOOKUP(C130,[5]Sheet1!$F$7:$AD$380,25,0)</f>
        <v>0</v>
      </c>
      <c r="K130" s="131">
        <f t="shared" si="48"/>
        <v>0</v>
      </c>
      <c r="L130" s="131">
        <f>VLOOKUP(C130,[5]Sheet1!$F$7:$AE$380,26,0)</f>
        <v>0</v>
      </c>
      <c r="M130" s="131">
        <f t="shared" si="49"/>
        <v>0</v>
      </c>
      <c r="N130" s="131">
        <f>VLOOKUP(C130,[5]Sheet1!$F$7:$AF$380,27,0)</f>
        <v>0</v>
      </c>
      <c r="O130" s="131">
        <f t="shared" si="50"/>
        <v>0</v>
      </c>
      <c r="P130" s="131">
        <f>VLOOKUP(C130,[5]Sheet1!$F$7:$AG$380,28,0)</f>
        <v>0</v>
      </c>
      <c r="Q130" s="131">
        <f t="shared" si="51"/>
        <v>0</v>
      </c>
      <c r="R130" s="131">
        <f>VLOOKUP(C130,[5]Sheet1!$F$7:$AA$380,22,0)</f>
        <v>0</v>
      </c>
      <c r="S130" s="131">
        <f t="shared" si="52"/>
        <v>0</v>
      </c>
      <c r="T130" s="131">
        <f t="shared" si="42"/>
        <v>0</v>
      </c>
      <c r="U130" s="122"/>
      <c r="V130" s="122">
        <f t="shared" si="43"/>
        <v>0</v>
      </c>
      <c r="W130" s="122"/>
      <c r="X130" s="122">
        <f t="shared" si="44"/>
        <v>0</v>
      </c>
      <c r="Y130" s="122"/>
      <c r="Z130" s="122">
        <f t="shared" si="45"/>
        <v>0</v>
      </c>
      <c r="AA130" s="122"/>
      <c r="AB130" s="122"/>
      <c r="AC130" s="122">
        <f t="shared" si="53"/>
        <v>0</v>
      </c>
      <c r="AD130" s="157">
        <f t="shared" si="54"/>
        <v>0</v>
      </c>
      <c r="AE130" s="131">
        <f t="shared" si="75"/>
        <v>0</v>
      </c>
      <c r="AF130" s="122">
        <f>VLOOKUP(C130,[1]Sheet1!$E$15:$DG$388,107,0)</f>
        <v>0</v>
      </c>
      <c r="AG130" s="122">
        <f t="shared" si="56"/>
        <v>0</v>
      </c>
      <c r="AH130" s="122">
        <f>VLOOKUP(C130,[1]Sheet1!$E$15:$DI$388,109,0)</f>
        <v>0</v>
      </c>
      <c r="AI130" s="122">
        <f t="shared" si="57"/>
        <v>0</v>
      </c>
      <c r="AJ130" s="122">
        <f>VLOOKUP(C130,[1]Sheet1!$E$15:$DK$388,111,0)</f>
        <v>0</v>
      </c>
      <c r="AK130" s="122">
        <f t="shared" si="58"/>
        <v>0</v>
      </c>
      <c r="AL130" s="122"/>
      <c r="AM130" s="307">
        <f t="shared" si="76"/>
        <v>0</v>
      </c>
      <c r="AN130" s="122"/>
      <c r="AO130" s="131">
        <f t="shared" si="60"/>
        <v>0</v>
      </c>
      <c r="AP130" s="131">
        <f t="shared" si="61"/>
        <v>0</v>
      </c>
    </row>
    <row r="131" spans="3:42" hidden="1" x14ac:dyDescent="0.25">
      <c r="C131" s="112"/>
      <c r="D131" s="112"/>
      <c r="E131" s="141" t="s">
        <v>34</v>
      </c>
      <c r="F131" s="141">
        <f t="shared" ref="F131:AP131" si="77">SUM(F132:F138)</f>
        <v>0</v>
      </c>
      <c r="G131" s="141">
        <f t="shared" si="77"/>
        <v>0</v>
      </c>
      <c r="H131" s="141">
        <f t="shared" si="77"/>
        <v>0</v>
      </c>
      <c r="I131" s="141">
        <f t="shared" si="77"/>
        <v>0</v>
      </c>
      <c r="J131" s="141">
        <f t="shared" si="77"/>
        <v>0</v>
      </c>
      <c r="K131" s="141">
        <f t="shared" si="77"/>
        <v>0</v>
      </c>
      <c r="L131" s="141">
        <f t="shared" si="77"/>
        <v>0</v>
      </c>
      <c r="M131" s="141">
        <f t="shared" si="77"/>
        <v>0</v>
      </c>
      <c r="N131" s="141">
        <f t="shared" si="77"/>
        <v>0</v>
      </c>
      <c r="O131" s="141">
        <f t="shared" si="77"/>
        <v>0</v>
      </c>
      <c r="P131" s="141">
        <f t="shared" si="77"/>
        <v>0</v>
      </c>
      <c r="Q131" s="141">
        <f t="shared" si="77"/>
        <v>0</v>
      </c>
      <c r="R131" s="141">
        <f t="shared" si="77"/>
        <v>0</v>
      </c>
      <c r="S131" s="141">
        <f t="shared" si="77"/>
        <v>0</v>
      </c>
      <c r="T131" s="131">
        <f t="shared" si="42"/>
        <v>0</v>
      </c>
      <c r="U131" s="141">
        <f t="shared" si="77"/>
        <v>0</v>
      </c>
      <c r="V131" s="122">
        <f t="shared" si="43"/>
        <v>0</v>
      </c>
      <c r="W131" s="141">
        <f t="shared" si="77"/>
        <v>0</v>
      </c>
      <c r="X131" s="122">
        <f t="shared" si="44"/>
        <v>0</v>
      </c>
      <c r="Y131" s="141">
        <f t="shared" si="77"/>
        <v>0</v>
      </c>
      <c r="Z131" s="122">
        <f t="shared" si="45"/>
        <v>0</v>
      </c>
      <c r="AA131" s="141">
        <f t="shared" si="77"/>
        <v>0</v>
      </c>
      <c r="AB131" s="141">
        <f t="shared" si="77"/>
        <v>0</v>
      </c>
      <c r="AC131" s="141">
        <f t="shared" si="77"/>
        <v>0</v>
      </c>
      <c r="AD131" s="141">
        <f t="shared" si="77"/>
        <v>0</v>
      </c>
      <c r="AE131" s="141">
        <f t="shared" si="77"/>
        <v>0</v>
      </c>
      <c r="AF131" s="141">
        <f t="shared" si="77"/>
        <v>0</v>
      </c>
      <c r="AG131" s="141">
        <f t="shared" si="77"/>
        <v>0</v>
      </c>
      <c r="AH131" s="141">
        <f t="shared" si="77"/>
        <v>0</v>
      </c>
      <c r="AI131" s="141">
        <f t="shared" si="77"/>
        <v>0</v>
      </c>
      <c r="AJ131" s="141">
        <f t="shared" si="77"/>
        <v>0</v>
      </c>
      <c r="AK131" s="141">
        <f t="shared" si="77"/>
        <v>0</v>
      </c>
      <c r="AL131" s="141">
        <f t="shared" si="77"/>
        <v>0</v>
      </c>
      <c r="AM131" s="141">
        <f t="shared" si="77"/>
        <v>0</v>
      </c>
      <c r="AN131" s="141">
        <f t="shared" si="77"/>
        <v>0</v>
      </c>
      <c r="AO131" s="141">
        <f t="shared" si="77"/>
        <v>0</v>
      </c>
      <c r="AP131" s="141">
        <f t="shared" si="77"/>
        <v>0</v>
      </c>
    </row>
    <row r="132" spans="3:42" hidden="1" x14ac:dyDescent="0.25">
      <c r="C132" s="122">
        <v>2216001</v>
      </c>
      <c r="D132" s="303" t="s">
        <v>34</v>
      </c>
      <c r="E132" s="122" t="s">
        <v>486</v>
      </c>
      <c r="F132" s="163">
        <f>VLOOKUP(C132,[5]Sheet1!$F$7:$AB$380,23,0)</f>
        <v>0</v>
      </c>
      <c r="G132" s="163">
        <f t="shared" si="46"/>
        <v>0</v>
      </c>
      <c r="H132" s="131">
        <f>VLOOKUP(C132,[5]Sheet1!$F$7:$AC$380,24,0)</f>
        <v>0</v>
      </c>
      <c r="I132" s="131">
        <f t="shared" si="47"/>
        <v>0</v>
      </c>
      <c r="J132" s="131">
        <f>VLOOKUP(C132,[5]Sheet1!$F$7:$AD$380,25,0)</f>
        <v>0</v>
      </c>
      <c r="K132" s="131">
        <f t="shared" si="48"/>
        <v>0</v>
      </c>
      <c r="L132" s="131">
        <f>VLOOKUP(C132,[5]Sheet1!$F$7:$AE$380,26,0)</f>
        <v>0</v>
      </c>
      <c r="M132" s="131">
        <f t="shared" si="49"/>
        <v>0</v>
      </c>
      <c r="N132" s="131">
        <f>VLOOKUP(C132,[5]Sheet1!$F$7:$AF$380,27,0)</f>
        <v>0</v>
      </c>
      <c r="O132" s="131">
        <f t="shared" si="50"/>
        <v>0</v>
      </c>
      <c r="P132" s="131">
        <f>VLOOKUP(C132,[5]Sheet1!$F$7:$AG$380,28,0)</f>
        <v>0</v>
      </c>
      <c r="Q132" s="131">
        <f t="shared" si="51"/>
        <v>0</v>
      </c>
      <c r="R132" s="131">
        <f>VLOOKUP(C132,[5]Sheet1!$F$7:$AA$380,22,0)</f>
        <v>0</v>
      </c>
      <c r="S132" s="131">
        <f t="shared" si="52"/>
        <v>0</v>
      </c>
      <c r="T132" s="131">
        <f t="shared" si="42"/>
        <v>0</v>
      </c>
      <c r="U132" s="122"/>
      <c r="V132" s="122">
        <f t="shared" si="43"/>
        <v>0</v>
      </c>
      <c r="W132" s="122"/>
      <c r="X132" s="122">
        <f t="shared" si="44"/>
        <v>0</v>
      </c>
      <c r="Y132" s="122"/>
      <c r="Z132" s="122">
        <f t="shared" si="45"/>
        <v>0</v>
      </c>
      <c r="AA132" s="122"/>
      <c r="AB132" s="122"/>
      <c r="AC132" s="122">
        <f t="shared" si="53"/>
        <v>0</v>
      </c>
      <c r="AD132" s="157">
        <f t="shared" si="54"/>
        <v>0</v>
      </c>
      <c r="AE132" s="131">
        <f t="shared" ref="AE132:AE138" si="78">T132*35</f>
        <v>0</v>
      </c>
      <c r="AF132" s="122">
        <f>VLOOKUP(C132,[1]Sheet1!$E$15:$DG$388,107,0)</f>
        <v>0</v>
      </c>
      <c r="AG132" s="122">
        <f t="shared" si="56"/>
        <v>0</v>
      </c>
      <c r="AH132" s="122">
        <f>VLOOKUP(C132,[1]Sheet1!$E$15:$DI$388,109,0)</f>
        <v>0</v>
      </c>
      <c r="AI132" s="122">
        <f t="shared" si="57"/>
        <v>0</v>
      </c>
      <c r="AJ132" s="122">
        <f>VLOOKUP(C132,[1]Sheet1!$E$15:$DK$388,111,0)</f>
        <v>0</v>
      </c>
      <c r="AK132" s="122">
        <f t="shared" si="58"/>
        <v>0</v>
      </c>
      <c r="AL132" s="122"/>
      <c r="AM132" s="307">
        <f t="shared" ref="AM132:AM138" si="79">T132*42</f>
        <v>0</v>
      </c>
      <c r="AN132" s="122"/>
      <c r="AO132" s="131">
        <f t="shared" si="60"/>
        <v>0</v>
      </c>
      <c r="AP132" s="131">
        <f t="shared" si="61"/>
        <v>0</v>
      </c>
    </row>
    <row r="133" spans="3:42" hidden="1" x14ac:dyDescent="0.25">
      <c r="C133" s="122">
        <v>2216112</v>
      </c>
      <c r="D133" s="303" t="s">
        <v>34</v>
      </c>
      <c r="E133" s="122" t="s">
        <v>487</v>
      </c>
      <c r="F133" s="163">
        <f>VLOOKUP(C133,[5]Sheet1!$F$7:$AB$380,23,0)</f>
        <v>0</v>
      </c>
      <c r="G133" s="163">
        <f t="shared" si="46"/>
        <v>0</v>
      </c>
      <c r="H133" s="131">
        <f>VLOOKUP(C133,[5]Sheet1!$F$7:$AC$380,24,0)</f>
        <v>0</v>
      </c>
      <c r="I133" s="131">
        <f t="shared" si="47"/>
        <v>0</v>
      </c>
      <c r="J133" s="131">
        <f>VLOOKUP(C133,[5]Sheet1!$F$7:$AD$380,25,0)</f>
        <v>0</v>
      </c>
      <c r="K133" s="131">
        <f t="shared" si="48"/>
        <v>0</v>
      </c>
      <c r="L133" s="131">
        <f>VLOOKUP(C133,[5]Sheet1!$F$7:$AE$380,26,0)</f>
        <v>0</v>
      </c>
      <c r="M133" s="131">
        <f t="shared" si="49"/>
        <v>0</v>
      </c>
      <c r="N133" s="131">
        <f>VLOOKUP(C133,[5]Sheet1!$F$7:$AF$380,27,0)</f>
        <v>0</v>
      </c>
      <c r="O133" s="131">
        <f t="shared" si="50"/>
        <v>0</v>
      </c>
      <c r="P133" s="131">
        <f>VLOOKUP(C133,[5]Sheet1!$F$7:$AG$380,28,0)</f>
        <v>0</v>
      </c>
      <c r="Q133" s="131">
        <f t="shared" si="51"/>
        <v>0</v>
      </c>
      <c r="R133" s="131">
        <f>VLOOKUP(C133,[5]Sheet1!$F$7:$AA$380,22,0)</f>
        <v>0</v>
      </c>
      <c r="S133" s="131">
        <f t="shared" si="52"/>
        <v>0</v>
      </c>
      <c r="T133" s="131">
        <f t="shared" si="42"/>
        <v>0</v>
      </c>
      <c r="U133" s="122"/>
      <c r="V133" s="122">
        <f t="shared" si="43"/>
        <v>0</v>
      </c>
      <c r="W133" s="122"/>
      <c r="X133" s="122">
        <f t="shared" si="44"/>
        <v>0</v>
      </c>
      <c r="Y133" s="122"/>
      <c r="Z133" s="122">
        <f t="shared" si="45"/>
        <v>0</v>
      </c>
      <c r="AA133" s="122"/>
      <c r="AB133" s="122"/>
      <c r="AC133" s="122">
        <f t="shared" si="53"/>
        <v>0</v>
      </c>
      <c r="AD133" s="157">
        <f t="shared" si="54"/>
        <v>0</v>
      </c>
      <c r="AE133" s="131">
        <f t="shared" si="78"/>
        <v>0</v>
      </c>
      <c r="AF133" s="122">
        <f>VLOOKUP(C133,[1]Sheet1!$E$15:$DG$388,107,0)</f>
        <v>0</v>
      </c>
      <c r="AG133" s="122">
        <f t="shared" si="56"/>
        <v>0</v>
      </c>
      <c r="AH133" s="122">
        <f>VLOOKUP(C133,[1]Sheet1!$E$15:$DI$388,109,0)</f>
        <v>0</v>
      </c>
      <c r="AI133" s="122">
        <f t="shared" si="57"/>
        <v>0</v>
      </c>
      <c r="AJ133" s="122">
        <f>VLOOKUP(C133,[1]Sheet1!$E$15:$DK$388,111,0)</f>
        <v>0</v>
      </c>
      <c r="AK133" s="122">
        <f t="shared" si="58"/>
        <v>0</v>
      </c>
      <c r="AL133" s="122"/>
      <c r="AM133" s="307">
        <f t="shared" si="79"/>
        <v>0</v>
      </c>
      <c r="AN133" s="122"/>
      <c r="AO133" s="131">
        <f t="shared" si="60"/>
        <v>0</v>
      </c>
      <c r="AP133" s="131">
        <f t="shared" si="61"/>
        <v>0</v>
      </c>
    </row>
    <row r="134" spans="3:42" hidden="1" x14ac:dyDescent="0.25">
      <c r="C134" s="122">
        <v>2216129</v>
      </c>
      <c r="D134" s="303" t="s">
        <v>34</v>
      </c>
      <c r="E134" s="122" t="s">
        <v>488</v>
      </c>
      <c r="F134" s="163">
        <f>VLOOKUP(C134,[5]Sheet1!$F$7:$AB$380,23,0)</f>
        <v>0</v>
      </c>
      <c r="G134" s="163">
        <f t="shared" si="46"/>
        <v>0</v>
      </c>
      <c r="H134" s="131">
        <f>VLOOKUP(C134,[5]Sheet1!$F$7:$AC$380,24,0)</f>
        <v>0</v>
      </c>
      <c r="I134" s="131">
        <f t="shared" si="47"/>
        <v>0</v>
      </c>
      <c r="J134" s="131">
        <f>VLOOKUP(C134,[5]Sheet1!$F$7:$AD$380,25,0)</f>
        <v>0</v>
      </c>
      <c r="K134" s="131">
        <f t="shared" si="48"/>
        <v>0</v>
      </c>
      <c r="L134" s="131">
        <f>VLOOKUP(C134,[5]Sheet1!$F$7:$AE$380,26,0)</f>
        <v>0</v>
      </c>
      <c r="M134" s="131">
        <f t="shared" si="49"/>
        <v>0</v>
      </c>
      <c r="N134" s="131">
        <f>VLOOKUP(C134,[5]Sheet1!$F$7:$AF$380,27,0)</f>
        <v>0</v>
      </c>
      <c r="O134" s="131">
        <f t="shared" si="50"/>
        <v>0</v>
      </c>
      <c r="P134" s="131">
        <f>VLOOKUP(C134,[5]Sheet1!$F$7:$AG$380,28,0)</f>
        <v>0</v>
      </c>
      <c r="Q134" s="131">
        <f t="shared" si="51"/>
        <v>0</v>
      </c>
      <c r="R134" s="131">
        <f>VLOOKUP(C134,[5]Sheet1!$F$7:$AA$380,22,0)</f>
        <v>0</v>
      </c>
      <c r="S134" s="131">
        <f t="shared" si="52"/>
        <v>0</v>
      </c>
      <c r="T134" s="131">
        <f t="shared" si="42"/>
        <v>0</v>
      </c>
      <c r="U134" s="122"/>
      <c r="V134" s="122">
        <f t="shared" si="43"/>
        <v>0</v>
      </c>
      <c r="W134" s="122"/>
      <c r="X134" s="122">
        <f t="shared" si="44"/>
        <v>0</v>
      </c>
      <c r="Y134" s="122"/>
      <c r="Z134" s="122">
        <f t="shared" si="45"/>
        <v>0</v>
      </c>
      <c r="AA134" s="122"/>
      <c r="AB134" s="122"/>
      <c r="AC134" s="122">
        <f t="shared" si="53"/>
        <v>0</v>
      </c>
      <c r="AD134" s="157">
        <f t="shared" si="54"/>
        <v>0</v>
      </c>
      <c r="AE134" s="131">
        <f t="shared" si="78"/>
        <v>0</v>
      </c>
      <c r="AF134" s="122">
        <f>VLOOKUP(C134,[1]Sheet1!$E$15:$DG$388,107,0)</f>
        <v>0</v>
      </c>
      <c r="AG134" s="122">
        <f t="shared" si="56"/>
        <v>0</v>
      </c>
      <c r="AH134" s="122">
        <f>VLOOKUP(C134,[1]Sheet1!$E$15:$DI$388,109,0)</f>
        <v>0</v>
      </c>
      <c r="AI134" s="122">
        <f t="shared" si="57"/>
        <v>0</v>
      </c>
      <c r="AJ134" s="122">
        <f>VLOOKUP(C134,[1]Sheet1!$E$15:$DK$388,111,0)</f>
        <v>0</v>
      </c>
      <c r="AK134" s="122">
        <f t="shared" si="58"/>
        <v>0</v>
      </c>
      <c r="AL134" s="122"/>
      <c r="AM134" s="307">
        <f t="shared" si="79"/>
        <v>0</v>
      </c>
      <c r="AN134" s="122"/>
      <c r="AO134" s="131">
        <f t="shared" si="60"/>
        <v>0</v>
      </c>
      <c r="AP134" s="131">
        <f t="shared" si="61"/>
        <v>0</v>
      </c>
    </row>
    <row r="135" spans="3:42" hidden="1" x14ac:dyDescent="0.25">
      <c r="C135" s="122">
        <v>2216164</v>
      </c>
      <c r="D135" s="303" t="s">
        <v>34</v>
      </c>
      <c r="E135" s="122" t="s">
        <v>489</v>
      </c>
      <c r="F135" s="163">
        <f>VLOOKUP(C135,[5]Sheet1!$F$7:$AB$380,23,0)</f>
        <v>0</v>
      </c>
      <c r="G135" s="163">
        <f t="shared" si="46"/>
        <v>0</v>
      </c>
      <c r="H135" s="131">
        <f>VLOOKUP(C135,[5]Sheet1!$F$7:$AC$380,24,0)</f>
        <v>0</v>
      </c>
      <c r="I135" s="131">
        <f t="shared" si="47"/>
        <v>0</v>
      </c>
      <c r="J135" s="131">
        <f>VLOOKUP(C135,[5]Sheet1!$F$7:$AD$380,25,0)</f>
        <v>0</v>
      </c>
      <c r="K135" s="131">
        <f t="shared" si="48"/>
        <v>0</v>
      </c>
      <c r="L135" s="131">
        <f>VLOOKUP(C135,[5]Sheet1!$F$7:$AE$380,26,0)</f>
        <v>0</v>
      </c>
      <c r="M135" s="131">
        <f t="shared" si="49"/>
        <v>0</v>
      </c>
      <c r="N135" s="131">
        <f>VLOOKUP(C135,[5]Sheet1!$F$7:$AF$380,27,0)</f>
        <v>0</v>
      </c>
      <c r="O135" s="131">
        <f t="shared" si="50"/>
        <v>0</v>
      </c>
      <c r="P135" s="131">
        <f>VLOOKUP(C135,[5]Sheet1!$F$7:$AG$380,28,0)</f>
        <v>0</v>
      </c>
      <c r="Q135" s="131">
        <f t="shared" si="51"/>
        <v>0</v>
      </c>
      <c r="R135" s="131">
        <f>VLOOKUP(C135,[5]Sheet1!$F$7:$AA$380,22,0)</f>
        <v>0</v>
      </c>
      <c r="S135" s="131">
        <f t="shared" si="52"/>
        <v>0</v>
      </c>
      <c r="T135" s="131">
        <f t="shared" si="42"/>
        <v>0</v>
      </c>
      <c r="U135" s="122"/>
      <c r="V135" s="122">
        <f t="shared" si="43"/>
        <v>0</v>
      </c>
      <c r="W135" s="122"/>
      <c r="X135" s="122">
        <f t="shared" si="44"/>
        <v>0</v>
      </c>
      <c r="Y135" s="122"/>
      <c r="Z135" s="122">
        <f t="shared" si="45"/>
        <v>0</v>
      </c>
      <c r="AA135" s="122"/>
      <c r="AB135" s="122"/>
      <c r="AC135" s="122">
        <f t="shared" si="53"/>
        <v>0</v>
      </c>
      <c r="AD135" s="157">
        <f t="shared" si="54"/>
        <v>0</v>
      </c>
      <c r="AE135" s="131">
        <f t="shared" si="78"/>
        <v>0</v>
      </c>
      <c r="AF135" s="122">
        <f>VLOOKUP(C135,[1]Sheet1!$E$15:$DG$388,107,0)</f>
        <v>0</v>
      </c>
      <c r="AG135" s="122">
        <f t="shared" si="56"/>
        <v>0</v>
      </c>
      <c r="AH135" s="122">
        <f>VLOOKUP(C135,[1]Sheet1!$E$15:$DI$388,109,0)</f>
        <v>0</v>
      </c>
      <c r="AI135" s="122">
        <f t="shared" si="57"/>
        <v>0</v>
      </c>
      <c r="AJ135" s="122">
        <f>VLOOKUP(C135,[1]Sheet1!$E$15:$DK$388,111,0)</f>
        <v>0</v>
      </c>
      <c r="AK135" s="122">
        <f t="shared" si="58"/>
        <v>0</v>
      </c>
      <c r="AL135" s="122"/>
      <c r="AM135" s="307">
        <f t="shared" si="79"/>
        <v>0</v>
      </c>
      <c r="AN135" s="122"/>
      <c r="AO135" s="131">
        <f t="shared" si="60"/>
        <v>0</v>
      </c>
      <c r="AP135" s="131">
        <f t="shared" si="61"/>
        <v>0</v>
      </c>
    </row>
    <row r="136" spans="3:42" hidden="1" x14ac:dyDescent="0.25">
      <c r="C136" s="122">
        <v>2216301</v>
      </c>
      <c r="D136" s="303" t="s">
        <v>34</v>
      </c>
      <c r="E136" s="122" t="s">
        <v>490</v>
      </c>
      <c r="F136" s="163">
        <f>VLOOKUP(C136,[5]Sheet1!$F$7:$AB$380,23,0)</f>
        <v>0</v>
      </c>
      <c r="G136" s="163">
        <f t="shared" si="46"/>
        <v>0</v>
      </c>
      <c r="H136" s="131">
        <f>VLOOKUP(C136,[5]Sheet1!$F$7:$AC$380,24,0)</f>
        <v>0</v>
      </c>
      <c r="I136" s="131">
        <f t="shared" si="47"/>
        <v>0</v>
      </c>
      <c r="J136" s="131">
        <f>VLOOKUP(C136,[5]Sheet1!$F$7:$AD$380,25,0)</f>
        <v>0</v>
      </c>
      <c r="K136" s="131">
        <f t="shared" si="48"/>
        <v>0</v>
      </c>
      <c r="L136" s="131">
        <f>VLOOKUP(C136,[5]Sheet1!$F$7:$AE$380,26,0)</f>
        <v>0</v>
      </c>
      <c r="M136" s="131">
        <f t="shared" si="49"/>
        <v>0</v>
      </c>
      <c r="N136" s="131">
        <f>VLOOKUP(C136,[5]Sheet1!$F$7:$AF$380,27,0)</f>
        <v>0</v>
      </c>
      <c r="O136" s="131">
        <f t="shared" si="50"/>
        <v>0</v>
      </c>
      <c r="P136" s="131">
        <f>VLOOKUP(C136,[5]Sheet1!$F$7:$AG$380,28,0)</f>
        <v>0</v>
      </c>
      <c r="Q136" s="131">
        <f t="shared" si="51"/>
        <v>0</v>
      </c>
      <c r="R136" s="131">
        <f>VLOOKUP(C136,[5]Sheet1!$F$7:$AA$380,22,0)</f>
        <v>0</v>
      </c>
      <c r="S136" s="131">
        <f t="shared" si="52"/>
        <v>0</v>
      </c>
      <c r="T136" s="131">
        <f t="shared" si="42"/>
        <v>0</v>
      </c>
      <c r="U136" s="122"/>
      <c r="V136" s="122">
        <f t="shared" si="43"/>
        <v>0</v>
      </c>
      <c r="W136" s="122"/>
      <c r="X136" s="122">
        <f t="shared" si="44"/>
        <v>0</v>
      </c>
      <c r="Y136" s="122"/>
      <c r="Z136" s="122">
        <f t="shared" si="45"/>
        <v>0</v>
      </c>
      <c r="AA136" s="122"/>
      <c r="AB136" s="122"/>
      <c r="AC136" s="122">
        <f t="shared" si="53"/>
        <v>0</v>
      </c>
      <c r="AD136" s="157">
        <f t="shared" si="54"/>
        <v>0</v>
      </c>
      <c r="AE136" s="131">
        <f t="shared" si="78"/>
        <v>0</v>
      </c>
      <c r="AF136" s="122">
        <f>VLOOKUP(C136,[1]Sheet1!$E$15:$DG$388,107,0)</f>
        <v>0</v>
      </c>
      <c r="AG136" s="122">
        <f t="shared" si="56"/>
        <v>0</v>
      </c>
      <c r="AH136" s="122">
        <f>VLOOKUP(C136,[1]Sheet1!$E$15:$DI$388,109,0)</f>
        <v>0</v>
      </c>
      <c r="AI136" s="122">
        <f t="shared" si="57"/>
        <v>0</v>
      </c>
      <c r="AJ136" s="122">
        <f>VLOOKUP(C136,[1]Sheet1!$E$15:$DK$388,111,0)</f>
        <v>0</v>
      </c>
      <c r="AK136" s="122">
        <f t="shared" si="58"/>
        <v>0</v>
      </c>
      <c r="AL136" s="122"/>
      <c r="AM136" s="307">
        <f t="shared" si="79"/>
        <v>0</v>
      </c>
      <c r="AN136" s="122"/>
      <c r="AO136" s="131">
        <f t="shared" si="60"/>
        <v>0</v>
      </c>
      <c r="AP136" s="131">
        <f t="shared" si="61"/>
        <v>0</v>
      </c>
    </row>
    <row r="137" spans="3:42" hidden="1" x14ac:dyDescent="0.25">
      <c r="C137" s="122">
        <v>2216306</v>
      </c>
      <c r="D137" s="303" t="s">
        <v>34</v>
      </c>
      <c r="E137" s="122" t="s">
        <v>491</v>
      </c>
      <c r="F137" s="163">
        <f>VLOOKUP(C137,[5]Sheet1!$F$7:$AB$380,23,0)</f>
        <v>0</v>
      </c>
      <c r="G137" s="163">
        <f t="shared" si="46"/>
        <v>0</v>
      </c>
      <c r="H137" s="131">
        <f>VLOOKUP(C137,[5]Sheet1!$F$7:$AC$380,24,0)</f>
        <v>0</v>
      </c>
      <c r="I137" s="131">
        <f t="shared" si="47"/>
        <v>0</v>
      </c>
      <c r="J137" s="131">
        <f>VLOOKUP(C137,[5]Sheet1!$F$7:$AD$380,25,0)</f>
        <v>0</v>
      </c>
      <c r="K137" s="131">
        <f t="shared" si="48"/>
        <v>0</v>
      </c>
      <c r="L137" s="131">
        <f>VLOOKUP(C137,[5]Sheet1!$F$7:$AE$380,26,0)</f>
        <v>0</v>
      </c>
      <c r="M137" s="131">
        <f t="shared" si="49"/>
        <v>0</v>
      </c>
      <c r="N137" s="131">
        <f>VLOOKUP(C137,[5]Sheet1!$F$7:$AF$380,27,0)</f>
        <v>0</v>
      </c>
      <c r="O137" s="131">
        <f t="shared" si="50"/>
        <v>0</v>
      </c>
      <c r="P137" s="131">
        <f>VLOOKUP(C137,[5]Sheet1!$F$7:$AG$380,28,0)</f>
        <v>0</v>
      </c>
      <c r="Q137" s="131">
        <f t="shared" si="51"/>
        <v>0</v>
      </c>
      <c r="R137" s="131">
        <f>VLOOKUP(C137,[5]Sheet1!$F$7:$AA$380,22,0)</f>
        <v>0</v>
      </c>
      <c r="S137" s="131">
        <f t="shared" si="52"/>
        <v>0</v>
      </c>
      <c r="T137" s="131">
        <f t="shared" si="42"/>
        <v>0</v>
      </c>
      <c r="U137" s="122"/>
      <c r="V137" s="122">
        <f t="shared" si="43"/>
        <v>0</v>
      </c>
      <c r="W137" s="122"/>
      <c r="X137" s="122">
        <f t="shared" si="44"/>
        <v>0</v>
      </c>
      <c r="Y137" s="122"/>
      <c r="Z137" s="122">
        <f t="shared" si="45"/>
        <v>0</v>
      </c>
      <c r="AA137" s="122"/>
      <c r="AB137" s="122"/>
      <c r="AC137" s="122">
        <f t="shared" si="53"/>
        <v>0</v>
      </c>
      <c r="AD137" s="157">
        <f t="shared" si="54"/>
        <v>0</v>
      </c>
      <c r="AE137" s="131">
        <f t="shared" si="78"/>
        <v>0</v>
      </c>
      <c r="AF137" s="122">
        <f>VLOOKUP(C137,[1]Sheet1!$E$15:$DG$388,107,0)</f>
        <v>0</v>
      </c>
      <c r="AG137" s="122">
        <f t="shared" si="56"/>
        <v>0</v>
      </c>
      <c r="AH137" s="122">
        <f>VLOOKUP(C137,[1]Sheet1!$E$15:$DI$388,109,0)</f>
        <v>0</v>
      </c>
      <c r="AI137" s="122">
        <f t="shared" si="57"/>
        <v>0</v>
      </c>
      <c r="AJ137" s="122">
        <f>VLOOKUP(C137,[1]Sheet1!$E$15:$DK$388,111,0)</f>
        <v>0</v>
      </c>
      <c r="AK137" s="122">
        <f t="shared" si="58"/>
        <v>0</v>
      </c>
      <c r="AL137" s="122"/>
      <c r="AM137" s="307">
        <f t="shared" si="79"/>
        <v>0</v>
      </c>
      <c r="AN137" s="122"/>
      <c r="AO137" s="131">
        <f t="shared" si="60"/>
        <v>0</v>
      </c>
      <c r="AP137" s="131">
        <f t="shared" si="61"/>
        <v>0</v>
      </c>
    </row>
    <row r="138" spans="3:42" hidden="1" x14ac:dyDescent="0.25">
      <c r="C138" s="122">
        <v>2216309</v>
      </c>
      <c r="D138" s="303" t="s">
        <v>34</v>
      </c>
      <c r="E138" s="122" t="s">
        <v>492</v>
      </c>
      <c r="F138" s="163">
        <f>VLOOKUP(C138,[5]Sheet1!$F$7:$AB$380,23,0)</f>
        <v>0</v>
      </c>
      <c r="G138" s="163">
        <f t="shared" si="46"/>
        <v>0</v>
      </c>
      <c r="H138" s="131">
        <f>VLOOKUP(C138,[5]Sheet1!$F$7:$AC$380,24,0)</f>
        <v>0</v>
      </c>
      <c r="I138" s="131">
        <f t="shared" si="47"/>
        <v>0</v>
      </c>
      <c r="J138" s="131">
        <f>VLOOKUP(C138,[5]Sheet1!$F$7:$AD$380,25,0)</f>
        <v>0</v>
      </c>
      <c r="K138" s="131">
        <f t="shared" si="48"/>
        <v>0</v>
      </c>
      <c r="L138" s="131">
        <f>VLOOKUP(C138,[5]Sheet1!$F$7:$AE$380,26,0)</f>
        <v>0</v>
      </c>
      <c r="M138" s="131">
        <f t="shared" si="49"/>
        <v>0</v>
      </c>
      <c r="N138" s="131">
        <f>VLOOKUP(C138,[5]Sheet1!$F$7:$AF$380,27,0)</f>
        <v>0</v>
      </c>
      <c r="O138" s="131">
        <f t="shared" si="50"/>
        <v>0</v>
      </c>
      <c r="P138" s="131">
        <f>VLOOKUP(C138,[5]Sheet1!$F$7:$AG$380,28,0)</f>
        <v>0</v>
      </c>
      <c r="Q138" s="131">
        <f t="shared" si="51"/>
        <v>0</v>
      </c>
      <c r="R138" s="131">
        <f>VLOOKUP(C138,[5]Sheet1!$F$7:$AA$380,22,0)</f>
        <v>0</v>
      </c>
      <c r="S138" s="131">
        <f t="shared" si="52"/>
        <v>0</v>
      </c>
      <c r="T138" s="131">
        <f t="shared" si="42"/>
        <v>0</v>
      </c>
      <c r="U138" s="122"/>
      <c r="V138" s="122">
        <f t="shared" si="43"/>
        <v>0</v>
      </c>
      <c r="W138" s="122"/>
      <c r="X138" s="122">
        <f t="shared" si="44"/>
        <v>0</v>
      </c>
      <c r="Y138" s="122"/>
      <c r="Z138" s="122">
        <f t="shared" si="45"/>
        <v>0</v>
      </c>
      <c r="AA138" s="122"/>
      <c r="AB138" s="122"/>
      <c r="AC138" s="122">
        <f t="shared" si="53"/>
        <v>0</v>
      </c>
      <c r="AD138" s="157">
        <f t="shared" si="54"/>
        <v>0</v>
      </c>
      <c r="AE138" s="131">
        <f t="shared" si="78"/>
        <v>0</v>
      </c>
      <c r="AF138" s="122">
        <f>VLOOKUP(C138,[1]Sheet1!$E$15:$DG$388,107,0)</f>
        <v>0</v>
      </c>
      <c r="AG138" s="122">
        <f t="shared" si="56"/>
        <v>0</v>
      </c>
      <c r="AH138" s="122">
        <f>VLOOKUP(C138,[1]Sheet1!$E$15:$DI$388,109,0)</f>
        <v>0</v>
      </c>
      <c r="AI138" s="122">
        <f t="shared" si="57"/>
        <v>0</v>
      </c>
      <c r="AJ138" s="122">
        <f>VLOOKUP(C138,[1]Sheet1!$E$15:$DK$388,111,0)</f>
        <v>0</v>
      </c>
      <c r="AK138" s="122">
        <f t="shared" si="58"/>
        <v>0</v>
      </c>
      <c r="AL138" s="122"/>
      <c r="AM138" s="307">
        <f t="shared" si="79"/>
        <v>0</v>
      </c>
      <c r="AN138" s="122"/>
      <c r="AO138" s="131">
        <f t="shared" si="60"/>
        <v>0</v>
      </c>
      <c r="AP138" s="131">
        <f t="shared" si="61"/>
        <v>0</v>
      </c>
    </row>
    <row r="139" spans="3:42" x14ac:dyDescent="0.25">
      <c r="C139" s="112"/>
      <c r="D139" s="112"/>
      <c r="E139" s="141" t="s">
        <v>35</v>
      </c>
      <c r="F139" s="141">
        <f t="shared" ref="F139:AP139" si="80">SUM(F140:F145)</f>
        <v>0</v>
      </c>
      <c r="G139" s="141">
        <f t="shared" si="80"/>
        <v>0</v>
      </c>
      <c r="H139" s="141">
        <f t="shared" si="80"/>
        <v>127</v>
      </c>
      <c r="I139" s="141">
        <f t="shared" si="80"/>
        <v>593471</v>
      </c>
      <c r="J139" s="141">
        <f t="shared" si="80"/>
        <v>25</v>
      </c>
      <c r="K139" s="141">
        <f t="shared" si="80"/>
        <v>102750</v>
      </c>
      <c r="L139" s="141">
        <f t="shared" si="80"/>
        <v>98</v>
      </c>
      <c r="M139" s="141">
        <f t="shared" si="80"/>
        <v>367206</v>
      </c>
      <c r="N139" s="141">
        <f t="shared" si="80"/>
        <v>0</v>
      </c>
      <c r="O139" s="141">
        <f t="shared" si="80"/>
        <v>0</v>
      </c>
      <c r="P139" s="141">
        <f t="shared" si="80"/>
        <v>12</v>
      </c>
      <c r="Q139" s="141">
        <f t="shared" si="80"/>
        <v>66072</v>
      </c>
      <c r="R139" s="141">
        <f t="shared" si="80"/>
        <v>14</v>
      </c>
      <c r="S139" s="141">
        <f t="shared" si="80"/>
        <v>292908</v>
      </c>
      <c r="T139" s="131">
        <f t="shared" ref="T139:T202" si="81">F139+H139+J139+L139+N139+P139</f>
        <v>262</v>
      </c>
      <c r="U139" s="141">
        <f t="shared" si="80"/>
        <v>2</v>
      </c>
      <c r="V139" s="122">
        <f t="shared" ref="V139:V202" si="82">U139*8821</f>
        <v>17642</v>
      </c>
      <c r="W139" s="141">
        <f t="shared" si="80"/>
        <v>0</v>
      </c>
      <c r="X139" s="122">
        <f t="shared" ref="X139:X202" si="83">W139*2510</f>
        <v>0</v>
      </c>
      <c r="Y139" s="141">
        <f t="shared" si="80"/>
        <v>139</v>
      </c>
      <c r="Z139" s="122">
        <f t="shared" ref="Z139:Z202" si="84">Y139*74</f>
        <v>10286</v>
      </c>
      <c r="AA139" s="141">
        <f t="shared" si="80"/>
        <v>73900</v>
      </c>
      <c r="AB139" s="141">
        <f t="shared" si="80"/>
        <v>0</v>
      </c>
      <c r="AC139" s="141">
        <f t="shared" si="80"/>
        <v>0</v>
      </c>
      <c r="AD139" s="141">
        <f t="shared" si="80"/>
        <v>1557551</v>
      </c>
      <c r="AE139" s="141">
        <f t="shared" si="80"/>
        <v>9170</v>
      </c>
      <c r="AF139" s="141">
        <f t="shared" si="80"/>
        <v>166</v>
      </c>
      <c r="AG139" s="141">
        <f t="shared" si="80"/>
        <v>18592</v>
      </c>
      <c r="AH139" s="141">
        <f t="shared" si="80"/>
        <v>0</v>
      </c>
      <c r="AI139" s="141">
        <f t="shared" si="80"/>
        <v>0</v>
      </c>
      <c r="AJ139" s="141">
        <f t="shared" si="80"/>
        <v>75</v>
      </c>
      <c r="AK139" s="141">
        <f t="shared" si="80"/>
        <v>19650</v>
      </c>
      <c r="AL139" s="141">
        <f t="shared" si="80"/>
        <v>2662</v>
      </c>
      <c r="AM139" s="141">
        <f t="shared" si="80"/>
        <v>11004</v>
      </c>
      <c r="AN139" s="141">
        <f t="shared" si="80"/>
        <v>0</v>
      </c>
      <c r="AO139" s="141">
        <f t="shared" si="80"/>
        <v>1585313</v>
      </c>
      <c r="AP139" s="141">
        <f t="shared" si="80"/>
        <v>1585313</v>
      </c>
    </row>
    <row r="140" spans="3:42" hidden="1" x14ac:dyDescent="0.25">
      <c r="C140" s="122">
        <v>2217053</v>
      </c>
      <c r="D140" s="303" t="s">
        <v>35</v>
      </c>
      <c r="E140" s="122" t="s">
        <v>493</v>
      </c>
      <c r="F140" s="163">
        <f>VLOOKUP(C140,[5]Sheet1!$F$7:$AB$380,23,0)</f>
        <v>0</v>
      </c>
      <c r="G140" s="163">
        <f t="shared" ref="G140:G202" si="85">F140*4709</f>
        <v>0</v>
      </c>
      <c r="H140" s="131">
        <f>VLOOKUP(C140,[5]Sheet1!$F$7:$AC$380,24,0)</f>
        <v>0</v>
      </c>
      <c r="I140" s="131">
        <f t="shared" ref="I140:I202" si="86">H140*4673</f>
        <v>0</v>
      </c>
      <c r="J140" s="131">
        <f>VLOOKUP(C140,[5]Sheet1!$F$7:$AD$380,25,0)</f>
        <v>0</v>
      </c>
      <c r="K140" s="131">
        <f t="shared" ref="K140:K202" si="87">J140*4110</f>
        <v>0</v>
      </c>
      <c r="L140" s="131">
        <f>VLOOKUP(C140,[5]Sheet1!$F$7:$AE$380,26,0)</f>
        <v>0</v>
      </c>
      <c r="M140" s="131">
        <f t="shared" ref="M140:M202" si="88">L140*3747</f>
        <v>0</v>
      </c>
      <c r="N140" s="131">
        <f>VLOOKUP(C140,[5]Sheet1!$F$7:$AF$380,27,0)</f>
        <v>0</v>
      </c>
      <c r="O140" s="131">
        <f t="shared" ref="O140:O202" si="89">N140*3123</f>
        <v>0</v>
      </c>
      <c r="P140" s="131">
        <f>VLOOKUP(C140,[5]Sheet1!$F$7:$AG$380,28,0)</f>
        <v>0</v>
      </c>
      <c r="Q140" s="131">
        <f t="shared" ref="Q140:Q202" si="90">P140*5506</f>
        <v>0</v>
      </c>
      <c r="R140" s="131">
        <f>VLOOKUP(C140,[5]Sheet1!$F$7:$AA$380,22,0)</f>
        <v>0</v>
      </c>
      <c r="S140" s="131">
        <f t="shared" ref="S140:S202" si="91">R140*20922</f>
        <v>0</v>
      </c>
      <c r="T140" s="131">
        <f t="shared" si="81"/>
        <v>0</v>
      </c>
      <c r="U140" s="122"/>
      <c r="V140" s="122">
        <f t="shared" si="82"/>
        <v>0</v>
      </c>
      <c r="W140" s="122"/>
      <c r="X140" s="122">
        <f t="shared" si="83"/>
        <v>0</v>
      </c>
      <c r="Y140" s="122"/>
      <c r="Z140" s="122">
        <f t="shared" si="84"/>
        <v>0</v>
      </c>
      <c r="AA140" s="122"/>
      <c r="AB140" s="122"/>
      <c r="AC140" s="122">
        <f t="shared" ref="AC140:AC202" si="92">AB140*19</f>
        <v>0</v>
      </c>
      <c r="AD140" s="157">
        <f t="shared" ref="AD140:AD202" si="93">G140+I140+K140+M140+O140+Q140+S140+V140+X140+Z140+AA140+AC140+AM140+AL140+AK140</f>
        <v>0</v>
      </c>
      <c r="AE140" s="131">
        <f t="shared" ref="AE140:AE145" si="94">T140*35</f>
        <v>0</v>
      </c>
      <c r="AF140" s="122">
        <f>VLOOKUP(C140,[1]Sheet1!$E$15:$DG$388,107,0)</f>
        <v>0</v>
      </c>
      <c r="AG140" s="122">
        <f t="shared" ref="AG140:AG202" si="95">AF140*112</f>
        <v>0</v>
      </c>
      <c r="AH140" s="122">
        <f>VLOOKUP(C140,[1]Sheet1!$E$15:$DI$388,109,0)</f>
        <v>0</v>
      </c>
      <c r="AI140" s="122">
        <f t="shared" ref="AI140:AI202" si="96">AH140*262</f>
        <v>0</v>
      </c>
      <c r="AJ140" s="122">
        <f>VLOOKUP(C140,[1]Sheet1!$E$15:$DK$388,111,0)</f>
        <v>0</v>
      </c>
      <c r="AK140" s="122">
        <f t="shared" ref="AK140:AK202" si="97">AJ140*262</f>
        <v>0</v>
      </c>
      <c r="AL140" s="122"/>
      <c r="AM140" s="307">
        <f t="shared" ref="AM140:AM145" si="98">T140*42</f>
        <v>0</v>
      </c>
      <c r="AN140" s="122"/>
      <c r="AO140" s="131">
        <f t="shared" ref="AO140:AO202" si="99">AD140+AE140+AG140+AI140</f>
        <v>0</v>
      </c>
      <c r="AP140" s="131">
        <f t="shared" ref="AP140:AP202" si="100">ROUND(AO140,0)</f>
        <v>0</v>
      </c>
    </row>
    <row r="141" spans="3:42" hidden="1" x14ac:dyDescent="0.25">
      <c r="C141" s="122">
        <v>2217066</v>
      </c>
      <c r="D141" s="303" t="s">
        <v>35</v>
      </c>
      <c r="E141" s="122" t="s">
        <v>494</v>
      </c>
      <c r="F141" s="163">
        <f>VLOOKUP(C141,[5]Sheet1!$F$7:$AB$380,23,0)</f>
        <v>0</v>
      </c>
      <c r="G141" s="163">
        <f t="shared" si="85"/>
        <v>0</v>
      </c>
      <c r="H141" s="131">
        <f>VLOOKUP(C141,[5]Sheet1!$F$7:$AC$380,24,0)</f>
        <v>0</v>
      </c>
      <c r="I141" s="131">
        <f t="shared" si="86"/>
        <v>0</v>
      </c>
      <c r="J141" s="131">
        <f>VLOOKUP(C141,[5]Sheet1!$F$7:$AD$380,25,0)</f>
        <v>0</v>
      </c>
      <c r="K141" s="131">
        <f t="shared" si="87"/>
        <v>0</v>
      </c>
      <c r="L141" s="131">
        <f>VLOOKUP(C141,[5]Sheet1!$F$7:$AE$380,26,0)</f>
        <v>0</v>
      </c>
      <c r="M141" s="131">
        <f t="shared" si="88"/>
        <v>0</v>
      </c>
      <c r="N141" s="131">
        <f>VLOOKUP(C141,[5]Sheet1!$F$7:$AF$380,27,0)</f>
        <v>0</v>
      </c>
      <c r="O141" s="131">
        <f t="shared" si="89"/>
        <v>0</v>
      </c>
      <c r="P141" s="131">
        <f>VLOOKUP(C141,[5]Sheet1!$F$7:$AG$380,28,0)</f>
        <v>0</v>
      </c>
      <c r="Q141" s="131">
        <f t="shared" si="90"/>
        <v>0</v>
      </c>
      <c r="R141" s="131">
        <f>VLOOKUP(C141,[5]Sheet1!$F$7:$AA$380,22,0)</f>
        <v>0</v>
      </c>
      <c r="S141" s="131">
        <f t="shared" si="91"/>
        <v>0</v>
      </c>
      <c r="T141" s="131">
        <f t="shared" si="81"/>
        <v>0</v>
      </c>
      <c r="U141" s="122"/>
      <c r="V141" s="122">
        <f t="shared" si="82"/>
        <v>0</v>
      </c>
      <c r="W141" s="122"/>
      <c r="X141" s="122">
        <f t="shared" si="83"/>
        <v>0</v>
      </c>
      <c r="Y141" s="122"/>
      <c r="Z141" s="122">
        <f t="shared" si="84"/>
        <v>0</v>
      </c>
      <c r="AA141" s="122"/>
      <c r="AB141" s="122"/>
      <c r="AC141" s="122">
        <f t="shared" si="92"/>
        <v>0</v>
      </c>
      <c r="AD141" s="157">
        <f t="shared" si="93"/>
        <v>0</v>
      </c>
      <c r="AE141" s="131">
        <f t="shared" si="94"/>
        <v>0</v>
      </c>
      <c r="AF141" s="122">
        <f>VLOOKUP(C141,[1]Sheet1!$E$15:$DG$388,107,0)</f>
        <v>0</v>
      </c>
      <c r="AG141" s="122">
        <f t="shared" si="95"/>
        <v>0</v>
      </c>
      <c r="AH141" s="122">
        <f>VLOOKUP(C141,[1]Sheet1!$E$15:$DI$388,109,0)</f>
        <v>0</v>
      </c>
      <c r="AI141" s="122">
        <f t="shared" si="96"/>
        <v>0</v>
      </c>
      <c r="AJ141" s="122">
        <f>VLOOKUP(C141,[1]Sheet1!$E$15:$DK$388,111,0)</f>
        <v>0</v>
      </c>
      <c r="AK141" s="122">
        <f t="shared" si="97"/>
        <v>0</v>
      </c>
      <c r="AL141" s="122"/>
      <c r="AM141" s="307">
        <f t="shared" si="98"/>
        <v>0</v>
      </c>
      <c r="AN141" s="122"/>
      <c r="AO141" s="131">
        <f t="shared" si="99"/>
        <v>0</v>
      </c>
      <c r="AP141" s="131">
        <f t="shared" si="100"/>
        <v>0</v>
      </c>
    </row>
    <row r="142" spans="3:42" hidden="1" x14ac:dyDescent="0.25">
      <c r="C142" s="122">
        <v>2217072</v>
      </c>
      <c r="D142" s="303" t="s">
        <v>35</v>
      </c>
      <c r="E142" s="122" t="s">
        <v>495</v>
      </c>
      <c r="F142" s="163">
        <f>VLOOKUP(C142,[5]Sheet1!$F$7:$AB$380,23,0)</f>
        <v>0</v>
      </c>
      <c r="G142" s="163">
        <f t="shared" si="85"/>
        <v>0</v>
      </c>
      <c r="H142" s="131">
        <f>VLOOKUP(C142,[5]Sheet1!$F$7:$AC$380,24,0)</f>
        <v>0</v>
      </c>
      <c r="I142" s="131">
        <f t="shared" si="86"/>
        <v>0</v>
      </c>
      <c r="J142" s="131">
        <f>VLOOKUP(C142,[5]Sheet1!$F$7:$AD$380,25,0)</f>
        <v>0</v>
      </c>
      <c r="K142" s="131">
        <f t="shared" si="87"/>
        <v>0</v>
      </c>
      <c r="L142" s="131">
        <f>VLOOKUP(C142,[5]Sheet1!$F$7:$AE$380,26,0)</f>
        <v>0</v>
      </c>
      <c r="M142" s="131">
        <f t="shared" si="88"/>
        <v>0</v>
      </c>
      <c r="N142" s="131">
        <f>VLOOKUP(C142,[5]Sheet1!$F$7:$AF$380,27,0)</f>
        <v>0</v>
      </c>
      <c r="O142" s="131">
        <f t="shared" si="89"/>
        <v>0</v>
      </c>
      <c r="P142" s="131">
        <f>VLOOKUP(C142,[5]Sheet1!$F$7:$AG$380,28,0)</f>
        <v>0</v>
      </c>
      <c r="Q142" s="131">
        <f t="shared" si="90"/>
        <v>0</v>
      </c>
      <c r="R142" s="131">
        <f>VLOOKUP(C142,[5]Sheet1!$F$7:$AA$380,22,0)</f>
        <v>0</v>
      </c>
      <c r="S142" s="131">
        <f t="shared" si="91"/>
        <v>0</v>
      </c>
      <c r="T142" s="131">
        <f t="shared" si="81"/>
        <v>0</v>
      </c>
      <c r="U142" s="122"/>
      <c r="V142" s="122">
        <f t="shared" si="82"/>
        <v>0</v>
      </c>
      <c r="W142" s="122"/>
      <c r="X142" s="122">
        <f t="shared" si="83"/>
        <v>0</v>
      </c>
      <c r="Y142" s="122"/>
      <c r="Z142" s="122">
        <f t="shared" si="84"/>
        <v>0</v>
      </c>
      <c r="AA142" s="122"/>
      <c r="AB142" s="122"/>
      <c r="AC142" s="122">
        <f t="shared" si="92"/>
        <v>0</v>
      </c>
      <c r="AD142" s="157">
        <f t="shared" si="93"/>
        <v>0</v>
      </c>
      <c r="AE142" s="131">
        <f t="shared" si="94"/>
        <v>0</v>
      </c>
      <c r="AF142" s="122">
        <f>VLOOKUP(C142,[1]Sheet1!$E$15:$DG$388,107,0)</f>
        <v>0</v>
      </c>
      <c r="AG142" s="122">
        <f t="shared" si="95"/>
        <v>0</v>
      </c>
      <c r="AH142" s="122">
        <f>VLOOKUP(C142,[1]Sheet1!$E$15:$DI$388,109,0)</f>
        <v>0</v>
      </c>
      <c r="AI142" s="122">
        <f t="shared" si="96"/>
        <v>0</v>
      </c>
      <c r="AJ142" s="122">
        <f>VLOOKUP(C142,[1]Sheet1!$E$15:$DK$388,111,0)</f>
        <v>0</v>
      </c>
      <c r="AK142" s="122">
        <f t="shared" si="97"/>
        <v>0</v>
      </c>
      <c r="AL142" s="122"/>
      <c r="AM142" s="307">
        <f t="shared" si="98"/>
        <v>0</v>
      </c>
      <c r="AN142" s="122"/>
      <c r="AO142" s="131">
        <f t="shared" si="99"/>
        <v>0</v>
      </c>
      <c r="AP142" s="131">
        <f t="shared" si="100"/>
        <v>0</v>
      </c>
    </row>
    <row r="143" spans="3:42" x14ac:dyDescent="0.25">
      <c r="C143" s="122">
        <v>2217088</v>
      </c>
      <c r="D143" s="303" t="s">
        <v>35</v>
      </c>
      <c r="E143" s="122" t="s">
        <v>496</v>
      </c>
      <c r="F143" s="163">
        <f>VLOOKUP(C143,[5]Sheet1!$F$7:$AB$380,23,0)</f>
        <v>0</v>
      </c>
      <c r="G143" s="163">
        <f t="shared" si="85"/>
        <v>0</v>
      </c>
      <c r="H143" s="131">
        <f>VLOOKUP(C143,[5]Sheet1!$F$7:$AC$380,24,0)</f>
        <v>0</v>
      </c>
      <c r="I143" s="131">
        <f t="shared" si="86"/>
        <v>0</v>
      </c>
      <c r="J143" s="131">
        <f>VLOOKUP(C143,[5]Sheet1!$F$7:$AD$380,25,0)</f>
        <v>0</v>
      </c>
      <c r="K143" s="131">
        <f t="shared" si="87"/>
        <v>0</v>
      </c>
      <c r="L143" s="131">
        <f>VLOOKUP(C143,[5]Sheet1!$F$7:$AE$380,26,0)</f>
        <v>98</v>
      </c>
      <c r="M143" s="131">
        <f t="shared" si="88"/>
        <v>367206</v>
      </c>
      <c r="N143" s="131">
        <f>VLOOKUP(C143,[5]Sheet1!$F$7:$AF$380,27,0)</f>
        <v>0</v>
      </c>
      <c r="O143" s="131">
        <f t="shared" si="89"/>
        <v>0</v>
      </c>
      <c r="P143" s="131">
        <f>VLOOKUP(C143,[5]Sheet1!$F$7:$AG$380,28,0)</f>
        <v>0</v>
      </c>
      <c r="Q143" s="131">
        <f t="shared" si="90"/>
        <v>0</v>
      </c>
      <c r="R143" s="131">
        <f>VLOOKUP(C143,[5]Sheet1!$F$7:$AA$380,22,0)</f>
        <v>4</v>
      </c>
      <c r="S143" s="131">
        <f t="shared" si="91"/>
        <v>83688</v>
      </c>
      <c r="T143" s="131">
        <f t="shared" si="81"/>
        <v>98</v>
      </c>
      <c r="U143" s="122"/>
      <c r="V143" s="122">
        <f t="shared" si="82"/>
        <v>0</v>
      </c>
      <c r="W143" s="122"/>
      <c r="X143" s="122">
        <f t="shared" si="83"/>
        <v>0</v>
      </c>
      <c r="Y143" s="122"/>
      <c r="Z143" s="122">
        <f t="shared" si="84"/>
        <v>0</v>
      </c>
      <c r="AA143" s="122"/>
      <c r="AB143" s="122"/>
      <c r="AC143" s="122">
        <f t="shared" si="92"/>
        <v>0</v>
      </c>
      <c r="AD143" s="157">
        <f t="shared" si="93"/>
        <v>455010</v>
      </c>
      <c r="AE143" s="131">
        <f t="shared" si="94"/>
        <v>3430</v>
      </c>
      <c r="AF143" s="122">
        <f>VLOOKUP(C143,[1]Sheet1!$E$15:$DG$388,107,0)</f>
        <v>0</v>
      </c>
      <c r="AG143" s="122">
        <f t="shared" si="95"/>
        <v>0</v>
      </c>
      <c r="AH143" s="122">
        <f>VLOOKUP(C143,[1]Sheet1!$E$15:$DI$388,109,0)</f>
        <v>0</v>
      </c>
      <c r="AI143" s="122">
        <f t="shared" si="96"/>
        <v>0</v>
      </c>
      <c r="AJ143" s="122">
        <f>VLOOKUP(C143,[1]Sheet1!$E$15:$DK$388,111,0)</f>
        <v>0</v>
      </c>
      <c r="AK143" s="122">
        <f t="shared" si="97"/>
        <v>0</v>
      </c>
      <c r="AL143" s="122"/>
      <c r="AM143" s="307">
        <f t="shared" si="98"/>
        <v>4116</v>
      </c>
      <c r="AN143" s="122"/>
      <c r="AO143" s="131">
        <f t="shared" si="99"/>
        <v>458440</v>
      </c>
      <c r="AP143" s="131">
        <f t="shared" si="100"/>
        <v>458440</v>
      </c>
    </row>
    <row r="144" spans="3:42" x14ac:dyDescent="0.25">
      <c r="C144" s="122">
        <v>2217149</v>
      </c>
      <c r="D144" s="303" t="s">
        <v>35</v>
      </c>
      <c r="E144" s="122" t="s">
        <v>497</v>
      </c>
      <c r="F144" s="163">
        <f>VLOOKUP(C144,[5]Sheet1!$F$7:$AB$380,23,0)</f>
        <v>0</v>
      </c>
      <c r="G144" s="163">
        <f t="shared" si="85"/>
        <v>0</v>
      </c>
      <c r="H144" s="131">
        <f>VLOOKUP(C144,[5]Sheet1!$F$7:$AC$380,24,0)</f>
        <v>0</v>
      </c>
      <c r="I144" s="131">
        <f t="shared" si="86"/>
        <v>0</v>
      </c>
      <c r="J144" s="131">
        <f>VLOOKUP(C144,[5]Sheet1!$F$7:$AD$380,25,0)</f>
        <v>25</v>
      </c>
      <c r="K144" s="131">
        <f t="shared" si="87"/>
        <v>102750</v>
      </c>
      <c r="L144" s="131">
        <f>VLOOKUP(C144,[5]Sheet1!$F$7:$AE$380,26,0)</f>
        <v>0</v>
      </c>
      <c r="M144" s="131">
        <f t="shared" si="88"/>
        <v>0</v>
      </c>
      <c r="N144" s="131">
        <f>VLOOKUP(C144,[5]Sheet1!$F$7:$AF$380,27,0)</f>
        <v>0</v>
      </c>
      <c r="O144" s="131">
        <f t="shared" si="89"/>
        <v>0</v>
      </c>
      <c r="P144" s="131">
        <f>VLOOKUP(C144,[5]Sheet1!$F$7:$AG$380,28,0)</f>
        <v>0</v>
      </c>
      <c r="Q144" s="131">
        <f t="shared" si="90"/>
        <v>0</v>
      </c>
      <c r="R144" s="131">
        <f>VLOOKUP(C144,[5]Sheet1!$F$7:$AA$380,22,0)</f>
        <v>1</v>
      </c>
      <c r="S144" s="131">
        <f t="shared" si="91"/>
        <v>20922</v>
      </c>
      <c r="T144" s="131">
        <f t="shared" si="81"/>
        <v>25</v>
      </c>
      <c r="U144" s="122"/>
      <c r="V144" s="122">
        <f t="shared" si="82"/>
        <v>0</v>
      </c>
      <c r="W144" s="122"/>
      <c r="X144" s="122">
        <f t="shared" si="83"/>
        <v>0</v>
      </c>
      <c r="Y144" s="122"/>
      <c r="Z144" s="122">
        <f t="shared" si="84"/>
        <v>0</v>
      </c>
      <c r="AA144" s="122"/>
      <c r="AB144" s="122"/>
      <c r="AC144" s="122">
        <f t="shared" si="92"/>
        <v>0</v>
      </c>
      <c r="AD144" s="157">
        <f t="shared" si="93"/>
        <v>124722</v>
      </c>
      <c r="AE144" s="131">
        <f t="shared" si="94"/>
        <v>875</v>
      </c>
      <c r="AF144" s="122">
        <f>VLOOKUP(C144,[1]Sheet1!$E$15:$DG$388,107,0)</f>
        <v>25</v>
      </c>
      <c r="AG144" s="122">
        <f t="shared" si="95"/>
        <v>2800</v>
      </c>
      <c r="AH144" s="122">
        <f>VLOOKUP(C144,[1]Sheet1!$E$15:$DI$388,109,0)</f>
        <v>0</v>
      </c>
      <c r="AI144" s="122">
        <f t="shared" si="96"/>
        <v>0</v>
      </c>
      <c r="AJ144" s="122">
        <f>VLOOKUP(C144,[1]Sheet1!$E$15:$DK$388,111,0)</f>
        <v>0</v>
      </c>
      <c r="AK144" s="122">
        <f t="shared" si="97"/>
        <v>0</v>
      </c>
      <c r="AL144" s="122"/>
      <c r="AM144" s="307">
        <f t="shared" si="98"/>
        <v>1050</v>
      </c>
      <c r="AN144" s="122"/>
      <c r="AO144" s="131">
        <f t="shared" si="99"/>
        <v>128397</v>
      </c>
      <c r="AP144" s="131">
        <f t="shared" si="100"/>
        <v>128397</v>
      </c>
    </row>
    <row r="145" spans="2:42" ht="45" x14ac:dyDescent="0.25">
      <c r="B145" s="111">
        <v>5</v>
      </c>
      <c r="C145" s="122">
        <v>2217426</v>
      </c>
      <c r="D145" s="305" t="s">
        <v>35</v>
      </c>
      <c r="E145" s="304" t="s">
        <v>553</v>
      </c>
      <c r="F145" s="163">
        <f>VLOOKUP(C145,[5]Sheet1!$F$7:$AB$380,23,0)</f>
        <v>0</v>
      </c>
      <c r="G145" s="163">
        <f t="shared" si="85"/>
        <v>0</v>
      </c>
      <c r="H145" s="131">
        <f>VLOOKUP(C145,[5]Sheet1!$F$7:$AC$380,24,0)</f>
        <v>127</v>
      </c>
      <c r="I145" s="131">
        <f t="shared" si="86"/>
        <v>593471</v>
      </c>
      <c r="J145" s="131">
        <f>VLOOKUP(C145,[5]Sheet1!$F$7:$AD$380,25,0)</f>
        <v>0</v>
      </c>
      <c r="K145" s="131">
        <f t="shared" si="87"/>
        <v>0</v>
      </c>
      <c r="L145" s="131">
        <f>VLOOKUP(C145,[5]Sheet1!$F$7:$AE$380,26,0)</f>
        <v>0</v>
      </c>
      <c r="M145" s="131">
        <f t="shared" si="88"/>
        <v>0</v>
      </c>
      <c r="N145" s="131">
        <f>VLOOKUP(C145,[5]Sheet1!$F$7:$AF$380,27,0)</f>
        <v>0</v>
      </c>
      <c r="O145" s="131">
        <f t="shared" si="89"/>
        <v>0</v>
      </c>
      <c r="P145" s="131">
        <f>VLOOKUP(C145,[5]Sheet1!$F$7:$AG$380,28,0)</f>
        <v>12</v>
      </c>
      <c r="Q145" s="131">
        <f t="shared" si="90"/>
        <v>66072</v>
      </c>
      <c r="R145" s="131">
        <f>VLOOKUP(C145,[5]Sheet1!$F$7:$AA$380,22,0)</f>
        <v>9</v>
      </c>
      <c r="S145" s="131">
        <f t="shared" si="91"/>
        <v>188298</v>
      </c>
      <c r="T145" s="131">
        <f t="shared" si="81"/>
        <v>139</v>
      </c>
      <c r="U145" s="122">
        <v>2</v>
      </c>
      <c r="V145" s="122">
        <f t="shared" si="82"/>
        <v>17642</v>
      </c>
      <c r="W145" s="122"/>
      <c r="X145" s="122">
        <f t="shared" si="83"/>
        <v>0</v>
      </c>
      <c r="Y145" s="122">
        <v>139</v>
      </c>
      <c r="Z145" s="122">
        <f t="shared" si="84"/>
        <v>10286</v>
      </c>
      <c r="AA145" s="122">
        <v>73900</v>
      </c>
      <c r="AB145" s="122"/>
      <c r="AC145" s="122">
        <f t="shared" si="92"/>
        <v>0</v>
      </c>
      <c r="AD145" s="157">
        <f t="shared" si="93"/>
        <v>977819</v>
      </c>
      <c r="AE145" s="131">
        <f t="shared" si="94"/>
        <v>4865</v>
      </c>
      <c r="AF145" s="122">
        <f>VLOOKUP(C145,[1]Sheet1!$E$15:$DG$388,107,0)</f>
        <v>141</v>
      </c>
      <c r="AG145" s="122">
        <f t="shared" si="95"/>
        <v>15792</v>
      </c>
      <c r="AH145" s="122">
        <f>VLOOKUP(C145,[1]Sheet1!$E$15:$DI$388,109,0)</f>
        <v>0</v>
      </c>
      <c r="AI145" s="122">
        <f t="shared" si="96"/>
        <v>0</v>
      </c>
      <c r="AJ145" s="122">
        <f>VLOOKUP(C145,[1]Sheet1!$E$15:$DK$388,111,0)</f>
        <v>75</v>
      </c>
      <c r="AK145" s="122">
        <f t="shared" si="97"/>
        <v>19650</v>
      </c>
      <c r="AL145" s="122">
        <v>2662</v>
      </c>
      <c r="AM145" s="307">
        <f t="shared" si="98"/>
        <v>5838</v>
      </c>
      <c r="AN145" s="122"/>
      <c r="AO145" s="131">
        <f t="shared" si="99"/>
        <v>998476</v>
      </c>
      <c r="AP145" s="131">
        <f t="shared" si="100"/>
        <v>998476</v>
      </c>
    </row>
    <row r="146" spans="2:42" x14ac:dyDescent="0.25">
      <c r="C146" s="112"/>
      <c r="D146" s="112"/>
      <c r="E146" s="141" t="s">
        <v>36</v>
      </c>
      <c r="F146" s="141">
        <f t="shared" ref="F146:AP146" si="101">SUM(F147:F154)</f>
        <v>0</v>
      </c>
      <c r="G146" s="141">
        <f t="shared" si="101"/>
        <v>0</v>
      </c>
      <c r="H146" s="141">
        <f t="shared" si="101"/>
        <v>0</v>
      </c>
      <c r="I146" s="141">
        <f t="shared" si="101"/>
        <v>0</v>
      </c>
      <c r="J146" s="141">
        <f t="shared" si="101"/>
        <v>0</v>
      </c>
      <c r="K146" s="141">
        <f t="shared" si="101"/>
        <v>0</v>
      </c>
      <c r="L146" s="141">
        <f t="shared" si="101"/>
        <v>119</v>
      </c>
      <c r="M146" s="141">
        <f t="shared" si="101"/>
        <v>445893</v>
      </c>
      <c r="N146" s="141">
        <f t="shared" si="101"/>
        <v>0</v>
      </c>
      <c r="O146" s="141">
        <f t="shared" si="101"/>
        <v>0</v>
      </c>
      <c r="P146" s="141">
        <f t="shared" si="101"/>
        <v>0</v>
      </c>
      <c r="Q146" s="141">
        <f t="shared" si="101"/>
        <v>0</v>
      </c>
      <c r="R146" s="141">
        <f t="shared" si="101"/>
        <v>5</v>
      </c>
      <c r="S146" s="141">
        <f t="shared" si="101"/>
        <v>104610</v>
      </c>
      <c r="T146" s="131">
        <f t="shared" si="81"/>
        <v>119</v>
      </c>
      <c r="U146" s="141">
        <f t="shared" si="101"/>
        <v>0</v>
      </c>
      <c r="V146" s="122">
        <f t="shared" si="82"/>
        <v>0</v>
      </c>
      <c r="W146" s="141">
        <f t="shared" si="101"/>
        <v>0</v>
      </c>
      <c r="X146" s="122">
        <f t="shared" si="83"/>
        <v>0</v>
      </c>
      <c r="Y146" s="141">
        <f t="shared" si="101"/>
        <v>0</v>
      </c>
      <c r="Z146" s="122">
        <f t="shared" si="84"/>
        <v>0</v>
      </c>
      <c r="AA146" s="141">
        <f t="shared" si="101"/>
        <v>0</v>
      </c>
      <c r="AB146" s="141">
        <f t="shared" si="101"/>
        <v>0</v>
      </c>
      <c r="AC146" s="141">
        <f t="shared" si="101"/>
        <v>0</v>
      </c>
      <c r="AD146" s="141">
        <f t="shared" si="101"/>
        <v>555501</v>
      </c>
      <c r="AE146" s="141">
        <f t="shared" si="101"/>
        <v>4165</v>
      </c>
      <c r="AF146" s="141">
        <f t="shared" si="101"/>
        <v>0</v>
      </c>
      <c r="AG146" s="141">
        <f t="shared" si="101"/>
        <v>0</v>
      </c>
      <c r="AH146" s="141">
        <f t="shared" si="101"/>
        <v>0</v>
      </c>
      <c r="AI146" s="141">
        <f t="shared" si="101"/>
        <v>0</v>
      </c>
      <c r="AJ146" s="141">
        <f t="shared" si="101"/>
        <v>0</v>
      </c>
      <c r="AK146" s="141">
        <f t="shared" si="101"/>
        <v>0</v>
      </c>
      <c r="AL146" s="141">
        <f t="shared" si="101"/>
        <v>0</v>
      </c>
      <c r="AM146" s="141">
        <f t="shared" si="101"/>
        <v>4998</v>
      </c>
      <c r="AN146" s="141">
        <f t="shared" si="101"/>
        <v>0</v>
      </c>
      <c r="AO146" s="141">
        <f t="shared" si="101"/>
        <v>559666</v>
      </c>
      <c r="AP146" s="141">
        <f t="shared" si="101"/>
        <v>559666</v>
      </c>
    </row>
    <row r="147" spans="2:42" x14ac:dyDescent="0.25">
      <c r="C147" s="122">
        <v>2218192</v>
      </c>
      <c r="D147" s="303" t="s">
        <v>36</v>
      </c>
      <c r="E147" s="122" t="s">
        <v>498</v>
      </c>
      <c r="F147" s="163">
        <f>VLOOKUP(C147,[5]Sheet1!$F$7:$AB$380,23,0)</f>
        <v>0</v>
      </c>
      <c r="G147" s="163">
        <f t="shared" si="85"/>
        <v>0</v>
      </c>
      <c r="H147" s="131">
        <f>VLOOKUP(C147,[5]Sheet1!$F$7:$AC$380,24,0)</f>
        <v>0</v>
      </c>
      <c r="I147" s="131">
        <f t="shared" si="86"/>
        <v>0</v>
      </c>
      <c r="J147" s="131">
        <f>VLOOKUP(C147,[5]Sheet1!$F$7:$AD$380,25,0)</f>
        <v>0</v>
      </c>
      <c r="K147" s="131">
        <f t="shared" si="87"/>
        <v>0</v>
      </c>
      <c r="L147" s="131">
        <f>VLOOKUP(C147,[5]Sheet1!$F$7:$AE$380,26,0)</f>
        <v>119</v>
      </c>
      <c r="M147" s="131">
        <f t="shared" si="88"/>
        <v>445893</v>
      </c>
      <c r="N147" s="131">
        <f>VLOOKUP(C147,[5]Sheet1!$F$7:$AF$380,27,0)</f>
        <v>0</v>
      </c>
      <c r="O147" s="131">
        <f t="shared" si="89"/>
        <v>0</v>
      </c>
      <c r="P147" s="131">
        <f>VLOOKUP(C147,[5]Sheet1!$F$7:$AG$380,28,0)</f>
        <v>0</v>
      </c>
      <c r="Q147" s="131">
        <f t="shared" si="90"/>
        <v>0</v>
      </c>
      <c r="R147" s="131">
        <f>VLOOKUP(C147,[5]Sheet1!$F$7:$AA$380,22,0)</f>
        <v>5</v>
      </c>
      <c r="S147" s="131">
        <f t="shared" si="91"/>
        <v>104610</v>
      </c>
      <c r="T147" s="131">
        <f t="shared" si="81"/>
        <v>119</v>
      </c>
      <c r="U147" s="122"/>
      <c r="V147" s="122">
        <f t="shared" si="82"/>
        <v>0</v>
      </c>
      <c r="W147" s="122"/>
      <c r="X147" s="122">
        <f t="shared" si="83"/>
        <v>0</v>
      </c>
      <c r="Y147" s="122"/>
      <c r="Z147" s="122">
        <f t="shared" si="84"/>
        <v>0</v>
      </c>
      <c r="AA147" s="122"/>
      <c r="AB147" s="122"/>
      <c r="AC147" s="122">
        <f t="shared" si="92"/>
        <v>0</v>
      </c>
      <c r="AD147" s="157">
        <f t="shared" si="93"/>
        <v>555501</v>
      </c>
      <c r="AE147" s="131">
        <f t="shared" ref="AE147:AE154" si="102">T147*35</f>
        <v>4165</v>
      </c>
      <c r="AF147" s="122">
        <f>VLOOKUP(C147,[1]Sheet1!$E$15:$DG$388,107,0)</f>
        <v>0</v>
      </c>
      <c r="AG147" s="122">
        <f t="shared" si="95"/>
        <v>0</v>
      </c>
      <c r="AH147" s="122">
        <f>VLOOKUP(C147,[1]Sheet1!$E$15:$DI$388,109,0)</f>
        <v>0</v>
      </c>
      <c r="AI147" s="122">
        <f t="shared" si="96"/>
        <v>0</v>
      </c>
      <c r="AJ147" s="122">
        <f>VLOOKUP(C147,[1]Sheet1!$E$15:$DK$388,111,0)</f>
        <v>0</v>
      </c>
      <c r="AK147" s="122">
        <f t="shared" si="97"/>
        <v>0</v>
      </c>
      <c r="AL147" s="122"/>
      <c r="AM147" s="307">
        <f t="shared" ref="AM147:AM154" si="103">T147*42</f>
        <v>4998</v>
      </c>
      <c r="AN147" s="122"/>
      <c r="AO147" s="131">
        <f t="shared" si="99"/>
        <v>559666</v>
      </c>
      <c r="AP147" s="131">
        <f t="shared" si="100"/>
        <v>559666</v>
      </c>
    </row>
    <row r="148" spans="2:42" hidden="1" x14ac:dyDescent="0.25">
      <c r="C148" s="122">
        <v>2218084</v>
      </c>
      <c r="D148" s="303" t="s">
        <v>36</v>
      </c>
      <c r="E148" s="122" t="s">
        <v>499</v>
      </c>
      <c r="F148" s="163">
        <f>VLOOKUP(C148,[5]Sheet1!$F$7:$AB$380,23,0)</f>
        <v>0</v>
      </c>
      <c r="G148" s="163">
        <f t="shared" si="85"/>
        <v>0</v>
      </c>
      <c r="H148" s="131">
        <f>VLOOKUP(C148,[5]Sheet1!$F$7:$AC$380,24,0)</f>
        <v>0</v>
      </c>
      <c r="I148" s="131">
        <f t="shared" si="86"/>
        <v>0</v>
      </c>
      <c r="J148" s="131">
        <f>VLOOKUP(C148,[5]Sheet1!$F$7:$AD$380,25,0)</f>
        <v>0</v>
      </c>
      <c r="K148" s="131">
        <f t="shared" si="87"/>
        <v>0</v>
      </c>
      <c r="L148" s="131">
        <f>VLOOKUP(C148,[5]Sheet1!$F$7:$AE$380,26,0)</f>
        <v>0</v>
      </c>
      <c r="M148" s="131">
        <f t="shared" si="88"/>
        <v>0</v>
      </c>
      <c r="N148" s="131">
        <f>VLOOKUP(C148,[5]Sheet1!$F$7:$AF$380,27,0)</f>
        <v>0</v>
      </c>
      <c r="O148" s="131">
        <f t="shared" si="89"/>
        <v>0</v>
      </c>
      <c r="P148" s="131">
        <f>VLOOKUP(C148,[5]Sheet1!$F$7:$AG$380,28,0)</f>
        <v>0</v>
      </c>
      <c r="Q148" s="131">
        <f t="shared" si="90"/>
        <v>0</v>
      </c>
      <c r="R148" s="131">
        <f>VLOOKUP(C148,[5]Sheet1!$F$7:$AA$380,22,0)</f>
        <v>0</v>
      </c>
      <c r="S148" s="131">
        <f t="shared" si="91"/>
        <v>0</v>
      </c>
      <c r="T148" s="131">
        <f t="shared" si="81"/>
        <v>0</v>
      </c>
      <c r="U148" s="122"/>
      <c r="V148" s="122">
        <f t="shared" si="82"/>
        <v>0</v>
      </c>
      <c r="W148" s="122"/>
      <c r="X148" s="122">
        <f t="shared" si="83"/>
        <v>0</v>
      </c>
      <c r="Y148" s="122"/>
      <c r="Z148" s="122">
        <f t="shared" si="84"/>
        <v>0</v>
      </c>
      <c r="AA148" s="122"/>
      <c r="AB148" s="122"/>
      <c r="AC148" s="122">
        <f t="shared" si="92"/>
        <v>0</v>
      </c>
      <c r="AD148" s="157">
        <f t="shared" si="93"/>
        <v>0</v>
      </c>
      <c r="AE148" s="131">
        <f t="shared" si="102"/>
        <v>0</v>
      </c>
      <c r="AF148" s="122">
        <f>VLOOKUP(C148,[1]Sheet1!$E$15:$DG$388,107,0)</f>
        <v>0</v>
      </c>
      <c r="AG148" s="122">
        <f t="shared" si="95"/>
        <v>0</v>
      </c>
      <c r="AH148" s="122">
        <f>VLOOKUP(C148,[1]Sheet1!$E$15:$DI$388,109,0)</f>
        <v>0</v>
      </c>
      <c r="AI148" s="122">
        <f t="shared" si="96"/>
        <v>0</v>
      </c>
      <c r="AJ148" s="122">
        <f>VLOOKUP(C148,[1]Sheet1!$E$15:$DK$388,111,0)</f>
        <v>0</v>
      </c>
      <c r="AK148" s="122">
        <f t="shared" si="97"/>
        <v>0</v>
      </c>
      <c r="AL148" s="122"/>
      <c r="AM148" s="307">
        <f t="shared" si="103"/>
        <v>0</v>
      </c>
      <c r="AN148" s="122"/>
      <c r="AO148" s="131">
        <f t="shared" si="99"/>
        <v>0</v>
      </c>
      <c r="AP148" s="131">
        <f t="shared" si="100"/>
        <v>0</v>
      </c>
    </row>
    <row r="149" spans="2:42" hidden="1" x14ac:dyDescent="0.25">
      <c r="C149" s="122">
        <v>2218202</v>
      </c>
      <c r="D149" s="303" t="s">
        <v>36</v>
      </c>
      <c r="E149" s="122" t="s">
        <v>500</v>
      </c>
      <c r="F149" s="163">
        <f>VLOOKUP(C149,[5]Sheet1!$F$7:$AB$380,23,0)</f>
        <v>0</v>
      </c>
      <c r="G149" s="163">
        <f t="shared" si="85"/>
        <v>0</v>
      </c>
      <c r="H149" s="131">
        <f>VLOOKUP(C149,[5]Sheet1!$F$7:$AC$380,24,0)</f>
        <v>0</v>
      </c>
      <c r="I149" s="131">
        <f t="shared" si="86"/>
        <v>0</v>
      </c>
      <c r="J149" s="131">
        <f>VLOOKUP(C149,[5]Sheet1!$F$7:$AD$380,25,0)</f>
        <v>0</v>
      </c>
      <c r="K149" s="131">
        <f t="shared" si="87"/>
        <v>0</v>
      </c>
      <c r="L149" s="131">
        <f>VLOOKUP(C149,[5]Sheet1!$F$7:$AE$380,26,0)</f>
        <v>0</v>
      </c>
      <c r="M149" s="131">
        <f t="shared" si="88"/>
        <v>0</v>
      </c>
      <c r="N149" s="131">
        <f>VLOOKUP(C149,[5]Sheet1!$F$7:$AF$380,27,0)</f>
        <v>0</v>
      </c>
      <c r="O149" s="131">
        <f t="shared" si="89"/>
        <v>0</v>
      </c>
      <c r="P149" s="131">
        <f>VLOOKUP(C149,[5]Sheet1!$F$7:$AG$380,28,0)</f>
        <v>0</v>
      </c>
      <c r="Q149" s="131">
        <f t="shared" si="90"/>
        <v>0</v>
      </c>
      <c r="R149" s="131">
        <f>VLOOKUP(C149,[5]Sheet1!$F$7:$AA$380,22,0)</f>
        <v>0</v>
      </c>
      <c r="S149" s="131">
        <f t="shared" si="91"/>
        <v>0</v>
      </c>
      <c r="T149" s="131">
        <f t="shared" si="81"/>
        <v>0</v>
      </c>
      <c r="U149" s="122"/>
      <c r="V149" s="122">
        <f t="shared" si="82"/>
        <v>0</v>
      </c>
      <c r="W149" s="122"/>
      <c r="X149" s="122">
        <f t="shared" si="83"/>
        <v>0</v>
      </c>
      <c r="Y149" s="122"/>
      <c r="Z149" s="122">
        <f t="shared" si="84"/>
        <v>0</v>
      </c>
      <c r="AA149" s="122"/>
      <c r="AB149" s="122"/>
      <c r="AC149" s="122">
        <f t="shared" si="92"/>
        <v>0</v>
      </c>
      <c r="AD149" s="157">
        <f t="shared" si="93"/>
        <v>0</v>
      </c>
      <c r="AE149" s="131">
        <f t="shared" si="102"/>
        <v>0</v>
      </c>
      <c r="AF149" s="122">
        <f>VLOOKUP(C149,[1]Sheet1!$E$15:$DG$388,107,0)</f>
        <v>0</v>
      </c>
      <c r="AG149" s="122">
        <f t="shared" si="95"/>
        <v>0</v>
      </c>
      <c r="AH149" s="122">
        <f>VLOOKUP(C149,[1]Sheet1!$E$15:$DI$388,109,0)</f>
        <v>0</v>
      </c>
      <c r="AI149" s="122">
        <f t="shared" si="96"/>
        <v>0</v>
      </c>
      <c r="AJ149" s="122">
        <f>VLOOKUP(C149,[1]Sheet1!$E$15:$DK$388,111,0)</f>
        <v>0</v>
      </c>
      <c r="AK149" s="122">
        <f t="shared" si="97"/>
        <v>0</v>
      </c>
      <c r="AL149" s="122"/>
      <c r="AM149" s="307">
        <f t="shared" si="103"/>
        <v>0</v>
      </c>
      <c r="AN149" s="122"/>
      <c r="AO149" s="131">
        <f t="shared" si="99"/>
        <v>0</v>
      </c>
      <c r="AP149" s="131">
        <f t="shared" si="100"/>
        <v>0</v>
      </c>
    </row>
    <row r="150" spans="2:42" hidden="1" x14ac:dyDescent="0.25">
      <c r="C150" s="122">
        <v>2218191</v>
      </c>
      <c r="D150" s="303" t="s">
        <v>36</v>
      </c>
      <c r="E150" s="122" t="s">
        <v>501</v>
      </c>
      <c r="F150" s="163">
        <f>VLOOKUP(C150,[5]Sheet1!$F$7:$AB$380,23,0)</f>
        <v>0</v>
      </c>
      <c r="G150" s="163">
        <f t="shared" si="85"/>
        <v>0</v>
      </c>
      <c r="H150" s="131">
        <f>VLOOKUP(C150,[5]Sheet1!$F$7:$AC$380,24,0)</f>
        <v>0</v>
      </c>
      <c r="I150" s="131">
        <f t="shared" si="86"/>
        <v>0</v>
      </c>
      <c r="J150" s="131">
        <f>VLOOKUP(C150,[5]Sheet1!$F$7:$AD$380,25,0)</f>
        <v>0</v>
      </c>
      <c r="K150" s="131">
        <f t="shared" si="87"/>
        <v>0</v>
      </c>
      <c r="L150" s="131">
        <f>VLOOKUP(C150,[5]Sheet1!$F$7:$AE$380,26,0)</f>
        <v>0</v>
      </c>
      <c r="M150" s="131">
        <f t="shared" si="88"/>
        <v>0</v>
      </c>
      <c r="N150" s="131">
        <f>VLOOKUP(C150,[5]Sheet1!$F$7:$AF$380,27,0)</f>
        <v>0</v>
      </c>
      <c r="O150" s="131">
        <f t="shared" si="89"/>
        <v>0</v>
      </c>
      <c r="P150" s="131">
        <f>VLOOKUP(C150,[5]Sheet1!$F$7:$AG$380,28,0)</f>
        <v>0</v>
      </c>
      <c r="Q150" s="131">
        <f t="shared" si="90"/>
        <v>0</v>
      </c>
      <c r="R150" s="131">
        <f>VLOOKUP(C150,[5]Sheet1!$F$7:$AA$380,22,0)</f>
        <v>0</v>
      </c>
      <c r="S150" s="131">
        <f t="shared" si="91"/>
        <v>0</v>
      </c>
      <c r="T150" s="131">
        <f t="shared" si="81"/>
        <v>0</v>
      </c>
      <c r="U150" s="122"/>
      <c r="V150" s="122">
        <f t="shared" si="82"/>
        <v>0</v>
      </c>
      <c r="W150" s="122"/>
      <c r="X150" s="122">
        <f t="shared" si="83"/>
        <v>0</v>
      </c>
      <c r="Y150" s="122"/>
      <c r="Z150" s="122">
        <f t="shared" si="84"/>
        <v>0</v>
      </c>
      <c r="AA150" s="122"/>
      <c r="AB150" s="122"/>
      <c r="AC150" s="122">
        <f t="shared" si="92"/>
        <v>0</v>
      </c>
      <c r="AD150" s="157">
        <f t="shared" si="93"/>
        <v>0</v>
      </c>
      <c r="AE150" s="131">
        <f t="shared" si="102"/>
        <v>0</v>
      </c>
      <c r="AF150" s="122">
        <f>VLOOKUP(C150,[1]Sheet1!$E$15:$DG$388,107,0)</f>
        <v>0</v>
      </c>
      <c r="AG150" s="122">
        <f t="shared" si="95"/>
        <v>0</v>
      </c>
      <c r="AH150" s="122">
        <f>VLOOKUP(C150,[1]Sheet1!$E$15:$DI$388,109,0)</f>
        <v>0</v>
      </c>
      <c r="AI150" s="122">
        <f t="shared" si="96"/>
        <v>0</v>
      </c>
      <c r="AJ150" s="122">
        <f>VLOOKUP(C150,[1]Sheet1!$E$15:$DK$388,111,0)</f>
        <v>0</v>
      </c>
      <c r="AK150" s="122">
        <f t="shared" si="97"/>
        <v>0</v>
      </c>
      <c r="AL150" s="122"/>
      <c r="AM150" s="307">
        <f t="shared" si="103"/>
        <v>0</v>
      </c>
      <c r="AN150" s="122"/>
      <c r="AO150" s="131">
        <f t="shared" si="99"/>
        <v>0</v>
      </c>
      <c r="AP150" s="131">
        <f t="shared" si="100"/>
        <v>0</v>
      </c>
    </row>
    <row r="151" spans="2:42" hidden="1" x14ac:dyDescent="0.25">
      <c r="C151" s="122">
        <v>2218071</v>
      </c>
      <c r="D151" s="303" t="s">
        <v>36</v>
      </c>
      <c r="E151" s="122" t="s">
        <v>502</v>
      </c>
      <c r="F151" s="163">
        <f>VLOOKUP(C151,[5]Sheet1!$F$7:$AB$380,23,0)</f>
        <v>0</v>
      </c>
      <c r="G151" s="163">
        <f t="shared" si="85"/>
        <v>0</v>
      </c>
      <c r="H151" s="131">
        <f>VLOOKUP(C151,[5]Sheet1!$F$7:$AC$380,24,0)</f>
        <v>0</v>
      </c>
      <c r="I151" s="131">
        <f t="shared" si="86"/>
        <v>0</v>
      </c>
      <c r="J151" s="131">
        <f>VLOOKUP(C151,[5]Sheet1!$F$7:$AD$380,25,0)</f>
        <v>0</v>
      </c>
      <c r="K151" s="131">
        <f t="shared" si="87"/>
        <v>0</v>
      </c>
      <c r="L151" s="131">
        <f>VLOOKUP(C151,[5]Sheet1!$F$7:$AE$380,26,0)</f>
        <v>0</v>
      </c>
      <c r="M151" s="131">
        <f t="shared" si="88"/>
        <v>0</v>
      </c>
      <c r="N151" s="131">
        <f>VLOOKUP(C151,[5]Sheet1!$F$7:$AF$380,27,0)</f>
        <v>0</v>
      </c>
      <c r="O151" s="131">
        <f t="shared" si="89"/>
        <v>0</v>
      </c>
      <c r="P151" s="131">
        <f>VLOOKUP(C151,[5]Sheet1!$F$7:$AG$380,28,0)</f>
        <v>0</v>
      </c>
      <c r="Q151" s="131">
        <f t="shared" si="90"/>
        <v>0</v>
      </c>
      <c r="R151" s="131">
        <f>VLOOKUP(C151,[5]Sheet1!$F$7:$AA$380,22,0)</f>
        <v>0</v>
      </c>
      <c r="S151" s="131">
        <f t="shared" si="91"/>
        <v>0</v>
      </c>
      <c r="T151" s="131">
        <f t="shared" si="81"/>
        <v>0</v>
      </c>
      <c r="U151" s="122"/>
      <c r="V151" s="122">
        <f t="shared" si="82"/>
        <v>0</v>
      </c>
      <c r="W151" s="122"/>
      <c r="X151" s="122">
        <f t="shared" si="83"/>
        <v>0</v>
      </c>
      <c r="Y151" s="122"/>
      <c r="Z151" s="122">
        <f t="shared" si="84"/>
        <v>0</v>
      </c>
      <c r="AA151" s="122"/>
      <c r="AB151" s="122"/>
      <c r="AC151" s="122">
        <f t="shared" si="92"/>
        <v>0</v>
      </c>
      <c r="AD151" s="157">
        <f t="shared" si="93"/>
        <v>0</v>
      </c>
      <c r="AE151" s="131">
        <f t="shared" si="102"/>
        <v>0</v>
      </c>
      <c r="AF151" s="122">
        <f>VLOOKUP(C151,[1]Sheet1!$E$15:$DG$388,107,0)</f>
        <v>0</v>
      </c>
      <c r="AG151" s="122">
        <f t="shared" si="95"/>
        <v>0</v>
      </c>
      <c r="AH151" s="122">
        <f>VLOOKUP(C151,[1]Sheet1!$E$15:$DI$388,109,0)</f>
        <v>0</v>
      </c>
      <c r="AI151" s="122">
        <f t="shared" si="96"/>
        <v>0</v>
      </c>
      <c r="AJ151" s="122">
        <f>VLOOKUP(C151,[1]Sheet1!$E$15:$DK$388,111,0)</f>
        <v>0</v>
      </c>
      <c r="AK151" s="122">
        <f t="shared" si="97"/>
        <v>0</v>
      </c>
      <c r="AL151" s="122"/>
      <c r="AM151" s="307">
        <f t="shared" si="103"/>
        <v>0</v>
      </c>
      <c r="AN151" s="122"/>
      <c r="AO151" s="131">
        <f t="shared" si="99"/>
        <v>0</v>
      </c>
      <c r="AP151" s="131">
        <f t="shared" si="100"/>
        <v>0</v>
      </c>
    </row>
    <row r="152" spans="2:42" hidden="1" x14ac:dyDescent="0.25">
      <c r="C152" s="122">
        <v>2218200</v>
      </c>
      <c r="D152" s="303" t="s">
        <v>36</v>
      </c>
      <c r="E152" s="122" t="s">
        <v>503</v>
      </c>
      <c r="F152" s="163">
        <f>VLOOKUP(C152,[5]Sheet1!$F$7:$AB$380,23,0)</f>
        <v>0</v>
      </c>
      <c r="G152" s="163">
        <f t="shared" si="85"/>
        <v>0</v>
      </c>
      <c r="H152" s="131">
        <f>VLOOKUP(C152,[5]Sheet1!$F$7:$AC$380,24,0)</f>
        <v>0</v>
      </c>
      <c r="I152" s="131">
        <f t="shared" si="86"/>
        <v>0</v>
      </c>
      <c r="J152" s="131">
        <f>VLOOKUP(C152,[5]Sheet1!$F$7:$AD$380,25,0)</f>
        <v>0</v>
      </c>
      <c r="K152" s="131">
        <f t="shared" si="87"/>
        <v>0</v>
      </c>
      <c r="L152" s="131">
        <f>VLOOKUP(C152,[5]Sheet1!$F$7:$AE$380,26,0)</f>
        <v>0</v>
      </c>
      <c r="M152" s="131">
        <f t="shared" si="88"/>
        <v>0</v>
      </c>
      <c r="N152" s="131">
        <f>VLOOKUP(C152,[5]Sheet1!$F$7:$AF$380,27,0)</f>
        <v>0</v>
      </c>
      <c r="O152" s="131">
        <f t="shared" si="89"/>
        <v>0</v>
      </c>
      <c r="P152" s="131">
        <f>VLOOKUP(C152,[5]Sheet1!$F$7:$AG$380,28,0)</f>
        <v>0</v>
      </c>
      <c r="Q152" s="131">
        <f t="shared" si="90"/>
        <v>0</v>
      </c>
      <c r="R152" s="131">
        <f>VLOOKUP(C152,[5]Sheet1!$F$7:$AA$380,22,0)</f>
        <v>0</v>
      </c>
      <c r="S152" s="131">
        <f t="shared" si="91"/>
        <v>0</v>
      </c>
      <c r="T152" s="131">
        <f t="shared" si="81"/>
        <v>0</v>
      </c>
      <c r="U152" s="122"/>
      <c r="V152" s="122">
        <f t="shared" si="82"/>
        <v>0</v>
      </c>
      <c r="W152" s="122"/>
      <c r="X152" s="122">
        <f t="shared" si="83"/>
        <v>0</v>
      </c>
      <c r="Y152" s="122"/>
      <c r="Z152" s="122">
        <f t="shared" si="84"/>
        <v>0</v>
      </c>
      <c r="AA152" s="122"/>
      <c r="AB152" s="122"/>
      <c r="AC152" s="122">
        <f t="shared" si="92"/>
        <v>0</v>
      </c>
      <c r="AD152" s="157">
        <f t="shared" si="93"/>
        <v>0</v>
      </c>
      <c r="AE152" s="131">
        <f t="shared" si="102"/>
        <v>0</v>
      </c>
      <c r="AF152" s="122">
        <f>VLOOKUP(C152,[1]Sheet1!$E$15:$DG$388,107,0)</f>
        <v>0</v>
      </c>
      <c r="AG152" s="122">
        <f t="shared" si="95"/>
        <v>0</v>
      </c>
      <c r="AH152" s="122">
        <f>VLOOKUP(C152,[1]Sheet1!$E$15:$DI$388,109,0)</f>
        <v>0</v>
      </c>
      <c r="AI152" s="122">
        <f t="shared" si="96"/>
        <v>0</v>
      </c>
      <c r="AJ152" s="122">
        <f>VLOOKUP(C152,[1]Sheet1!$E$15:$DK$388,111,0)</f>
        <v>0</v>
      </c>
      <c r="AK152" s="122">
        <f t="shared" si="97"/>
        <v>0</v>
      </c>
      <c r="AL152" s="122"/>
      <c r="AM152" s="307">
        <f t="shared" si="103"/>
        <v>0</v>
      </c>
      <c r="AN152" s="122"/>
      <c r="AO152" s="131">
        <f t="shared" si="99"/>
        <v>0</v>
      </c>
      <c r="AP152" s="131">
        <f t="shared" si="100"/>
        <v>0</v>
      </c>
    </row>
    <row r="153" spans="2:42" hidden="1" x14ac:dyDescent="0.25">
      <c r="C153" s="122">
        <v>2218201</v>
      </c>
      <c r="D153" s="303" t="s">
        <v>36</v>
      </c>
      <c r="E153" s="122" t="s">
        <v>504</v>
      </c>
      <c r="F153" s="163">
        <f>VLOOKUP(C153,[5]Sheet1!$F$7:$AB$380,23,0)</f>
        <v>0</v>
      </c>
      <c r="G153" s="163">
        <f t="shared" si="85"/>
        <v>0</v>
      </c>
      <c r="H153" s="131">
        <f>VLOOKUP(C153,[5]Sheet1!$F$7:$AC$380,24,0)</f>
        <v>0</v>
      </c>
      <c r="I153" s="131">
        <f t="shared" si="86"/>
        <v>0</v>
      </c>
      <c r="J153" s="131">
        <f>VLOOKUP(C153,[5]Sheet1!$F$7:$AD$380,25,0)</f>
        <v>0</v>
      </c>
      <c r="K153" s="131">
        <f t="shared" si="87"/>
        <v>0</v>
      </c>
      <c r="L153" s="131">
        <f>VLOOKUP(C153,[5]Sheet1!$F$7:$AE$380,26,0)</f>
        <v>0</v>
      </c>
      <c r="M153" s="131">
        <f t="shared" si="88"/>
        <v>0</v>
      </c>
      <c r="N153" s="131">
        <f>VLOOKUP(C153,[5]Sheet1!$F$7:$AF$380,27,0)</f>
        <v>0</v>
      </c>
      <c r="O153" s="131">
        <f t="shared" si="89"/>
        <v>0</v>
      </c>
      <c r="P153" s="131">
        <f>VLOOKUP(C153,[5]Sheet1!$F$7:$AG$380,28,0)</f>
        <v>0</v>
      </c>
      <c r="Q153" s="131">
        <f t="shared" si="90"/>
        <v>0</v>
      </c>
      <c r="R153" s="131">
        <f>VLOOKUP(C153,[5]Sheet1!$F$7:$AA$380,22,0)</f>
        <v>0</v>
      </c>
      <c r="S153" s="131">
        <f t="shared" si="91"/>
        <v>0</v>
      </c>
      <c r="T153" s="131">
        <f t="shared" si="81"/>
        <v>0</v>
      </c>
      <c r="U153" s="122"/>
      <c r="V153" s="122">
        <f t="shared" si="82"/>
        <v>0</v>
      </c>
      <c r="W153" s="122"/>
      <c r="X153" s="122">
        <f t="shared" si="83"/>
        <v>0</v>
      </c>
      <c r="Y153" s="122"/>
      <c r="Z153" s="122">
        <f t="shared" si="84"/>
        <v>0</v>
      </c>
      <c r="AA153" s="122"/>
      <c r="AB153" s="122"/>
      <c r="AC153" s="122">
        <f t="shared" si="92"/>
        <v>0</v>
      </c>
      <c r="AD153" s="157">
        <f t="shared" si="93"/>
        <v>0</v>
      </c>
      <c r="AE153" s="131">
        <f t="shared" si="102"/>
        <v>0</v>
      </c>
      <c r="AF153" s="122">
        <f>VLOOKUP(C153,[1]Sheet1!$E$15:$DG$388,107,0)</f>
        <v>0</v>
      </c>
      <c r="AG153" s="122">
        <f t="shared" si="95"/>
        <v>0</v>
      </c>
      <c r="AH153" s="122">
        <f>VLOOKUP(C153,[1]Sheet1!$E$15:$DI$388,109,0)</f>
        <v>0</v>
      </c>
      <c r="AI153" s="122">
        <f t="shared" si="96"/>
        <v>0</v>
      </c>
      <c r="AJ153" s="122">
        <f>VLOOKUP(C153,[1]Sheet1!$E$15:$DK$388,111,0)</f>
        <v>0</v>
      </c>
      <c r="AK153" s="122">
        <f t="shared" si="97"/>
        <v>0</v>
      </c>
      <c r="AL153" s="122"/>
      <c r="AM153" s="307">
        <f t="shared" si="103"/>
        <v>0</v>
      </c>
      <c r="AN153" s="122"/>
      <c r="AO153" s="131">
        <f t="shared" si="99"/>
        <v>0</v>
      </c>
      <c r="AP153" s="131">
        <f t="shared" si="100"/>
        <v>0</v>
      </c>
    </row>
    <row r="154" spans="2:42" hidden="1" x14ac:dyDescent="0.25">
      <c r="C154" s="122">
        <v>2218083</v>
      </c>
      <c r="D154" s="303" t="s">
        <v>36</v>
      </c>
      <c r="E154" s="122" t="s">
        <v>505</v>
      </c>
      <c r="F154" s="163">
        <f>VLOOKUP(C154,[5]Sheet1!$F$7:$AB$380,23,0)</f>
        <v>0</v>
      </c>
      <c r="G154" s="163">
        <f t="shared" si="85"/>
        <v>0</v>
      </c>
      <c r="H154" s="131">
        <f>VLOOKUP(C154,[5]Sheet1!$F$7:$AC$380,24,0)</f>
        <v>0</v>
      </c>
      <c r="I154" s="131">
        <f t="shared" si="86"/>
        <v>0</v>
      </c>
      <c r="J154" s="131">
        <f>VLOOKUP(C154,[5]Sheet1!$F$7:$AD$380,25,0)</f>
        <v>0</v>
      </c>
      <c r="K154" s="131">
        <f t="shared" si="87"/>
        <v>0</v>
      </c>
      <c r="L154" s="131">
        <f>VLOOKUP(C154,[5]Sheet1!$F$7:$AE$380,26,0)</f>
        <v>0</v>
      </c>
      <c r="M154" s="131">
        <f t="shared" si="88"/>
        <v>0</v>
      </c>
      <c r="N154" s="131">
        <f>VLOOKUP(C154,[5]Sheet1!$F$7:$AF$380,27,0)</f>
        <v>0</v>
      </c>
      <c r="O154" s="131">
        <f t="shared" si="89"/>
        <v>0</v>
      </c>
      <c r="P154" s="131">
        <f>VLOOKUP(C154,[5]Sheet1!$F$7:$AG$380,28,0)</f>
        <v>0</v>
      </c>
      <c r="Q154" s="131">
        <f t="shared" si="90"/>
        <v>0</v>
      </c>
      <c r="R154" s="131">
        <f>VLOOKUP(C154,[5]Sheet1!$F$7:$AA$380,22,0)</f>
        <v>0</v>
      </c>
      <c r="S154" s="131">
        <f t="shared" si="91"/>
        <v>0</v>
      </c>
      <c r="T154" s="131">
        <f t="shared" si="81"/>
        <v>0</v>
      </c>
      <c r="U154" s="122"/>
      <c r="V154" s="122">
        <f t="shared" si="82"/>
        <v>0</v>
      </c>
      <c r="W154" s="122"/>
      <c r="X154" s="122">
        <f t="shared" si="83"/>
        <v>0</v>
      </c>
      <c r="Y154" s="122"/>
      <c r="Z154" s="122">
        <f t="shared" si="84"/>
        <v>0</v>
      </c>
      <c r="AA154" s="122"/>
      <c r="AB154" s="122"/>
      <c r="AC154" s="122">
        <f t="shared" si="92"/>
        <v>0</v>
      </c>
      <c r="AD154" s="157">
        <f t="shared" si="93"/>
        <v>0</v>
      </c>
      <c r="AE154" s="131">
        <f t="shared" si="102"/>
        <v>0</v>
      </c>
      <c r="AF154" s="122">
        <f>VLOOKUP(C154,[1]Sheet1!$E$15:$DG$388,107,0)</f>
        <v>0</v>
      </c>
      <c r="AG154" s="122">
        <f t="shared" si="95"/>
        <v>0</v>
      </c>
      <c r="AH154" s="122">
        <f>VLOOKUP(C154,[1]Sheet1!$E$15:$DI$388,109,0)</f>
        <v>0</v>
      </c>
      <c r="AI154" s="122">
        <f t="shared" si="96"/>
        <v>0</v>
      </c>
      <c r="AJ154" s="122">
        <f>VLOOKUP(C154,[1]Sheet1!$E$15:$DK$388,111,0)</f>
        <v>0</v>
      </c>
      <c r="AK154" s="122">
        <f t="shared" si="97"/>
        <v>0</v>
      </c>
      <c r="AL154" s="122"/>
      <c r="AM154" s="307">
        <f t="shared" si="103"/>
        <v>0</v>
      </c>
      <c r="AN154" s="122"/>
      <c r="AO154" s="131">
        <f t="shared" si="99"/>
        <v>0</v>
      </c>
      <c r="AP154" s="131">
        <f t="shared" si="100"/>
        <v>0</v>
      </c>
    </row>
    <row r="155" spans="2:42" x14ac:dyDescent="0.25">
      <c r="C155" s="112"/>
      <c r="D155" s="112"/>
      <c r="E155" s="141" t="s">
        <v>37</v>
      </c>
      <c r="F155" s="141">
        <f t="shared" ref="F155:AP155" si="104">SUM(F156:F165)</f>
        <v>0</v>
      </c>
      <c r="G155" s="141">
        <f t="shared" si="104"/>
        <v>0</v>
      </c>
      <c r="H155" s="141">
        <f t="shared" si="104"/>
        <v>0</v>
      </c>
      <c r="I155" s="141">
        <f t="shared" si="104"/>
        <v>0</v>
      </c>
      <c r="J155" s="141">
        <f t="shared" si="104"/>
        <v>0</v>
      </c>
      <c r="K155" s="141">
        <f t="shared" si="104"/>
        <v>0</v>
      </c>
      <c r="L155" s="141">
        <f t="shared" si="104"/>
        <v>0</v>
      </c>
      <c r="M155" s="141">
        <f t="shared" si="104"/>
        <v>0</v>
      </c>
      <c r="N155" s="141">
        <f t="shared" si="104"/>
        <v>27</v>
      </c>
      <c r="O155" s="141">
        <f t="shared" si="104"/>
        <v>84321</v>
      </c>
      <c r="P155" s="141">
        <f t="shared" si="104"/>
        <v>0</v>
      </c>
      <c r="Q155" s="141">
        <f t="shared" si="104"/>
        <v>0</v>
      </c>
      <c r="R155" s="141">
        <f t="shared" si="104"/>
        <v>1</v>
      </c>
      <c r="S155" s="141">
        <f t="shared" si="104"/>
        <v>20922</v>
      </c>
      <c r="T155" s="131">
        <f t="shared" si="81"/>
        <v>27</v>
      </c>
      <c r="U155" s="141">
        <f t="shared" si="104"/>
        <v>0</v>
      </c>
      <c r="V155" s="122">
        <f t="shared" si="82"/>
        <v>0</v>
      </c>
      <c r="W155" s="141">
        <f t="shared" si="104"/>
        <v>0</v>
      </c>
      <c r="X155" s="122">
        <f t="shared" si="83"/>
        <v>0</v>
      </c>
      <c r="Y155" s="141">
        <f t="shared" si="104"/>
        <v>0</v>
      </c>
      <c r="Z155" s="122">
        <f t="shared" si="84"/>
        <v>0</v>
      </c>
      <c r="AA155" s="141">
        <f t="shared" si="104"/>
        <v>0</v>
      </c>
      <c r="AB155" s="141">
        <f t="shared" si="104"/>
        <v>0</v>
      </c>
      <c r="AC155" s="141">
        <f t="shared" si="104"/>
        <v>0</v>
      </c>
      <c r="AD155" s="141">
        <f t="shared" si="104"/>
        <v>106377</v>
      </c>
      <c r="AE155" s="141">
        <f t="shared" si="104"/>
        <v>945</v>
      </c>
      <c r="AF155" s="141">
        <f t="shared" si="104"/>
        <v>0</v>
      </c>
      <c r="AG155" s="141">
        <f t="shared" si="104"/>
        <v>0</v>
      </c>
      <c r="AH155" s="141">
        <f t="shared" si="104"/>
        <v>0</v>
      </c>
      <c r="AI155" s="141">
        <f t="shared" si="104"/>
        <v>0</v>
      </c>
      <c r="AJ155" s="141">
        <f t="shared" si="104"/>
        <v>0</v>
      </c>
      <c r="AK155" s="141">
        <f t="shared" si="104"/>
        <v>0</v>
      </c>
      <c r="AL155" s="141">
        <f t="shared" si="104"/>
        <v>0</v>
      </c>
      <c r="AM155" s="141">
        <f t="shared" si="104"/>
        <v>1134</v>
      </c>
      <c r="AN155" s="141">
        <f t="shared" si="104"/>
        <v>0</v>
      </c>
      <c r="AO155" s="141">
        <f t="shared" si="104"/>
        <v>107322</v>
      </c>
      <c r="AP155" s="141">
        <f t="shared" si="104"/>
        <v>107322</v>
      </c>
    </row>
    <row r="156" spans="2:42" hidden="1" x14ac:dyDescent="0.25">
      <c r="C156" s="122">
        <v>2219024</v>
      </c>
      <c r="D156" s="303" t="s">
        <v>37</v>
      </c>
      <c r="E156" s="122" t="s">
        <v>506</v>
      </c>
      <c r="F156" s="163">
        <f>VLOOKUP(C156,[5]Sheet1!$F$7:$AB$380,23,0)</f>
        <v>0</v>
      </c>
      <c r="G156" s="163">
        <f t="shared" si="85"/>
        <v>0</v>
      </c>
      <c r="H156" s="131">
        <f>VLOOKUP(C156,[5]Sheet1!$F$7:$AC$380,24,0)</f>
        <v>0</v>
      </c>
      <c r="I156" s="131">
        <f t="shared" si="86"/>
        <v>0</v>
      </c>
      <c r="J156" s="131">
        <f>VLOOKUP(C156,[5]Sheet1!$F$7:$AD$380,25,0)</f>
        <v>0</v>
      </c>
      <c r="K156" s="131">
        <f t="shared" si="87"/>
        <v>0</v>
      </c>
      <c r="L156" s="131">
        <f>VLOOKUP(C156,[5]Sheet1!$F$7:$AE$380,26,0)</f>
        <v>0</v>
      </c>
      <c r="M156" s="131">
        <f t="shared" si="88"/>
        <v>0</v>
      </c>
      <c r="N156" s="131">
        <f>VLOOKUP(C156,[5]Sheet1!$F$7:$AF$380,27,0)</f>
        <v>0</v>
      </c>
      <c r="O156" s="131">
        <f t="shared" si="89"/>
        <v>0</v>
      </c>
      <c r="P156" s="131">
        <f>VLOOKUP(C156,[5]Sheet1!$F$7:$AG$380,28,0)</f>
        <v>0</v>
      </c>
      <c r="Q156" s="131">
        <f t="shared" si="90"/>
        <v>0</v>
      </c>
      <c r="R156" s="131">
        <f>VLOOKUP(C156,[5]Sheet1!$F$7:$AA$380,22,0)</f>
        <v>0</v>
      </c>
      <c r="S156" s="131">
        <f t="shared" si="91"/>
        <v>0</v>
      </c>
      <c r="T156" s="131">
        <f t="shared" si="81"/>
        <v>0</v>
      </c>
      <c r="U156" s="122"/>
      <c r="V156" s="122">
        <f t="shared" si="82"/>
        <v>0</v>
      </c>
      <c r="W156" s="122"/>
      <c r="X156" s="122">
        <f t="shared" si="83"/>
        <v>0</v>
      </c>
      <c r="Y156" s="122"/>
      <c r="Z156" s="122">
        <f t="shared" si="84"/>
        <v>0</v>
      </c>
      <c r="AA156" s="122"/>
      <c r="AB156" s="122"/>
      <c r="AC156" s="122">
        <f t="shared" si="92"/>
        <v>0</v>
      </c>
      <c r="AD156" s="157">
        <f t="shared" si="93"/>
        <v>0</v>
      </c>
      <c r="AE156" s="131">
        <f t="shared" ref="AE156:AE165" si="105">T156*35</f>
        <v>0</v>
      </c>
      <c r="AF156" s="122">
        <f>VLOOKUP(C156,[1]Sheet1!$E$15:$DG$388,107,0)</f>
        <v>0</v>
      </c>
      <c r="AG156" s="122">
        <f t="shared" si="95"/>
        <v>0</v>
      </c>
      <c r="AH156" s="122">
        <f>VLOOKUP(C156,[1]Sheet1!$E$15:$DI$388,109,0)</f>
        <v>0</v>
      </c>
      <c r="AI156" s="122">
        <f t="shared" si="96"/>
        <v>0</v>
      </c>
      <c r="AJ156" s="122">
        <f>VLOOKUP(C156,[1]Sheet1!$E$15:$DK$388,111,0)</f>
        <v>0</v>
      </c>
      <c r="AK156" s="122">
        <f t="shared" si="97"/>
        <v>0</v>
      </c>
      <c r="AL156" s="122"/>
      <c r="AM156" s="307">
        <f t="shared" ref="AM156:AM165" si="106">T156*42</f>
        <v>0</v>
      </c>
      <c r="AN156" s="122"/>
      <c r="AO156" s="131">
        <f t="shared" si="99"/>
        <v>0</v>
      </c>
      <c r="AP156" s="131">
        <f t="shared" si="100"/>
        <v>0</v>
      </c>
    </row>
    <row r="157" spans="2:42" hidden="1" x14ac:dyDescent="0.25">
      <c r="C157" s="122">
        <v>2219042</v>
      </c>
      <c r="D157" s="303" t="s">
        <v>37</v>
      </c>
      <c r="E157" s="122" t="s">
        <v>507</v>
      </c>
      <c r="F157" s="163">
        <f>VLOOKUP(C157,[5]Sheet1!$F$7:$AB$380,23,0)</f>
        <v>0</v>
      </c>
      <c r="G157" s="163">
        <f t="shared" si="85"/>
        <v>0</v>
      </c>
      <c r="H157" s="131">
        <f>VLOOKUP(C157,[5]Sheet1!$F$7:$AC$380,24,0)</f>
        <v>0</v>
      </c>
      <c r="I157" s="131">
        <f t="shared" si="86"/>
        <v>0</v>
      </c>
      <c r="J157" s="131">
        <f>VLOOKUP(C157,[5]Sheet1!$F$7:$AD$380,25,0)</f>
        <v>0</v>
      </c>
      <c r="K157" s="131">
        <f t="shared" si="87"/>
        <v>0</v>
      </c>
      <c r="L157" s="131">
        <f>VLOOKUP(C157,[5]Sheet1!$F$7:$AE$380,26,0)</f>
        <v>0</v>
      </c>
      <c r="M157" s="131">
        <f t="shared" si="88"/>
        <v>0</v>
      </c>
      <c r="N157" s="131">
        <f>VLOOKUP(C157,[5]Sheet1!$F$7:$AF$380,27,0)</f>
        <v>0</v>
      </c>
      <c r="O157" s="131">
        <f t="shared" si="89"/>
        <v>0</v>
      </c>
      <c r="P157" s="131">
        <f>VLOOKUP(C157,[5]Sheet1!$F$7:$AG$380,28,0)</f>
        <v>0</v>
      </c>
      <c r="Q157" s="131">
        <f t="shared" si="90"/>
        <v>0</v>
      </c>
      <c r="R157" s="131">
        <f>VLOOKUP(C157,[5]Sheet1!$F$7:$AA$380,22,0)</f>
        <v>0</v>
      </c>
      <c r="S157" s="131">
        <f t="shared" si="91"/>
        <v>0</v>
      </c>
      <c r="T157" s="131">
        <f t="shared" si="81"/>
        <v>0</v>
      </c>
      <c r="U157" s="122"/>
      <c r="V157" s="122">
        <f t="shared" si="82"/>
        <v>0</v>
      </c>
      <c r="W157" s="122"/>
      <c r="X157" s="122">
        <f t="shared" si="83"/>
        <v>0</v>
      </c>
      <c r="Y157" s="122"/>
      <c r="Z157" s="122">
        <f t="shared" si="84"/>
        <v>0</v>
      </c>
      <c r="AA157" s="122"/>
      <c r="AB157" s="122"/>
      <c r="AC157" s="122">
        <f t="shared" si="92"/>
        <v>0</v>
      </c>
      <c r="AD157" s="157">
        <f t="shared" si="93"/>
        <v>0</v>
      </c>
      <c r="AE157" s="131">
        <f t="shared" si="105"/>
        <v>0</v>
      </c>
      <c r="AF157" s="122">
        <f>VLOOKUP(C157,[1]Sheet1!$E$15:$DG$388,107,0)</f>
        <v>0</v>
      </c>
      <c r="AG157" s="122">
        <f t="shared" si="95"/>
        <v>0</v>
      </c>
      <c r="AH157" s="122">
        <f>VLOOKUP(C157,[1]Sheet1!$E$15:$DI$388,109,0)</f>
        <v>0</v>
      </c>
      <c r="AI157" s="122">
        <f t="shared" si="96"/>
        <v>0</v>
      </c>
      <c r="AJ157" s="122">
        <f>VLOOKUP(C157,[1]Sheet1!$E$15:$DK$388,111,0)</f>
        <v>0</v>
      </c>
      <c r="AK157" s="122">
        <f t="shared" si="97"/>
        <v>0</v>
      </c>
      <c r="AL157" s="122"/>
      <c r="AM157" s="307">
        <f t="shared" si="106"/>
        <v>0</v>
      </c>
      <c r="AN157" s="122"/>
      <c r="AO157" s="131">
        <f t="shared" si="99"/>
        <v>0</v>
      </c>
      <c r="AP157" s="131">
        <f t="shared" si="100"/>
        <v>0</v>
      </c>
    </row>
    <row r="158" spans="2:42" hidden="1" x14ac:dyDescent="0.25">
      <c r="C158" s="122">
        <v>2219044</v>
      </c>
      <c r="D158" s="303" t="s">
        <v>37</v>
      </c>
      <c r="E158" s="122" t="s">
        <v>508</v>
      </c>
      <c r="F158" s="163">
        <f>VLOOKUP(C158,[5]Sheet1!$F$7:$AB$380,23,0)</f>
        <v>0</v>
      </c>
      <c r="G158" s="163">
        <f t="shared" si="85"/>
        <v>0</v>
      </c>
      <c r="H158" s="131">
        <f>VLOOKUP(C158,[5]Sheet1!$F$7:$AC$380,24,0)</f>
        <v>0</v>
      </c>
      <c r="I158" s="131">
        <f t="shared" si="86"/>
        <v>0</v>
      </c>
      <c r="J158" s="131">
        <f>VLOOKUP(C158,[5]Sheet1!$F$7:$AD$380,25,0)</f>
        <v>0</v>
      </c>
      <c r="K158" s="131">
        <f t="shared" si="87"/>
        <v>0</v>
      </c>
      <c r="L158" s="131">
        <f>VLOOKUP(C158,[5]Sheet1!$F$7:$AE$380,26,0)</f>
        <v>0</v>
      </c>
      <c r="M158" s="131">
        <f t="shared" si="88"/>
        <v>0</v>
      </c>
      <c r="N158" s="131">
        <f>VLOOKUP(C158,[5]Sheet1!$F$7:$AF$380,27,0)</f>
        <v>0</v>
      </c>
      <c r="O158" s="131">
        <f t="shared" si="89"/>
        <v>0</v>
      </c>
      <c r="P158" s="131">
        <f>VLOOKUP(C158,[5]Sheet1!$F$7:$AG$380,28,0)</f>
        <v>0</v>
      </c>
      <c r="Q158" s="131">
        <f t="shared" si="90"/>
        <v>0</v>
      </c>
      <c r="R158" s="131">
        <f>VLOOKUP(C158,[5]Sheet1!$F$7:$AA$380,22,0)</f>
        <v>0</v>
      </c>
      <c r="S158" s="131">
        <f t="shared" si="91"/>
        <v>0</v>
      </c>
      <c r="T158" s="131">
        <f t="shared" si="81"/>
        <v>0</v>
      </c>
      <c r="U158" s="122"/>
      <c r="V158" s="122">
        <f t="shared" si="82"/>
        <v>0</v>
      </c>
      <c r="W158" s="122"/>
      <c r="X158" s="122">
        <f t="shared" si="83"/>
        <v>0</v>
      </c>
      <c r="Y158" s="122"/>
      <c r="Z158" s="122">
        <f t="shared" si="84"/>
        <v>0</v>
      </c>
      <c r="AA158" s="122"/>
      <c r="AB158" s="122"/>
      <c r="AC158" s="122">
        <f t="shared" si="92"/>
        <v>0</v>
      </c>
      <c r="AD158" s="157">
        <f t="shared" si="93"/>
        <v>0</v>
      </c>
      <c r="AE158" s="131">
        <f t="shared" si="105"/>
        <v>0</v>
      </c>
      <c r="AF158" s="122">
        <f>VLOOKUP(C158,[1]Sheet1!$E$15:$DG$388,107,0)</f>
        <v>0</v>
      </c>
      <c r="AG158" s="122">
        <f t="shared" si="95"/>
        <v>0</v>
      </c>
      <c r="AH158" s="122">
        <f>VLOOKUP(C158,[1]Sheet1!$E$15:$DI$388,109,0)</f>
        <v>0</v>
      </c>
      <c r="AI158" s="122">
        <f t="shared" si="96"/>
        <v>0</v>
      </c>
      <c r="AJ158" s="122">
        <f>VLOOKUP(C158,[1]Sheet1!$E$15:$DK$388,111,0)</f>
        <v>0</v>
      </c>
      <c r="AK158" s="122">
        <f t="shared" si="97"/>
        <v>0</v>
      </c>
      <c r="AL158" s="122"/>
      <c r="AM158" s="307">
        <f t="shared" si="106"/>
        <v>0</v>
      </c>
      <c r="AN158" s="122"/>
      <c r="AO158" s="131">
        <f t="shared" si="99"/>
        <v>0</v>
      </c>
      <c r="AP158" s="131">
        <f t="shared" si="100"/>
        <v>0</v>
      </c>
    </row>
    <row r="159" spans="2:42" hidden="1" x14ac:dyDescent="0.25">
      <c r="C159" s="122">
        <v>2219049</v>
      </c>
      <c r="D159" s="303" t="s">
        <v>37</v>
      </c>
      <c r="E159" s="122" t="s">
        <v>509</v>
      </c>
      <c r="F159" s="163">
        <f>VLOOKUP(C159,[5]Sheet1!$F$7:$AB$380,23,0)</f>
        <v>0</v>
      </c>
      <c r="G159" s="163">
        <f t="shared" si="85"/>
        <v>0</v>
      </c>
      <c r="H159" s="131">
        <f>VLOOKUP(C159,[5]Sheet1!$F$7:$AC$380,24,0)</f>
        <v>0</v>
      </c>
      <c r="I159" s="131">
        <f t="shared" si="86"/>
        <v>0</v>
      </c>
      <c r="J159" s="131">
        <f>VLOOKUP(C159,[5]Sheet1!$F$7:$AD$380,25,0)</f>
        <v>0</v>
      </c>
      <c r="K159" s="131">
        <f t="shared" si="87"/>
        <v>0</v>
      </c>
      <c r="L159" s="131">
        <f>VLOOKUP(C159,[5]Sheet1!$F$7:$AE$380,26,0)</f>
        <v>0</v>
      </c>
      <c r="M159" s="131">
        <f t="shared" si="88"/>
        <v>0</v>
      </c>
      <c r="N159" s="131">
        <f>VLOOKUP(C159,[5]Sheet1!$F$7:$AF$380,27,0)</f>
        <v>0</v>
      </c>
      <c r="O159" s="131">
        <f t="shared" si="89"/>
        <v>0</v>
      </c>
      <c r="P159" s="131">
        <f>VLOOKUP(C159,[5]Sheet1!$F$7:$AG$380,28,0)</f>
        <v>0</v>
      </c>
      <c r="Q159" s="131">
        <f t="shared" si="90"/>
        <v>0</v>
      </c>
      <c r="R159" s="131">
        <f>VLOOKUP(C159,[5]Sheet1!$F$7:$AA$380,22,0)</f>
        <v>0</v>
      </c>
      <c r="S159" s="131">
        <f t="shared" si="91"/>
        <v>0</v>
      </c>
      <c r="T159" s="131">
        <f t="shared" si="81"/>
        <v>0</v>
      </c>
      <c r="U159" s="122"/>
      <c r="V159" s="122">
        <f t="shared" si="82"/>
        <v>0</v>
      </c>
      <c r="W159" s="122"/>
      <c r="X159" s="122">
        <f t="shared" si="83"/>
        <v>0</v>
      </c>
      <c r="Y159" s="122"/>
      <c r="Z159" s="122">
        <f t="shared" si="84"/>
        <v>0</v>
      </c>
      <c r="AA159" s="122"/>
      <c r="AB159" s="122"/>
      <c r="AC159" s="122">
        <f t="shared" si="92"/>
        <v>0</v>
      </c>
      <c r="AD159" s="157">
        <f t="shared" si="93"/>
        <v>0</v>
      </c>
      <c r="AE159" s="131">
        <f t="shared" si="105"/>
        <v>0</v>
      </c>
      <c r="AF159" s="122">
        <f>VLOOKUP(C159,[1]Sheet1!$E$15:$DG$388,107,0)</f>
        <v>0</v>
      </c>
      <c r="AG159" s="122">
        <f t="shared" si="95"/>
        <v>0</v>
      </c>
      <c r="AH159" s="122">
        <f>VLOOKUP(C159,[1]Sheet1!$E$15:$DI$388,109,0)</f>
        <v>0</v>
      </c>
      <c r="AI159" s="122">
        <f t="shared" si="96"/>
        <v>0</v>
      </c>
      <c r="AJ159" s="122">
        <f>VLOOKUP(C159,[1]Sheet1!$E$15:$DK$388,111,0)</f>
        <v>0</v>
      </c>
      <c r="AK159" s="122">
        <f t="shared" si="97"/>
        <v>0</v>
      </c>
      <c r="AL159" s="122"/>
      <c r="AM159" s="307">
        <f t="shared" si="106"/>
        <v>0</v>
      </c>
      <c r="AN159" s="122"/>
      <c r="AO159" s="131">
        <f t="shared" si="99"/>
        <v>0</v>
      </c>
      <c r="AP159" s="131">
        <f t="shared" si="100"/>
        <v>0</v>
      </c>
    </row>
    <row r="160" spans="2:42" hidden="1" x14ac:dyDescent="0.25">
      <c r="C160" s="122">
        <v>2219095</v>
      </c>
      <c r="D160" s="303" t="s">
        <v>37</v>
      </c>
      <c r="E160" s="122" t="s">
        <v>510</v>
      </c>
      <c r="F160" s="163">
        <f>VLOOKUP(C160,[5]Sheet1!$F$7:$AB$380,23,0)</f>
        <v>0</v>
      </c>
      <c r="G160" s="163">
        <f t="shared" si="85"/>
        <v>0</v>
      </c>
      <c r="H160" s="131">
        <f>VLOOKUP(C160,[5]Sheet1!$F$7:$AC$380,24,0)</f>
        <v>0</v>
      </c>
      <c r="I160" s="131">
        <f t="shared" si="86"/>
        <v>0</v>
      </c>
      <c r="J160" s="131">
        <f>VLOOKUP(C160,[5]Sheet1!$F$7:$AD$380,25,0)</f>
        <v>0</v>
      </c>
      <c r="K160" s="131">
        <f t="shared" si="87"/>
        <v>0</v>
      </c>
      <c r="L160" s="131">
        <f>VLOOKUP(C160,[5]Sheet1!$F$7:$AE$380,26,0)</f>
        <v>0</v>
      </c>
      <c r="M160" s="131">
        <f t="shared" si="88"/>
        <v>0</v>
      </c>
      <c r="N160" s="131">
        <f>VLOOKUP(C160,[5]Sheet1!$F$7:$AF$380,27,0)</f>
        <v>0</v>
      </c>
      <c r="O160" s="131">
        <f t="shared" si="89"/>
        <v>0</v>
      </c>
      <c r="P160" s="131">
        <f>VLOOKUP(C160,[5]Sheet1!$F$7:$AG$380,28,0)</f>
        <v>0</v>
      </c>
      <c r="Q160" s="131">
        <f t="shared" si="90"/>
        <v>0</v>
      </c>
      <c r="R160" s="131">
        <f>VLOOKUP(C160,[5]Sheet1!$F$7:$AA$380,22,0)</f>
        <v>0</v>
      </c>
      <c r="S160" s="131">
        <f t="shared" si="91"/>
        <v>0</v>
      </c>
      <c r="T160" s="131">
        <f t="shared" si="81"/>
        <v>0</v>
      </c>
      <c r="U160" s="122"/>
      <c r="V160" s="122">
        <f t="shared" si="82"/>
        <v>0</v>
      </c>
      <c r="W160" s="122"/>
      <c r="X160" s="122">
        <f t="shared" si="83"/>
        <v>0</v>
      </c>
      <c r="Y160" s="122"/>
      <c r="Z160" s="122">
        <f t="shared" si="84"/>
        <v>0</v>
      </c>
      <c r="AA160" s="122"/>
      <c r="AB160" s="122"/>
      <c r="AC160" s="122">
        <f t="shared" si="92"/>
        <v>0</v>
      </c>
      <c r="AD160" s="157">
        <f t="shared" si="93"/>
        <v>0</v>
      </c>
      <c r="AE160" s="131">
        <f t="shared" si="105"/>
        <v>0</v>
      </c>
      <c r="AF160" s="122">
        <f>VLOOKUP(C160,[1]Sheet1!$E$15:$DG$388,107,0)</f>
        <v>0</v>
      </c>
      <c r="AG160" s="122">
        <f t="shared" si="95"/>
        <v>0</v>
      </c>
      <c r="AH160" s="122">
        <f>VLOOKUP(C160,[1]Sheet1!$E$15:$DI$388,109,0)</f>
        <v>0</v>
      </c>
      <c r="AI160" s="122">
        <f t="shared" si="96"/>
        <v>0</v>
      </c>
      <c r="AJ160" s="122">
        <f>VLOOKUP(C160,[1]Sheet1!$E$15:$DK$388,111,0)</f>
        <v>0</v>
      </c>
      <c r="AK160" s="122">
        <f t="shared" si="97"/>
        <v>0</v>
      </c>
      <c r="AL160" s="122"/>
      <c r="AM160" s="307">
        <f t="shared" si="106"/>
        <v>0</v>
      </c>
      <c r="AN160" s="122"/>
      <c r="AO160" s="131">
        <f t="shared" si="99"/>
        <v>0</v>
      </c>
      <c r="AP160" s="131">
        <f t="shared" si="100"/>
        <v>0</v>
      </c>
    </row>
    <row r="161" spans="3:42" hidden="1" x14ac:dyDescent="0.25">
      <c r="C161" s="122">
        <v>2219106</v>
      </c>
      <c r="D161" s="303" t="s">
        <v>37</v>
      </c>
      <c r="E161" s="122" t="s">
        <v>511</v>
      </c>
      <c r="F161" s="163">
        <f>VLOOKUP(C161,[5]Sheet1!$F$7:$AB$380,23,0)</f>
        <v>0</v>
      </c>
      <c r="G161" s="163">
        <f t="shared" si="85"/>
        <v>0</v>
      </c>
      <c r="H161" s="131">
        <f>VLOOKUP(C161,[5]Sheet1!$F$7:$AC$380,24,0)</f>
        <v>0</v>
      </c>
      <c r="I161" s="131">
        <f t="shared" si="86"/>
        <v>0</v>
      </c>
      <c r="J161" s="131">
        <f>VLOOKUP(C161,[5]Sheet1!$F$7:$AD$380,25,0)</f>
        <v>0</v>
      </c>
      <c r="K161" s="131">
        <f t="shared" si="87"/>
        <v>0</v>
      </c>
      <c r="L161" s="131">
        <f>VLOOKUP(C161,[5]Sheet1!$F$7:$AE$380,26,0)</f>
        <v>0</v>
      </c>
      <c r="M161" s="131">
        <f t="shared" si="88"/>
        <v>0</v>
      </c>
      <c r="N161" s="131">
        <f>VLOOKUP(C161,[5]Sheet1!$F$7:$AF$380,27,0)</f>
        <v>0</v>
      </c>
      <c r="O161" s="131">
        <f t="shared" si="89"/>
        <v>0</v>
      </c>
      <c r="P161" s="131">
        <f>VLOOKUP(C161,[5]Sheet1!$F$7:$AG$380,28,0)</f>
        <v>0</v>
      </c>
      <c r="Q161" s="131">
        <f t="shared" si="90"/>
        <v>0</v>
      </c>
      <c r="R161" s="131">
        <f>VLOOKUP(C161,[5]Sheet1!$F$7:$AA$380,22,0)</f>
        <v>0</v>
      </c>
      <c r="S161" s="131">
        <f t="shared" si="91"/>
        <v>0</v>
      </c>
      <c r="T161" s="131">
        <f t="shared" si="81"/>
        <v>0</v>
      </c>
      <c r="U161" s="122"/>
      <c r="V161" s="122">
        <f t="shared" si="82"/>
        <v>0</v>
      </c>
      <c r="W161" s="122"/>
      <c r="X161" s="122">
        <f t="shared" si="83"/>
        <v>0</v>
      </c>
      <c r="Y161" s="122"/>
      <c r="Z161" s="122">
        <f t="shared" si="84"/>
        <v>0</v>
      </c>
      <c r="AA161" s="122"/>
      <c r="AB161" s="122"/>
      <c r="AC161" s="122">
        <f t="shared" si="92"/>
        <v>0</v>
      </c>
      <c r="AD161" s="157">
        <f t="shared" si="93"/>
        <v>0</v>
      </c>
      <c r="AE161" s="131">
        <f t="shared" si="105"/>
        <v>0</v>
      </c>
      <c r="AF161" s="122">
        <f>VLOOKUP(C161,[1]Sheet1!$E$15:$DG$388,107,0)</f>
        <v>0</v>
      </c>
      <c r="AG161" s="122">
        <f t="shared" si="95"/>
        <v>0</v>
      </c>
      <c r="AH161" s="122">
        <f>VLOOKUP(C161,[1]Sheet1!$E$15:$DI$388,109,0)</f>
        <v>0</v>
      </c>
      <c r="AI161" s="122">
        <f t="shared" si="96"/>
        <v>0</v>
      </c>
      <c r="AJ161" s="122">
        <f>VLOOKUP(C161,[1]Sheet1!$E$15:$DK$388,111,0)</f>
        <v>0</v>
      </c>
      <c r="AK161" s="122">
        <f t="shared" si="97"/>
        <v>0</v>
      </c>
      <c r="AL161" s="122"/>
      <c r="AM161" s="307">
        <f t="shared" si="106"/>
        <v>0</v>
      </c>
      <c r="AN161" s="122"/>
      <c r="AO161" s="131">
        <f t="shared" si="99"/>
        <v>0</v>
      </c>
      <c r="AP161" s="131">
        <f t="shared" si="100"/>
        <v>0</v>
      </c>
    </row>
    <row r="162" spans="3:42" hidden="1" x14ac:dyDescent="0.25">
      <c r="C162" s="122">
        <v>2219124</v>
      </c>
      <c r="D162" s="303" t="s">
        <v>37</v>
      </c>
      <c r="E162" s="122" t="s">
        <v>512</v>
      </c>
      <c r="F162" s="163">
        <f>VLOOKUP(C162,[5]Sheet1!$F$7:$AB$380,23,0)</f>
        <v>0</v>
      </c>
      <c r="G162" s="163">
        <f t="shared" si="85"/>
        <v>0</v>
      </c>
      <c r="H162" s="131">
        <f>VLOOKUP(C162,[5]Sheet1!$F$7:$AC$380,24,0)</f>
        <v>0</v>
      </c>
      <c r="I162" s="131">
        <f t="shared" si="86"/>
        <v>0</v>
      </c>
      <c r="J162" s="131">
        <f>VLOOKUP(C162,[5]Sheet1!$F$7:$AD$380,25,0)</f>
        <v>0</v>
      </c>
      <c r="K162" s="131">
        <f t="shared" si="87"/>
        <v>0</v>
      </c>
      <c r="L162" s="131">
        <f>VLOOKUP(C162,[5]Sheet1!$F$7:$AE$380,26,0)</f>
        <v>0</v>
      </c>
      <c r="M162" s="131">
        <f t="shared" si="88"/>
        <v>0</v>
      </c>
      <c r="N162" s="131">
        <f>VLOOKUP(C162,[5]Sheet1!$F$7:$AF$380,27,0)</f>
        <v>0</v>
      </c>
      <c r="O162" s="131">
        <f t="shared" si="89"/>
        <v>0</v>
      </c>
      <c r="P162" s="131">
        <f>VLOOKUP(C162,[5]Sheet1!$F$7:$AG$380,28,0)</f>
        <v>0</v>
      </c>
      <c r="Q162" s="131">
        <f t="shared" si="90"/>
        <v>0</v>
      </c>
      <c r="R162" s="131">
        <f>VLOOKUP(C162,[5]Sheet1!$F$7:$AA$380,22,0)</f>
        <v>0</v>
      </c>
      <c r="S162" s="131">
        <f t="shared" si="91"/>
        <v>0</v>
      </c>
      <c r="T162" s="131">
        <f t="shared" si="81"/>
        <v>0</v>
      </c>
      <c r="U162" s="122"/>
      <c r="V162" s="122">
        <f t="shared" si="82"/>
        <v>0</v>
      </c>
      <c r="W162" s="122"/>
      <c r="X162" s="122">
        <f t="shared" si="83"/>
        <v>0</v>
      </c>
      <c r="Y162" s="122"/>
      <c r="Z162" s="122">
        <f t="shared" si="84"/>
        <v>0</v>
      </c>
      <c r="AA162" s="122"/>
      <c r="AB162" s="122"/>
      <c r="AC162" s="122">
        <f t="shared" si="92"/>
        <v>0</v>
      </c>
      <c r="AD162" s="157">
        <f t="shared" si="93"/>
        <v>0</v>
      </c>
      <c r="AE162" s="131">
        <f t="shared" si="105"/>
        <v>0</v>
      </c>
      <c r="AF162" s="122">
        <f>VLOOKUP(C162,[1]Sheet1!$E$15:$DG$388,107,0)</f>
        <v>0</v>
      </c>
      <c r="AG162" s="122">
        <f t="shared" si="95"/>
        <v>0</v>
      </c>
      <c r="AH162" s="122">
        <f>VLOOKUP(C162,[1]Sheet1!$E$15:$DI$388,109,0)</f>
        <v>0</v>
      </c>
      <c r="AI162" s="122">
        <f t="shared" si="96"/>
        <v>0</v>
      </c>
      <c r="AJ162" s="122">
        <f>VLOOKUP(C162,[1]Sheet1!$E$15:$DK$388,111,0)</f>
        <v>0</v>
      </c>
      <c r="AK162" s="122">
        <f t="shared" si="97"/>
        <v>0</v>
      </c>
      <c r="AL162" s="122"/>
      <c r="AM162" s="307">
        <f t="shared" si="106"/>
        <v>0</v>
      </c>
      <c r="AN162" s="122"/>
      <c r="AO162" s="131">
        <f t="shared" si="99"/>
        <v>0</v>
      </c>
      <c r="AP162" s="131">
        <f t="shared" si="100"/>
        <v>0</v>
      </c>
    </row>
    <row r="163" spans="3:42" x14ac:dyDescent="0.25">
      <c r="C163" s="122">
        <v>2219130</v>
      </c>
      <c r="D163" s="303" t="s">
        <v>37</v>
      </c>
      <c r="E163" s="122" t="s">
        <v>513</v>
      </c>
      <c r="F163" s="163">
        <f>VLOOKUP(C163,[5]Sheet1!$F$7:$AB$380,23,0)</f>
        <v>0</v>
      </c>
      <c r="G163" s="163">
        <f t="shared" si="85"/>
        <v>0</v>
      </c>
      <c r="H163" s="131">
        <f>VLOOKUP(C163,[5]Sheet1!$F$7:$AC$380,24,0)</f>
        <v>0</v>
      </c>
      <c r="I163" s="131">
        <f t="shared" si="86"/>
        <v>0</v>
      </c>
      <c r="J163" s="131">
        <f>VLOOKUP(C163,[5]Sheet1!$F$7:$AD$380,25,0)</f>
        <v>0</v>
      </c>
      <c r="K163" s="131">
        <f t="shared" si="87"/>
        <v>0</v>
      </c>
      <c r="L163" s="131">
        <f>VLOOKUP(C163,[5]Sheet1!$F$7:$AE$380,26,0)</f>
        <v>0</v>
      </c>
      <c r="M163" s="131">
        <f t="shared" si="88"/>
        <v>0</v>
      </c>
      <c r="N163" s="131">
        <f>VLOOKUP(C163,[5]Sheet1!$F$7:$AF$380,27,0)</f>
        <v>27</v>
      </c>
      <c r="O163" s="131">
        <f t="shared" si="89"/>
        <v>84321</v>
      </c>
      <c r="P163" s="131">
        <f>VLOOKUP(C163,[5]Sheet1!$F$7:$AG$380,28,0)</f>
        <v>0</v>
      </c>
      <c r="Q163" s="131">
        <f t="shared" si="90"/>
        <v>0</v>
      </c>
      <c r="R163" s="131">
        <f>VLOOKUP(C163,[5]Sheet1!$F$7:$AA$380,22,0)</f>
        <v>1</v>
      </c>
      <c r="S163" s="131">
        <f t="shared" si="91"/>
        <v>20922</v>
      </c>
      <c r="T163" s="131">
        <f t="shared" si="81"/>
        <v>27</v>
      </c>
      <c r="U163" s="122"/>
      <c r="V163" s="122">
        <f t="shared" si="82"/>
        <v>0</v>
      </c>
      <c r="W163" s="122"/>
      <c r="X163" s="122">
        <f t="shared" si="83"/>
        <v>0</v>
      </c>
      <c r="Y163" s="122"/>
      <c r="Z163" s="122">
        <f t="shared" si="84"/>
        <v>0</v>
      </c>
      <c r="AA163" s="122"/>
      <c r="AB163" s="122"/>
      <c r="AC163" s="122">
        <f t="shared" si="92"/>
        <v>0</v>
      </c>
      <c r="AD163" s="157">
        <f t="shared" si="93"/>
        <v>106377</v>
      </c>
      <c r="AE163" s="131">
        <f t="shared" si="105"/>
        <v>945</v>
      </c>
      <c r="AF163" s="122">
        <f>VLOOKUP(C163,[1]Sheet1!$E$15:$DG$388,107,0)</f>
        <v>0</v>
      </c>
      <c r="AG163" s="122">
        <f t="shared" si="95"/>
        <v>0</v>
      </c>
      <c r="AH163" s="122">
        <f>VLOOKUP(C163,[1]Sheet1!$E$15:$DI$388,109,0)</f>
        <v>0</v>
      </c>
      <c r="AI163" s="122">
        <f t="shared" si="96"/>
        <v>0</v>
      </c>
      <c r="AJ163" s="122">
        <f>VLOOKUP(C163,[1]Sheet1!$E$15:$DK$388,111,0)</f>
        <v>0</v>
      </c>
      <c r="AK163" s="122">
        <f t="shared" si="97"/>
        <v>0</v>
      </c>
      <c r="AL163" s="122"/>
      <c r="AM163" s="307">
        <f t="shared" si="106"/>
        <v>1134</v>
      </c>
      <c r="AN163" s="122"/>
      <c r="AO163" s="131">
        <f t="shared" si="99"/>
        <v>107322</v>
      </c>
      <c r="AP163" s="131">
        <f t="shared" si="100"/>
        <v>107322</v>
      </c>
    </row>
    <row r="164" spans="3:42" hidden="1" x14ac:dyDescent="0.25">
      <c r="C164" s="122">
        <v>2219143</v>
      </c>
      <c r="D164" s="303" t="s">
        <v>37</v>
      </c>
      <c r="E164" s="122" t="s">
        <v>514</v>
      </c>
      <c r="F164" s="163">
        <f>VLOOKUP(C164,[5]Sheet1!$F$7:$AB$380,23,0)</f>
        <v>0</v>
      </c>
      <c r="G164" s="163">
        <f t="shared" si="85"/>
        <v>0</v>
      </c>
      <c r="H164" s="131">
        <f>VLOOKUP(C164,[5]Sheet1!$F$7:$AC$380,24,0)</f>
        <v>0</v>
      </c>
      <c r="I164" s="131">
        <f t="shared" si="86"/>
        <v>0</v>
      </c>
      <c r="J164" s="131">
        <f>VLOOKUP(C164,[5]Sheet1!$F$7:$AD$380,25,0)</f>
        <v>0</v>
      </c>
      <c r="K164" s="131">
        <f t="shared" si="87"/>
        <v>0</v>
      </c>
      <c r="L164" s="131">
        <f>VLOOKUP(C164,[5]Sheet1!$F$7:$AE$380,26,0)</f>
        <v>0</v>
      </c>
      <c r="M164" s="131">
        <f t="shared" si="88"/>
        <v>0</v>
      </c>
      <c r="N164" s="131">
        <f>VLOOKUP(C164,[5]Sheet1!$F$7:$AF$380,27,0)</f>
        <v>0</v>
      </c>
      <c r="O164" s="131">
        <f t="shared" si="89"/>
        <v>0</v>
      </c>
      <c r="P164" s="131">
        <f>VLOOKUP(C164,[5]Sheet1!$F$7:$AG$380,28,0)</f>
        <v>0</v>
      </c>
      <c r="Q164" s="131">
        <f t="shared" si="90"/>
        <v>0</v>
      </c>
      <c r="R164" s="131">
        <f>VLOOKUP(C164,[5]Sheet1!$F$7:$AA$380,22,0)</f>
        <v>0</v>
      </c>
      <c r="S164" s="131">
        <f t="shared" si="91"/>
        <v>0</v>
      </c>
      <c r="T164" s="131">
        <f t="shared" si="81"/>
        <v>0</v>
      </c>
      <c r="U164" s="122"/>
      <c r="V164" s="122">
        <f t="shared" si="82"/>
        <v>0</v>
      </c>
      <c r="W164" s="122"/>
      <c r="X164" s="122">
        <f t="shared" si="83"/>
        <v>0</v>
      </c>
      <c r="Y164" s="122"/>
      <c r="Z164" s="122">
        <f t="shared" si="84"/>
        <v>0</v>
      </c>
      <c r="AA164" s="122"/>
      <c r="AB164" s="122"/>
      <c r="AC164" s="122">
        <f t="shared" si="92"/>
        <v>0</v>
      </c>
      <c r="AD164" s="157">
        <f t="shared" si="93"/>
        <v>0</v>
      </c>
      <c r="AE164" s="131">
        <f t="shared" si="105"/>
        <v>0</v>
      </c>
      <c r="AF164" s="122">
        <f>VLOOKUP(C164,[1]Sheet1!$E$15:$DG$388,107,0)</f>
        <v>0</v>
      </c>
      <c r="AG164" s="122">
        <f t="shared" si="95"/>
        <v>0</v>
      </c>
      <c r="AH164" s="122">
        <f>VLOOKUP(C164,[1]Sheet1!$E$15:$DI$388,109,0)</f>
        <v>0</v>
      </c>
      <c r="AI164" s="122">
        <f t="shared" si="96"/>
        <v>0</v>
      </c>
      <c r="AJ164" s="122">
        <f>VLOOKUP(C164,[1]Sheet1!$E$15:$DK$388,111,0)</f>
        <v>0</v>
      </c>
      <c r="AK164" s="122">
        <f t="shared" si="97"/>
        <v>0</v>
      </c>
      <c r="AL164" s="122"/>
      <c r="AM164" s="307">
        <f t="shared" si="106"/>
        <v>0</v>
      </c>
      <c r="AN164" s="122"/>
      <c r="AO164" s="131">
        <f t="shared" si="99"/>
        <v>0</v>
      </c>
      <c r="AP164" s="131">
        <f t="shared" si="100"/>
        <v>0</v>
      </c>
    </row>
    <row r="165" spans="3:42" hidden="1" x14ac:dyDescent="0.25">
      <c r="C165" s="122">
        <v>2219199</v>
      </c>
      <c r="D165" s="303" t="s">
        <v>37</v>
      </c>
      <c r="E165" s="122" t="s">
        <v>515</v>
      </c>
      <c r="F165" s="163">
        <f>VLOOKUP(C165,[5]Sheet1!$F$7:$AB$380,23,0)</f>
        <v>0</v>
      </c>
      <c r="G165" s="163">
        <f t="shared" si="85"/>
        <v>0</v>
      </c>
      <c r="H165" s="131">
        <f>VLOOKUP(C165,[5]Sheet1!$F$7:$AC$380,24,0)</f>
        <v>0</v>
      </c>
      <c r="I165" s="131">
        <f t="shared" si="86"/>
        <v>0</v>
      </c>
      <c r="J165" s="131">
        <f>VLOOKUP(C165,[5]Sheet1!$F$7:$AD$380,25,0)</f>
        <v>0</v>
      </c>
      <c r="K165" s="131">
        <f t="shared" si="87"/>
        <v>0</v>
      </c>
      <c r="L165" s="131">
        <f>VLOOKUP(C165,[5]Sheet1!$F$7:$AE$380,26,0)</f>
        <v>0</v>
      </c>
      <c r="M165" s="131">
        <f t="shared" si="88"/>
        <v>0</v>
      </c>
      <c r="N165" s="131">
        <f>VLOOKUP(C165,[5]Sheet1!$F$7:$AF$380,27,0)</f>
        <v>0</v>
      </c>
      <c r="O165" s="131">
        <f t="shared" si="89"/>
        <v>0</v>
      </c>
      <c r="P165" s="131">
        <f>VLOOKUP(C165,[5]Sheet1!$F$7:$AG$380,28,0)</f>
        <v>0</v>
      </c>
      <c r="Q165" s="131">
        <f t="shared" si="90"/>
        <v>0</v>
      </c>
      <c r="R165" s="131">
        <f>VLOOKUP(C165,[5]Sheet1!$F$7:$AA$380,22,0)</f>
        <v>0</v>
      </c>
      <c r="S165" s="131">
        <f t="shared" si="91"/>
        <v>0</v>
      </c>
      <c r="T165" s="131">
        <f t="shared" si="81"/>
        <v>0</v>
      </c>
      <c r="U165" s="122"/>
      <c r="V165" s="122">
        <f t="shared" si="82"/>
        <v>0</v>
      </c>
      <c r="W165" s="122"/>
      <c r="X165" s="122">
        <f t="shared" si="83"/>
        <v>0</v>
      </c>
      <c r="Y165" s="122"/>
      <c r="Z165" s="122">
        <f t="shared" si="84"/>
        <v>0</v>
      </c>
      <c r="AA165" s="122"/>
      <c r="AB165" s="122"/>
      <c r="AC165" s="122">
        <f t="shared" si="92"/>
        <v>0</v>
      </c>
      <c r="AD165" s="157">
        <f t="shared" si="93"/>
        <v>0</v>
      </c>
      <c r="AE165" s="131">
        <f t="shared" si="105"/>
        <v>0</v>
      </c>
      <c r="AF165" s="122">
        <f>VLOOKUP(C165,[1]Sheet1!$E$15:$DG$388,107,0)</f>
        <v>0</v>
      </c>
      <c r="AG165" s="122">
        <f t="shared" si="95"/>
        <v>0</v>
      </c>
      <c r="AH165" s="122">
        <f>VLOOKUP(C165,[1]Sheet1!$E$15:$DI$388,109,0)</f>
        <v>0</v>
      </c>
      <c r="AI165" s="122">
        <f t="shared" si="96"/>
        <v>0</v>
      </c>
      <c r="AJ165" s="122">
        <f>VLOOKUP(C165,[1]Sheet1!$E$15:$DK$388,111,0)</f>
        <v>0</v>
      </c>
      <c r="AK165" s="122">
        <f t="shared" si="97"/>
        <v>0</v>
      </c>
      <c r="AL165" s="122"/>
      <c r="AM165" s="307">
        <f t="shared" si="106"/>
        <v>0</v>
      </c>
      <c r="AN165" s="122"/>
      <c r="AO165" s="131">
        <f t="shared" si="99"/>
        <v>0</v>
      </c>
      <c r="AP165" s="131">
        <f t="shared" si="100"/>
        <v>0</v>
      </c>
    </row>
    <row r="166" spans="3:42" x14ac:dyDescent="0.25">
      <c r="C166" s="112"/>
      <c r="D166" s="112"/>
      <c r="E166" s="141" t="s">
        <v>38</v>
      </c>
      <c r="F166" s="141">
        <f t="shared" ref="F166:AP166" si="107">SUM(F167:F174)</f>
        <v>0</v>
      </c>
      <c r="G166" s="141">
        <f t="shared" si="107"/>
        <v>0</v>
      </c>
      <c r="H166" s="141">
        <f t="shared" si="107"/>
        <v>0</v>
      </c>
      <c r="I166" s="141">
        <f t="shared" si="107"/>
        <v>0</v>
      </c>
      <c r="J166" s="141">
        <f t="shared" si="107"/>
        <v>0</v>
      </c>
      <c r="K166" s="141">
        <f t="shared" si="107"/>
        <v>0</v>
      </c>
      <c r="L166" s="141">
        <f t="shared" si="107"/>
        <v>53</v>
      </c>
      <c r="M166" s="141">
        <f t="shared" si="107"/>
        <v>198591</v>
      </c>
      <c r="N166" s="141">
        <f t="shared" si="107"/>
        <v>0</v>
      </c>
      <c r="O166" s="141">
        <f t="shared" si="107"/>
        <v>0</v>
      </c>
      <c r="P166" s="141">
        <f t="shared" si="107"/>
        <v>159</v>
      </c>
      <c r="Q166" s="141">
        <f t="shared" si="107"/>
        <v>875454</v>
      </c>
      <c r="R166" s="141">
        <f t="shared" si="107"/>
        <v>9</v>
      </c>
      <c r="S166" s="141">
        <f t="shared" si="107"/>
        <v>188298</v>
      </c>
      <c r="T166" s="131">
        <f t="shared" si="81"/>
        <v>212</v>
      </c>
      <c r="U166" s="141">
        <f t="shared" si="107"/>
        <v>0</v>
      </c>
      <c r="V166" s="122">
        <f t="shared" si="82"/>
        <v>0</v>
      </c>
      <c r="W166" s="141">
        <f t="shared" si="107"/>
        <v>0</v>
      </c>
      <c r="X166" s="122">
        <f t="shared" si="83"/>
        <v>0</v>
      </c>
      <c r="Y166" s="141">
        <f t="shared" si="107"/>
        <v>159</v>
      </c>
      <c r="Z166" s="122">
        <f t="shared" si="84"/>
        <v>11766</v>
      </c>
      <c r="AA166" s="141">
        <f t="shared" si="107"/>
        <v>73900</v>
      </c>
      <c r="AB166" s="141">
        <f t="shared" si="107"/>
        <v>0</v>
      </c>
      <c r="AC166" s="141">
        <f t="shared" si="107"/>
        <v>0</v>
      </c>
      <c r="AD166" s="141">
        <f t="shared" si="107"/>
        <v>1373461</v>
      </c>
      <c r="AE166" s="141">
        <f t="shared" si="107"/>
        <v>7420</v>
      </c>
      <c r="AF166" s="141">
        <f t="shared" si="107"/>
        <v>159</v>
      </c>
      <c r="AG166" s="141">
        <f t="shared" si="107"/>
        <v>17808</v>
      </c>
      <c r="AH166" s="141">
        <f t="shared" si="107"/>
        <v>0</v>
      </c>
      <c r="AI166" s="141">
        <f t="shared" si="107"/>
        <v>0</v>
      </c>
      <c r="AJ166" s="141">
        <f t="shared" si="107"/>
        <v>53</v>
      </c>
      <c r="AK166" s="141">
        <f t="shared" si="107"/>
        <v>13886</v>
      </c>
      <c r="AL166" s="141">
        <f t="shared" si="107"/>
        <v>2662</v>
      </c>
      <c r="AM166" s="141">
        <f t="shared" si="107"/>
        <v>8904</v>
      </c>
      <c r="AN166" s="141">
        <f t="shared" si="107"/>
        <v>0</v>
      </c>
      <c r="AO166" s="141">
        <f t="shared" si="107"/>
        <v>1398689</v>
      </c>
      <c r="AP166" s="141">
        <f t="shared" si="107"/>
        <v>1398689</v>
      </c>
    </row>
    <row r="167" spans="3:42" hidden="1" x14ac:dyDescent="0.25">
      <c r="C167" s="122">
        <v>2220014</v>
      </c>
      <c r="D167" s="303" t="s">
        <v>38</v>
      </c>
      <c r="E167" s="122" t="s">
        <v>516</v>
      </c>
      <c r="F167" s="163">
        <f>VLOOKUP(C167,[5]Sheet1!$F$7:$AB$380,23,0)</f>
        <v>0</v>
      </c>
      <c r="G167" s="163">
        <f t="shared" si="85"/>
        <v>0</v>
      </c>
      <c r="H167" s="131">
        <f>VLOOKUP(C167,[5]Sheet1!$F$7:$AC$380,24,0)</f>
        <v>0</v>
      </c>
      <c r="I167" s="131">
        <f t="shared" si="86"/>
        <v>0</v>
      </c>
      <c r="J167" s="131">
        <f>VLOOKUP(C167,[5]Sheet1!$F$7:$AD$380,25,0)</f>
        <v>0</v>
      </c>
      <c r="K167" s="131">
        <f t="shared" si="87"/>
        <v>0</v>
      </c>
      <c r="L167" s="131">
        <f>VLOOKUP(C167,[5]Sheet1!$F$7:$AE$380,26,0)</f>
        <v>0</v>
      </c>
      <c r="M167" s="131">
        <f t="shared" si="88"/>
        <v>0</v>
      </c>
      <c r="N167" s="131">
        <f>VLOOKUP(C167,[5]Sheet1!$F$7:$AF$380,27,0)</f>
        <v>0</v>
      </c>
      <c r="O167" s="131">
        <f t="shared" si="89"/>
        <v>0</v>
      </c>
      <c r="P167" s="131">
        <f>VLOOKUP(C167,[5]Sheet1!$F$7:$AG$380,28,0)</f>
        <v>0</v>
      </c>
      <c r="Q167" s="131">
        <f t="shared" si="90"/>
        <v>0</v>
      </c>
      <c r="R167" s="131">
        <f>VLOOKUP(C167,[5]Sheet1!$F$7:$AA$380,22,0)</f>
        <v>0</v>
      </c>
      <c r="S167" s="131">
        <f t="shared" si="91"/>
        <v>0</v>
      </c>
      <c r="T167" s="131">
        <f t="shared" si="81"/>
        <v>0</v>
      </c>
      <c r="U167" s="122"/>
      <c r="V167" s="122">
        <f t="shared" si="82"/>
        <v>0</v>
      </c>
      <c r="W167" s="122"/>
      <c r="X167" s="122">
        <f t="shared" si="83"/>
        <v>0</v>
      </c>
      <c r="Y167" s="122"/>
      <c r="Z167" s="122">
        <f t="shared" si="84"/>
        <v>0</v>
      </c>
      <c r="AA167" s="122"/>
      <c r="AB167" s="122"/>
      <c r="AC167" s="122">
        <f t="shared" si="92"/>
        <v>0</v>
      </c>
      <c r="AD167" s="157">
        <f t="shared" si="93"/>
        <v>0</v>
      </c>
      <c r="AE167" s="131">
        <f t="shared" ref="AE167:AE174" si="108">T167*35</f>
        <v>0</v>
      </c>
      <c r="AF167" s="122">
        <f>VLOOKUP(C167,[1]Sheet1!$E$15:$DG$388,107,0)</f>
        <v>0</v>
      </c>
      <c r="AG167" s="122">
        <f t="shared" si="95"/>
        <v>0</v>
      </c>
      <c r="AH167" s="122">
        <f>VLOOKUP(C167,[1]Sheet1!$E$15:$DI$388,109,0)</f>
        <v>0</v>
      </c>
      <c r="AI167" s="122">
        <f t="shared" si="96"/>
        <v>0</v>
      </c>
      <c r="AJ167" s="122">
        <f>VLOOKUP(C167,[1]Sheet1!$E$15:$DK$388,111,0)</f>
        <v>0</v>
      </c>
      <c r="AK167" s="122">
        <f t="shared" si="97"/>
        <v>0</v>
      </c>
      <c r="AL167" s="122"/>
      <c r="AM167" s="307">
        <f t="shared" ref="AM167:AM174" si="109">T167*42</f>
        <v>0</v>
      </c>
      <c r="AN167" s="122"/>
      <c r="AO167" s="131">
        <f t="shared" si="99"/>
        <v>0</v>
      </c>
      <c r="AP167" s="131">
        <f t="shared" si="100"/>
        <v>0</v>
      </c>
    </row>
    <row r="168" spans="3:42" hidden="1" x14ac:dyDescent="0.25">
      <c r="C168" s="122">
        <v>2220029</v>
      </c>
      <c r="D168" s="303" t="s">
        <v>38</v>
      </c>
      <c r="E168" s="122" t="s">
        <v>517</v>
      </c>
      <c r="F168" s="163">
        <f>VLOOKUP(C168,[5]Sheet1!$F$7:$AB$380,23,0)</f>
        <v>0</v>
      </c>
      <c r="G168" s="163">
        <f t="shared" si="85"/>
        <v>0</v>
      </c>
      <c r="H168" s="131">
        <f>VLOOKUP(C168,[5]Sheet1!$F$7:$AC$380,24,0)</f>
        <v>0</v>
      </c>
      <c r="I168" s="131">
        <f t="shared" si="86"/>
        <v>0</v>
      </c>
      <c r="J168" s="131">
        <f>VLOOKUP(C168,[5]Sheet1!$F$7:$AD$380,25,0)</f>
        <v>0</v>
      </c>
      <c r="K168" s="131">
        <f t="shared" si="87"/>
        <v>0</v>
      </c>
      <c r="L168" s="131">
        <f>VLOOKUP(C168,[5]Sheet1!$F$7:$AE$380,26,0)</f>
        <v>0</v>
      </c>
      <c r="M168" s="131">
        <f t="shared" si="88"/>
        <v>0</v>
      </c>
      <c r="N168" s="131">
        <f>VLOOKUP(C168,[5]Sheet1!$F$7:$AF$380,27,0)</f>
        <v>0</v>
      </c>
      <c r="O168" s="131">
        <f t="shared" si="89"/>
        <v>0</v>
      </c>
      <c r="P168" s="131">
        <f>VLOOKUP(C168,[5]Sheet1!$F$7:$AG$380,28,0)</f>
        <v>0</v>
      </c>
      <c r="Q168" s="131">
        <f t="shared" si="90"/>
        <v>0</v>
      </c>
      <c r="R168" s="131">
        <f>VLOOKUP(C168,[5]Sheet1!$F$7:$AA$380,22,0)</f>
        <v>0</v>
      </c>
      <c r="S168" s="131">
        <f t="shared" si="91"/>
        <v>0</v>
      </c>
      <c r="T168" s="131">
        <f t="shared" si="81"/>
        <v>0</v>
      </c>
      <c r="U168" s="122"/>
      <c r="V168" s="122">
        <f t="shared" si="82"/>
        <v>0</v>
      </c>
      <c r="W168" s="122"/>
      <c r="X168" s="122">
        <f t="shared" si="83"/>
        <v>0</v>
      </c>
      <c r="Y168" s="122"/>
      <c r="Z168" s="122">
        <f t="shared" si="84"/>
        <v>0</v>
      </c>
      <c r="AA168" s="122"/>
      <c r="AB168" s="122"/>
      <c r="AC168" s="122">
        <f t="shared" si="92"/>
        <v>0</v>
      </c>
      <c r="AD168" s="157">
        <f t="shared" si="93"/>
        <v>0</v>
      </c>
      <c r="AE168" s="131">
        <f t="shared" si="108"/>
        <v>0</v>
      </c>
      <c r="AF168" s="122">
        <f>VLOOKUP(C168,[1]Sheet1!$E$15:$DG$388,107,0)</f>
        <v>0</v>
      </c>
      <c r="AG168" s="122">
        <f t="shared" si="95"/>
        <v>0</v>
      </c>
      <c r="AH168" s="122">
        <f>VLOOKUP(C168,[1]Sheet1!$E$15:$DI$388,109,0)</f>
        <v>0</v>
      </c>
      <c r="AI168" s="122">
        <f t="shared" si="96"/>
        <v>0</v>
      </c>
      <c r="AJ168" s="122">
        <f>VLOOKUP(C168,[1]Sheet1!$E$15:$DK$388,111,0)</f>
        <v>0</v>
      </c>
      <c r="AK168" s="122">
        <f t="shared" si="97"/>
        <v>0</v>
      </c>
      <c r="AL168" s="122"/>
      <c r="AM168" s="307">
        <f t="shared" si="109"/>
        <v>0</v>
      </c>
      <c r="AN168" s="122"/>
      <c r="AO168" s="131">
        <f t="shared" si="99"/>
        <v>0</v>
      </c>
      <c r="AP168" s="131">
        <f t="shared" si="100"/>
        <v>0</v>
      </c>
    </row>
    <row r="169" spans="3:42" hidden="1" x14ac:dyDescent="0.25">
      <c r="C169" s="122">
        <v>2220048</v>
      </c>
      <c r="D169" s="303" t="s">
        <v>38</v>
      </c>
      <c r="E169" s="122" t="s">
        <v>518</v>
      </c>
      <c r="F169" s="163">
        <f>VLOOKUP(C169,[5]Sheet1!$F$7:$AB$380,23,0)</f>
        <v>0</v>
      </c>
      <c r="G169" s="163">
        <f t="shared" si="85"/>
        <v>0</v>
      </c>
      <c r="H169" s="131">
        <f>VLOOKUP(C169,[5]Sheet1!$F$7:$AC$380,24,0)</f>
        <v>0</v>
      </c>
      <c r="I169" s="131">
        <f t="shared" si="86"/>
        <v>0</v>
      </c>
      <c r="J169" s="131">
        <f>VLOOKUP(C169,[5]Sheet1!$F$7:$AD$380,25,0)</f>
        <v>0</v>
      </c>
      <c r="K169" s="131">
        <f t="shared" si="87"/>
        <v>0</v>
      </c>
      <c r="L169" s="131">
        <f>VLOOKUP(C169,[5]Sheet1!$F$7:$AE$380,26,0)</f>
        <v>0</v>
      </c>
      <c r="M169" s="131">
        <f t="shared" si="88"/>
        <v>0</v>
      </c>
      <c r="N169" s="131">
        <f>VLOOKUP(C169,[5]Sheet1!$F$7:$AF$380,27,0)</f>
        <v>0</v>
      </c>
      <c r="O169" s="131">
        <f t="shared" si="89"/>
        <v>0</v>
      </c>
      <c r="P169" s="131">
        <f>VLOOKUP(C169,[5]Sheet1!$F$7:$AG$380,28,0)</f>
        <v>0</v>
      </c>
      <c r="Q169" s="131">
        <f t="shared" si="90"/>
        <v>0</v>
      </c>
      <c r="R169" s="131">
        <f>VLOOKUP(C169,[5]Sheet1!$F$7:$AA$380,22,0)</f>
        <v>0</v>
      </c>
      <c r="S169" s="131">
        <f t="shared" si="91"/>
        <v>0</v>
      </c>
      <c r="T169" s="131">
        <f t="shared" si="81"/>
        <v>0</v>
      </c>
      <c r="U169" s="122"/>
      <c r="V169" s="122">
        <f t="shared" si="82"/>
        <v>0</v>
      </c>
      <c r="W169" s="122"/>
      <c r="X169" s="122">
        <f t="shared" si="83"/>
        <v>0</v>
      </c>
      <c r="Y169" s="122"/>
      <c r="Z169" s="122">
        <f t="shared" si="84"/>
        <v>0</v>
      </c>
      <c r="AA169" s="122"/>
      <c r="AB169" s="122"/>
      <c r="AC169" s="122">
        <f t="shared" si="92"/>
        <v>0</v>
      </c>
      <c r="AD169" s="157">
        <f t="shared" si="93"/>
        <v>0</v>
      </c>
      <c r="AE169" s="131">
        <f t="shared" si="108"/>
        <v>0</v>
      </c>
      <c r="AF169" s="122">
        <f>VLOOKUP(C169,[1]Sheet1!$E$15:$DG$388,107,0)</f>
        <v>0</v>
      </c>
      <c r="AG169" s="122">
        <f t="shared" si="95"/>
        <v>0</v>
      </c>
      <c r="AH169" s="122">
        <f>VLOOKUP(C169,[1]Sheet1!$E$15:$DI$388,109,0)</f>
        <v>0</v>
      </c>
      <c r="AI169" s="122">
        <f t="shared" si="96"/>
        <v>0</v>
      </c>
      <c r="AJ169" s="122">
        <f>VLOOKUP(C169,[1]Sheet1!$E$15:$DK$388,111,0)</f>
        <v>0</v>
      </c>
      <c r="AK169" s="122">
        <f t="shared" si="97"/>
        <v>0</v>
      </c>
      <c r="AL169" s="122"/>
      <c r="AM169" s="307">
        <f t="shared" si="109"/>
        <v>0</v>
      </c>
      <c r="AN169" s="122"/>
      <c r="AO169" s="131">
        <f t="shared" si="99"/>
        <v>0</v>
      </c>
      <c r="AP169" s="131">
        <f t="shared" si="100"/>
        <v>0</v>
      </c>
    </row>
    <row r="170" spans="3:42" hidden="1" x14ac:dyDescent="0.25">
      <c r="C170" s="122">
        <v>2220058</v>
      </c>
      <c r="D170" s="303" t="s">
        <v>38</v>
      </c>
      <c r="E170" s="122" t="s">
        <v>519</v>
      </c>
      <c r="F170" s="163">
        <f>VLOOKUP(C170,[5]Sheet1!$F$7:$AB$380,23,0)</f>
        <v>0</v>
      </c>
      <c r="G170" s="163">
        <f t="shared" si="85"/>
        <v>0</v>
      </c>
      <c r="H170" s="131">
        <f>VLOOKUP(C170,[5]Sheet1!$F$7:$AC$380,24,0)</f>
        <v>0</v>
      </c>
      <c r="I170" s="131">
        <f t="shared" si="86"/>
        <v>0</v>
      </c>
      <c r="J170" s="131">
        <f>VLOOKUP(C170,[5]Sheet1!$F$7:$AD$380,25,0)</f>
        <v>0</v>
      </c>
      <c r="K170" s="131">
        <f t="shared" si="87"/>
        <v>0</v>
      </c>
      <c r="L170" s="131">
        <f>VLOOKUP(C170,[5]Sheet1!$F$7:$AE$380,26,0)</f>
        <v>0</v>
      </c>
      <c r="M170" s="131">
        <f t="shared" si="88"/>
        <v>0</v>
      </c>
      <c r="N170" s="131">
        <f>VLOOKUP(C170,[5]Sheet1!$F$7:$AF$380,27,0)</f>
        <v>0</v>
      </c>
      <c r="O170" s="131">
        <f t="shared" si="89"/>
        <v>0</v>
      </c>
      <c r="P170" s="131">
        <f>VLOOKUP(C170,[5]Sheet1!$F$7:$AG$380,28,0)</f>
        <v>0</v>
      </c>
      <c r="Q170" s="131">
        <f t="shared" si="90"/>
        <v>0</v>
      </c>
      <c r="R170" s="131">
        <f>VLOOKUP(C170,[5]Sheet1!$F$7:$AA$380,22,0)</f>
        <v>0</v>
      </c>
      <c r="S170" s="131">
        <f t="shared" si="91"/>
        <v>0</v>
      </c>
      <c r="T170" s="131">
        <f t="shared" si="81"/>
        <v>0</v>
      </c>
      <c r="U170" s="122"/>
      <c r="V170" s="122">
        <f t="shared" si="82"/>
        <v>0</v>
      </c>
      <c r="W170" s="122"/>
      <c r="X170" s="122">
        <f t="shared" si="83"/>
        <v>0</v>
      </c>
      <c r="Y170" s="122"/>
      <c r="Z170" s="122">
        <f t="shared" si="84"/>
        <v>0</v>
      </c>
      <c r="AA170" s="122"/>
      <c r="AB170" s="122"/>
      <c r="AC170" s="122">
        <f t="shared" si="92"/>
        <v>0</v>
      </c>
      <c r="AD170" s="157">
        <f t="shared" si="93"/>
        <v>0</v>
      </c>
      <c r="AE170" s="131">
        <f t="shared" si="108"/>
        <v>0</v>
      </c>
      <c r="AF170" s="122">
        <f>VLOOKUP(C170,[1]Sheet1!$E$15:$DG$388,107,0)</f>
        <v>0</v>
      </c>
      <c r="AG170" s="122">
        <f t="shared" si="95"/>
        <v>0</v>
      </c>
      <c r="AH170" s="122">
        <f>VLOOKUP(C170,[1]Sheet1!$E$15:$DI$388,109,0)</f>
        <v>0</v>
      </c>
      <c r="AI170" s="122">
        <f t="shared" si="96"/>
        <v>0</v>
      </c>
      <c r="AJ170" s="122">
        <f>VLOOKUP(C170,[1]Sheet1!$E$15:$DK$388,111,0)</f>
        <v>0</v>
      </c>
      <c r="AK170" s="122">
        <f t="shared" si="97"/>
        <v>0</v>
      </c>
      <c r="AL170" s="122"/>
      <c r="AM170" s="307">
        <f t="shared" si="109"/>
        <v>0</v>
      </c>
      <c r="AN170" s="122"/>
      <c r="AO170" s="131">
        <f t="shared" si="99"/>
        <v>0</v>
      </c>
      <c r="AP170" s="131">
        <f t="shared" si="100"/>
        <v>0</v>
      </c>
    </row>
    <row r="171" spans="3:42" x14ac:dyDescent="0.25">
      <c r="C171" s="122">
        <v>2220059</v>
      </c>
      <c r="D171" s="303" t="s">
        <v>38</v>
      </c>
      <c r="E171" s="122" t="s">
        <v>520</v>
      </c>
      <c r="F171" s="163">
        <f>VLOOKUP(C171,[5]Sheet1!$F$7:$AB$380,23,0)</f>
        <v>0</v>
      </c>
      <c r="G171" s="163">
        <f t="shared" si="85"/>
        <v>0</v>
      </c>
      <c r="H171" s="131">
        <f>VLOOKUP(C171,[5]Sheet1!$F$7:$AC$380,24,0)</f>
        <v>0</v>
      </c>
      <c r="I171" s="131">
        <f t="shared" si="86"/>
        <v>0</v>
      </c>
      <c r="J171" s="131">
        <f>VLOOKUP(C171,[5]Sheet1!$F$7:$AD$380,25,0)</f>
        <v>0</v>
      </c>
      <c r="K171" s="131">
        <f t="shared" si="87"/>
        <v>0</v>
      </c>
      <c r="L171" s="131">
        <f>VLOOKUP(C171,[5]Sheet1!$F$7:$AE$380,26,0)</f>
        <v>53</v>
      </c>
      <c r="M171" s="131">
        <f t="shared" si="88"/>
        <v>198591</v>
      </c>
      <c r="N171" s="131">
        <f>VLOOKUP(C171,[5]Sheet1!$F$7:$AF$380,27,0)</f>
        <v>0</v>
      </c>
      <c r="O171" s="131">
        <f t="shared" si="89"/>
        <v>0</v>
      </c>
      <c r="P171" s="131">
        <f>VLOOKUP(C171,[5]Sheet1!$F$7:$AG$380,28,0)</f>
        <v>0</v>
      </c>
      <c r="Q171" s="131">
        <f t="shared" si="90"/>
        <v>0</v>
      </c>
      <c r="R171" s="131">
        <f>VLOOKUP(C171,[5]Sheet1!$F$7:$AA$380,22,0)</f>
        <v>3</v>
      </c>
      <c r="S171" s="131">
        <f t="shared" si="91"/>
        <v>62766</v>
      </c>
      <c r="T171" s="131">
        <f t="shared" si="81"/>
        <v>53</v>
      </c>
      <c r="U171" s="122"/>
      <c r="V171" s="122">
        <f t="shared" si="82"/>
        <v>0</v>
      </c>
      <c r="W171" s="122"/>
      <c r="X171" s="122">
        <f t="shared" si="83"/>
        <v>0</v>
      </c>
      <c r="Y171" s="122"/>
      <c r="Z171" s="122">
        <f t="shared" si="84"/>
        <v>0</v>
      </c>
      <c r="AA171" s="122"/>
      <c r="AB171" s="122"/>
      <c r="AC171" s="122">
        <f t="shared" si="92"/>
        <v>0</v>
      </c>
      <c r="AD171" s="157">
        <f t="shared" si="93"/>
        <v>277469</v>
      </c>
      <c r="AE171" s="131">
        <f t="shared" si="108"/>
        <v>1855</v>
      </c>
      <c r="AF171" s="122">
        <f>VLOOKUP(C171,[1]Sheet1!$E$15:$DG$388,107,0)</f>
        <v>0</v>
      </c>
      <c r="AG171" s="122">
        <f t="shared" si="95"/>
        <v>0</v>
      </c>
      <c r="AH171" s="122">
        <f>VLOOKUP(C171,[1]Sheet1!$E$15:$DI$388,109,0)</f>
        <v>0</v>
      </c>
      <c r="AI171" s="122">
        <f t="shared" si="96"/>
        <v>0</v>
      </c>
      <c r="AJ171" s="122">
        <f>VLOOKUP(C171,[1]Sheet1!$E$15:$DK$388,111,0)</f>
        <v>53</v>
      </c>
      <c r="AK171" s="122">
        <f t="shared" si="97"/>
        <v>13886</v>
      </c>
      <c r="AL171" s="122"/>
      <c r="AM171" s="307">
        <f t="shared" si="109"/>
        <v>2226</v>
      </c>
      <c r="AN171" s="122"/>
      <c r="AO171" s="131">
        <f t="shared" si="99"/>
        <v>279324</v>
      </c>
      <c r="AP171" s="131">
        <f t="shared" si="100"/>
        <v>279324</v>
      </c>
    </row>
    <row r="172" spans="3:42" hidden="1" x14ac:dyDescent="0.25">
      <c r="C172" s="122">
        <v>2220060</v>
      </c>
      <c r="D172" s="303" t="s">
        <v>38</v>
      </c>
      <c r="E172" s="122" t="s">
        <v>521</v>
      </c>
      <c r="F172" s="163">
        <f>VLOOKUP(C172,[5]Sheet1!$F$7:$AB$380,23,0)</f>
        <v>0</v>
      </c>
      <c r="G172" s="163">
        <f t="shared" si="85"/>
        <v>0</v>
      </c>
      <c r="H172" s="131">
        <f>VLOOKUP(C172,[5]Sheet1!$F$7:$AC$380,24,0)</f>
        <v>0</v>
      </c>
      <c r="I172" s="131">
        <f t="shared" si="86"/>
        <v>0</v>
      </c>
      <c r="J172" s="131">
        <f>VLOOKUP(C172,[5]Sheet1!$F$7:$AD$380,25,0)</f>
        <v>0</v>
      </c>
      <c r="K172" s="131">
        <f t="shared" si="87"/>
        <v>0</v>
      </c>
      <c r="L172" s="131">
        <f>VLOOKUP(C172,[5]Sheet1!$F$7:$AE$380,26,0)</f>
        <v>0</v>
      </c>
      <c r="M172" s="131">
        <f t="shared" si="88"/>
        <v>0</v>
      </c>
      <c r="N172" s="131">
        <f>VLOOKUP(C172,[5]Sheet1!$F$7:$AF$380,27,0)</f>
        <v>0</v>
      </c>
      <c r="O172" s="131">
        <f t="shared" si="89"/>
        <v>0</v>
      </c>
      <c r="P172" s="131">
        <f>VLOOKUP(C172,[5]Sheet1!$F$7:$AG$380,28,0)</f>
        <v>0</v>
      </c>
      <c r="Q172" s="131">
        <f t="shared" si="90"/>
        <v>0</v>
      </c>
      <c r="R172" s="131">
        <f>VLOOKUP(C172,[5]Sheet1!$F$7:$AA$380,22,0)</f>
        <v>0</v>
      </c>
      <c r="S172" s="131">
        <f t="shared" si="91"/>
        <v>0</v>
      </c>
      <c r="T172" s="131">
        <f t="shared" si="81"/>
        <v>0</v>
      </c>
      <c r="U172" s="122"/>
      <c r="V172" s="122">
        <f t="shared" si="82"/>
        <v>0</v>
      </c>
      <c r="W172" s="122"/>
      <c r="X172" s="122">
        <f t="shared" si="83"/>
        <v>0</v>
      </c>
      <c r="Y172" s="122"/>
      <c r="Z172" s="122">
        <f t="shared" si="84"/>
        <v>0</v>
      </c>
      <c r="AA172" s="122"/>
      <c r="AB172" s="122"/>
      <c r="AC172" s="122">
        <f t="shared" si="92"/>
        <v>0</v>
      </c>
      <c r="AD172" s="157">
        <f t="shared" si="93"/>
        <v>0</v>
      </c>
      <c r="AE172" s="131">
        <f t="shared" si="108"/>
        <v>0</v>
      </c>
      <c r="AF172" s="122">
        <f>VLOOKUP(C172,[1]Sheet1!$E$15:$DG$388,107,0)</f>
        <v>0</v>
      </c>
      <c r="AG172" s="122">
        <f t="shared" si="95"/>
        <v>0</v>
      </c>
      <c r="AH172" s="122">
        <f>VLOOKUP(C172,[1]Sheet1!$E$15:$DI$388,109,0)</f>
        <v>0</v>
      </c>
      <c r="AI172" s="122">
        <f t="shared" si="96"/>
        <v>0</v>
      </c>
      <c r="AJ172" s="122">
        <f>VLOOKUP(C172,[1]Sheet1!$E$15:$DK$388,111,0)</f>
        <v>0</v>
      </c>
      <c r="AK172" s="122">
        <f t="shared" si="97"/>
        <v>0</v>
      </c>
      <c r="AL172" s="122"/>
      <c r="AM172" s="307">
        <f t="shared" si="109"/>
        <v>0</v>
      </c>
      <c r="AN172" s="122"/>
      <c r="AO172" s="131">
        <f t="shared" si="99"/>
        <v>0</v>
      </c>
      <c r="AP172" s="131">
        <f t="shared" si="100"/>
        <v>0</v>
      </c>
    </row>
    <row r="173" spans="3:42" hidden="1" x14ac:dyDescent="0.25">
      <c r="C173" s="122">
        <v>2220100</v>
      </c>
      <c r="D173" s="303" t="s">
        <v>38</v>
      </c>
      <c r="E173" s="122" t="s">
        <v>522</v>
      </c>
      <c r="F173" s="163">
        <f>VLOOKUP(C173,[5]Sheet1!$F$7:$AB$380,23,0)</f>
        <v>0</v>
      </c>
      <c r="G173" s="163">
        <f t="shared" si="85"/>
        <v>0</v>
      </c>
      <c r="H173" s="131">
        <f>VLOOKUP(C173,[5]Sheet1!$F$7:$AC$380,24,0)</f>
        <v>0</v>
      </c>
      <c r="I173" s="131">
        <f t="shared" si="86"/>
        <v>0</v>
      </c>
      <c r="J173" s="131">
        <f>VLOOKUP(C173,[5]Sheet1!$F$7:$AD$380,25,0)</f>
        <v>0</v>
      </c>
      <c r="K173" s="131">
        <f t="shared" si="87"/>
        <v>0</v>
      </c>
      <c r="L173" s="131">
        <f>VLOOKUP(C173,[5]Sheet1!$F$7:$AE$380,26,0)</f>
        <v>0</v>
      </c>
      <c r="M173" s="131">
        <f t="shared" si="88"/>
        <v>0</v>
      </c>
      <c r="N173" s="131">
        <f>VLOOKUP(C173,[5]Sheet1!$F$7:$AF$380,27,0)</f>
        <v>0</v>
      </c>
      <c r="O173" s="131">
        <f t="shared" si="89"/>
        <v>0</v>
      </c>
      <c r="P173" s="131">
        <f>VLOOKUP(C173,[5]Sheet1!$F$7:$AG$380,28,0)</f>
        <v>0</v>
      </c>
      <c r="Q173" s="131">
        <f t="shared" si="90"/>
        <v>0</v>
      </c>
      <c r="R173" s="131">
        <f>VLOOKUP(C173,[5]Sheet1!$F$7:$AA$380,22,0)</f>
        <v>0</v>
      </c>
      <c r="S173" s="131">
        <f t="shared" si="91"/>
        <v>0</v>
      </c>
      <c r="T173" s="131">
        <f t="shared" si="81"/>
        <v>0</v>
      </c>
      <c r="U173" s="122"/>
      <c r="V173" s="122">
        <f t="shared" si="82"/>
        <v>0</v>
      </c>
      <c r="W173" s="122"/>
      <c r="X173" s="122">
        <f t="shared" si="83"/>
        <v>0</v>
      </c>
      <c r="Y173" s="122"/>
      <c r="Z173" s="122">
        <f t="shared" si="84"/>
        <v>0</v>
      </c>
      <c r="AA173" s="122"/>
      <c r="AB173" s="122"/>
      <c r="AC173" s="122">
        <f t="shared" si="92"/>
        <v>0</v>
      </c>
      <c r="AD173" s="157">
        <f t="shared" si="93"/>
        <v>0</v>
      </c>
      <c r="AE173" s="131">
        <f t="shared" si="108"/>
        <v>0</v>
      </c>
      <c r="AF173" s="122">
        <f>VLOOKUP(C173,[1]Sheet1!$E$15:$DG$388,107,0)</f>
        <v>0</v>
      </c>
      <c r="AG173" s="122">
        <f t="shared" si="95"/>
        <v>0</v>
      </c>
      <c r="AH173" s="122">
        <f>VLOOKUP(C173,[1]Sheet1!$E$15:$DI$388,109,0)</f>
        <v>0</v>
      </c>
      <c r="AI173" s="122">
        <f t="shared" si="96"/>
        <v>0</v>
      </c>
      <c r="AJ173" s="122">
        <f>VLOOKUP(C173,[1]Sheet1!$E$15:$DK$388,111,0)</f>
        <v>0</v>
      </c>
      <c r="AK173" s="122">
        <f t="shared" si="97"/>
        <v>0</v>
      </c>
      <c r="AL173" s="122"/>
      <c r="AM173" s="307">
        <f t="shared" si="109"/>
        <v>0</v>
      </c>
      <c r="AN173" s="122"/>
      <c r="AO173" s="131">
        <f t="shared" si="99"/>
        <v>0</v>
      </c>
      <c r="AP173" s="131">
        <f t="shared" si="100"/>
        <v>0</v>
      </c>
    </row>
    <row r="174" spans="3:42" ht="60" x14ac:dyDescent="0.25">
      <c r="C174" s="122">
        <v>2220308</v>
      </c>
      <c r="D174" s="306" t="s">
        <v>38</v>
      </c>
      <c r="E174" s="304" t="s">
        <v>554</v>
      </c>
      <c r="F174" s="163">
        <f>VLOOKUP(C174,[5]Sheet1!$F$7:$AB$380,23,0)</f>
        <v>0</v>
      </c>
      <c r="G174" s="163">
        <f t="shared" si="85"/>
        <v>0</v>
      </c>
      <c r="H174" s="131">
        <f>VLOOKUP(C174,[5]Sheet1!$F$7:$AC$380,24,0)</f>
        <v>0</v>
      </c>
      <c r="I174" s="131">
        <f t="shared" si="86"/>
        <v>0</v>
      </c>
      <c r="J174" s="131">
        <f>VLOOKUP(C174,[5]Sheet1!$F$7:$AD$380,25,0)</f>
        <v>0</v>
      </c>
      <c r="K174" s="131">
        <f t="shared" si="87"/>
        <v>0</v>
      </c>
      <c r="L174" s="131">
        <f>VLOOKUP(C174,[5]Sheet1!$F$7:$AE$380,26,0)</f>
        <v>0</v>
      </c>
      <c r="M174" s="131">
        <f t="shared" si="88"/>
        <v>0</v>
      </c>
      <c r="N174" s="131">
        <f>VLOOKUP(C174,[5]Sheet1!$F$7:$AF$380,27,0)</f>
        <v>0</v>
      </c>
      <c r="O174" s="131">
        <f t="shared" si="89"/>
        <v>0</v>
      </c>
      <c r="P174" s="131">
        <f>VLOOKUP(C174,[5]Sheet1!$F$7:$AG$380,28,0)</f>
        <v>159</v>
      </c>
      <c r="Q174" s="131">
        <f t="shared" si="90"/>
        <v>875454</v>
      </c>
      <c r="R174" s="131">
        <f>VLOOKUP(C174,[5]Sheet1!$F$7:$AA$380,22,0)</f>
        <v>6</v>
      </c>
      <c r="S174" s="131">
        <f t="shared" si="91"/>
        <v>125532</v>
      </c>
      <c r="T174" s="131">
        <f t="shared" si="81"/>
        <v>159</v>
      </c>
      <c r="U174" s="122"/>
      <c r="V174" s="122">
        <f t="shared" si="82"/>
        <v>0</v>
      </c>
      <c r="W174" s="122"/>
      <c r="X174" s="122">
        <f t="shared" si="83"/>
        <v>0</v>
      </c>
      <c r="Y174" s="122">
        <v>159</v>
      </c>
      <c r="Z174" s="122">
        <f t="shared" si="84"/>
        <v>11766</v>
      </c>
      <c r="AA174" s="122">
        <v>73900</v>
      </c>
      <c r="AB174" s="122"/>
      <c r="AC174" s="122">
        <f t="shared" si="92"/>
        <v>0</v>
      </c>
      <c r="AD174" s="157">
        <f t="shared" si="93"/>
        <v>1095992</v>
      </c>
      <c r="AE174" s="131">
        <f t="shared" si="108"/>
        <v>5565</v>
      </c>
      <c r="AF174" s="122">
        <f>VLOOKUP(C174,[1]Sheet1!$E$15:$DG$388,107,0)</f>
        <v>159</v>
      </c>
      <c r="AG174" s="122">
        <f t="shared" si="95"/>
        <v>17808</v>
      </c>
      <c r="AH174" s="122">
        <f>VLOOKUP(C174,[1]Sheet1!$E$15:$DI$388,109,0)</f>
        <v>0</v>
      </c>
      <c r="AI174" s="122">
        <f t="shared" si="96"/>
        <v>0</v>
      </c>
      <c r="AJ174" s="122">
        <f>VLOOKUP(C174,[1]Sheet1!$E$15:$DK$388,111,0)</f>
        <v>0</v>
      </c>
      <c r="AK174" s="122">
        <f t="shared" si="97"/>
        <v>0</v>
      </c>
      <c r="AL174" s="122">
        <v>2662</v>
      </c>
      <c r="AM174" s="307">
        <f t="shared" si="109"/>
        <v>6678</v>
      </c>
      <c r="AN174" s="122"/>
      <c r="AO174" s="131">
        <f t="shared" si="99"/>
        <v>1119365</v>
      </c>
      <c r="AP174" s="131">
        <f t="shared" si="100"/>
        <v>1119365</v>
      </c>
    </row>
    <row r="175" spans="3:42" x14ac:dyDescent="0.25">
      <c r="C175" s="112"/>
      <c r="D175" s="112"/>
      <c r="E175" s="141" t="s">
        <v>39</v>
      </c>
      <c r="F175" s="141">
        <f t="shared" ref="F175:AP175" si="110">SUM(F176:F183)</f>
        <v>136</v>
      </c>
      <c r="G175" s="141">
        <f t="shared" si="110"/>
        <v>640424</v>
      </c>
      <c r="H175" s="141">
        <f t="shared" si="110"/>
        <v>0</v>
      </c>
      <c r="I175" s="141">
        <f t="shared" si="110"/>
        <v>0</v>
      </c>
      <c r="J175" s="141">
        <f t="shared" si="110"/>
        <v>107</v>
      </c>
      <c r="K175" s="141">
        <f t="shared" si="110"/>
        <v>439770</v>
      </c>
      <c r="L175" s="141">
        <f t="shared" si="110"/>
        <v>51</v>
      </c>
      <c r="M175" s="141">
        <f t="shared" si="110"/>
        <v>191097</v>
      </c>
      <c r="N175" s="141">
        <f t="shared" si="110"/>
        <v>0</v>
      </c>
      <c r="O175" s="141">
        <f t="shared" si="110"/>
        <v>0</v>
      </c>
      <c r="P175" s="141">
        <f t="shared" si="110"/>
        <v>0</v>
      </c>
      <c r="Q175" s="141">
        <f t="shared" si="110"/>
        <v>0</v>
      </c>
      <c r="R175" s="141">
        <f t="shared" si="110"/>
        <v>13</v>
      </c>
      <c r="S175" s="141">
        <f t="shared" si="110"/>
        <v>271986</v>
      </c>
      <c r="T175" s="131">
        <f t="shared" si="81"/>
        <v>294</v>
      </c>
      <c r="U175" s="141">
        <f t="shared" si="110"/>
        <v>0</v>
      </c>
      <c r="V175" s="122">
        <f t="shared" si="82"/>
        <v>0</v>
      </c>
      <c r="W175" s="141">
        <f t="shared" si="110"/>
        <v>0</v>
      </c>
      <c r="X175" s="122">
        <f t="shared" si="83"/>
        <v>0</v>
      </c>
      <c r="Y175" s="141">
        <f t="shared" si="110"/>
        <v>0</v>
      </c>
      <c r="Z175" s="122">
        <f t="shared" si="84"/>
        <v>0</v>
      </c>
      <c r="AA175" s="141">
        <f t="shared" si="110"/>
        <v>0</v>
      </c>
      <c r="AB175" s="141">
        <f t="shared" si="110"/>
        <v>0</v>
      </c>
      <c r="AC175" s="141">
        <f t="shared" si="110"/>
        <v>0</v>
      </c>
      <c r="AD175" s="141">
        <f t="shared" si="110"/>
        <v>1587065</v>
      </c>
      <c r="AE175" s="141">
        <f t="shared" si="110"/>
        <v>10290</v>
      </c>
      <c r="AF175" s="141">
        <f t="shared" si="110"/>
        <v>244</v>
      </c>
      <c r="AG175" s="141">
        <f t="shared" si="110"/>
        <v>27328</v>
      </c>
      <c r="AH175" s="141">
        <f t="shared" si="110"/>
        <v>0</v>
      </c>
      <c r="AI175" s="141">
        <f t="shared" si="110"/>
        <v>0</v>
      </c>
      <c r="AJ175" s="141">
        <f t="shared" si="110"/>
        <v>120</v>
      </c>
      <c r="AK175" s="141">
        <f t="shared" si="110"/>
        <v>31440</v>
      </c>
      <c r="AL175" s="141">
        <f t="shared" si="110"/>
        <v>0</v>
      </c>
      <c r="AM175" s="141">
        <f t="shared" si="110"/>
        <v>12348</v>
      </c>
      <c r="AN175" s="141">
        <f t="shared" si="110"/>
        <v>0</v>
      </c>
      <c r="AO175" s="141">
        <f t="shared" si="110"/>
        <v>1624683</v>
      </c>
      <c r="AP175" s="141">
        <f t="shared" si="110"/>
        <v>1624683</v>
      </c>
    </row>
    <row r="176" spans="3:42" hidden="1" x14ac:dyDescent="0.25">
      <c r="C176" s="122">
        <v>2221023</v>
      </c>
      <c r="D176" s="303" t="s">
        <v>39</v>
      </c>
      <c r="E176" s="122" t="s">
        <v>523</v>
      </c>
      <c r="F176" s="163">
        <f>VLOOKUP(C176,[5]Sheet1!$F$7:$AB$380,23,0)</f>
        <v>0</v>
      </c>
      <c r="G176" s="163">
        <f t="shared" si="85"/>
        <v>0</v>
      </c>
      <c r="H176" s="131">
        <f>VLOOKUP(C176,[5]Sheet1!$F$7:$AC$380,24,0)</f>
        <v>0</v>
      </c>
      <c r="I176" s="131">
        <f t="shared" si="86"/>
        <v>0</v>
      </c>
      <c r="J176" s="131">
        <f>VLOOKUP(C176,[5]Sheet1!$F$7:$AD$380,25,0)</f>
        <v>0</v>
      </c>
      <c r="K176" s="131">
        <f t="shared" si="87"/>
        <v>0</v>
      </c>
      <c r="L176" s="131">
        <f>VLOOKUP(C176,[5]Sheet1!$F$7:$AE$380,26,0)</f>
        <v>0</v>
      </c>
      <c r="M176" s="131">
        <f t="shared" si="88"/>
        <v>0</v>
      </c>
      <c r="N176" s="131">
        <f>VLOOKUP(C176,[5]Sheet1!$F$7:$AF$380,27,0)</f>
        <v>0</v>
      </c>
      <c r="O176" s="131">
        <f t="shared" si="89"/>
        <v>0</v>
      </c>
      <c r="P176" s="131">
        <f>VLOOKUP(C176,[5]Sheet1!$F$7:$AG$380,28,0)</f>
        <v>0</v>
      </c>
      <c r="Q176" s="131">
        <f t="shared" si="90"/>
        <v>0</v>
      </c>
      <c r="R176" s="131">
        <f>VLOOKUP(C176,[5]Sheet1!$F$7:$AA$380,22,0)</f>
        <v>0</v>
      </c>
      <c r="S176" s="131">
        <f t="shared" si="91"/>
        <v>0</v>
      </c>
      <c r="T176" s="131">
        <f t="shared" si="81"/>
        <v>0</v>
      </c>
      <c r="U176" s="122"/>
      <c r="V176" s="122">
        <f t="shared" si="82"/>
        <v>0</v>
      </c>
      <c r="W176" s="122"/>
      <c r="X176" s="122">
        <f t="shared" si="83"/>
        <v>0</v>
      </c>
      <c r="Y176" s="122"/>
      <c r="Z176" s="122">
        <f t="shared" si="84"/>
        <v>0</v>
      </c>
      <c r="AA176" s="122"/>
      <c r="AB176" s="122"/>
      <c r="AC176" s="122">
        <f t="shared" si="92"/>
        <v>0</v>
      </c>
      <c r="AD176" s="157">
        <f t="shared" si="93"/>
        <v>0</v>
      </c>
      <c r="AE176" s="131">
        <f t="shared" ref="AE176:AE183" si="111">T176*35</f>
        <v>0</v>
      </c>
      <c r="AF176" s="122">
        <f>VLOOKUP(C176,[1]Sheet1!$E$15:$DG$388,107,0)</f>
        <v>0</v>
      </c>
      <c r="AG176" s="122">
        <f t="shared" si="95"/>
        <v>0</v>
      </c>
      <c r="AH176" s="122">
        <f>VLOOKUP(C176,[1]Sheet1!$E$15:$DI$388,109,0)</f>
        <v>0</v>
      </c>
      <c r="AI176" s="122">
        <f t="shared" si="96"/>
        <v>0</v>
      </c>
      <c r="AJ176" s="122">
        <f>VLOOKUP(C176,[1]Sheet1!$E$15:$DK$388,111,0)</f>
        <v>0</v>
      </c>
      <c r="AK176" s="122">
        <f t="shared" si="97"/>
        <v>0</v>
      </c>
      <c r="AL176" s="122"/>
      <c r="AM176" s="307">
        <f t="shared" ref="AM176:AM183" si="112">T176*42</f>
        <v>0</v>
      </c>
      <c r="AN176" s="122"/>
      <c r="AO176" s="131">
        <f t="shared" si="99"/>
        <v>0</v>
      </c>
      <c r="AP176" s="131">
        <f t="shared" si="100"/>
        <v>0</v>
      </c>
    </row>
    <row r="177" spans="3:42" hidden="1" x14ac:dyDescent="0.25">
      <c r="C177" s="122">
        <v>2221031</v>
      </c>
      <c r="D177" s="303" t="s">
        <v>39</v>
      </c>
      <c r="E177" s="122" t="s">
        <v>524</v>
      </c>
      <c r="F177" s="163">
        <f>VLOOKUP(C177,[5]Sheet1!$F$7:$AB$380,23,0)</f>
        <v>0</v>
      </c>
      <c r="G177" s="163">
        <f t="shared" si="85"/>
        <v>0</v>
      </c>
      <c r="H177" s="131">
        <f>VLOOKUP(C177,[5]Sheet1!$F$7:$AC$380,24,0)</f>
        <v>0</v>
      </c>
      <c r="I177" s="131">
        <f t="shared" si="86"/>
        <v>0</v>
      </c>
      <c r="J177" s="131">
        <f>VLOOKUP(C177,[5]Sheet1!$F$7:$AD$380,25,0)</f>
        <v>0</v>
      </c>
      <c r="K177" s="131">
        <f t="shared" si="87"/>
        <v>0</v>
      </c>
      <c r="L177" s="131">
        <f>VLOOKUP(C177,[5]Sheet1!$F$7:$AE$380,26,0)</f>
        <v>0</v>
      </c>
      <c r="M177" s="131">
        <f t="shared" si="88"/>
        <v>0</v>
      </c>
      <c r="N177" s="131">
        <f>VLOOKUP(C177,[5]Sheet1!$F$7:$AF$380,27,0)</f>
        <v>0</v>
      </c>
      <c r="O177" s="131">
        <f t="shared" si="89"/>
        <v>0</v>
      </c>
      <c r="P177" s="131">
        <f>VLOOKUP(C177,[5]Sheet1!$F$7:$AG$380,28,0)</f>
        <v>0</v>
      </c>
      <c r="Q177" s="131">
        <f t="shared" si="90"/>
        <v>0</v>
      </c>
      <c r="R177" s="131">
        <f>VLOOKUP(C177,[5]Sheet1!$F$7:$AA$380,22,0)</f>
        <v>0</v>
      </c>
      <c r="S177" s="131">
        <f t="shared" si="91"/>
        <v>0</v>
      </c>
      <c r="T177" s="131">
        <f t="shared" si="81"/>
        <v>0</v>
      </c>
      <c r="U177" s="122"/>
      <c r="V177" s="122">
        <f t="shared" si="82"/>
        <v>0</v>
      </c>
      <c r="W177" s="122"/>
      <c r="X177" s="122">
        <f t="shared" si="83"/>
        <v>0</v>
      </c>
      <c r="Y177" s="122"/>
      <c r="Z177" s="122">
        <f t="shared" si="84"/>
        <v>0</v>
      </c>
      <c r="AA177" s="122"/>
      <c r="AB177" s="122"/>
      <c r="AC177" s="122">
        <f t="shared" si="92"/>
        <v>0</v>
      </c>
      <c r="AD177" s="157">
        <f t="shared" si="93"/>
        <v>0</v>
      </c>
      <c r="AE177" s="131">
        <f t="shared" si="111"/>
        <v>0</v>
      </c>
      <c r="AF177" s="122">
        <f>VLOOKUP(C177,[1]Sheet1!$E$15:$DG$388,107,0)</f>
        <v>0</v>
      </c>
      <c r="AG177" s="122">
        <f t="shared" si="95"/>
        <v>0</v>
      </c>
      <c r="AH177" s="122">
        <f>VLOOKUP(C177,[1]Sheet1!$E$15:$DI$388,109,0)</f>
        <v>0</v>
      </c>
      <c r="AI177" s="122">
        <f t="shared" si="96"/>
        <v>0</v>
      </c>
      <c r="AJ177" s="122">
        <f>VLOOKUP(C177,[1]Sheet1!$E$15:$DK$388,111,0)</f>
        <v>0</v>
      </c>
      <c r="AK177" s="122">
        <f t="shared" si="97"/>
        <v>0</v>
      </c>
      <c r="AL177" s="122"/>
      <c r="AM177" s="307">
        <f t="shared" si="112"/>
        <v>0</v>
      </c>
      <c r="AN177" s="122"/>
      <c r="AO177" s="131">
        <f t="shared" si="99"/>
        <v>0</v>
      </c>
      <c r="AP177" s="131">
        <f t="shared" si="100"/>
        <v>0</v>
      </c>
    </row>
    <row r="178" spans="3:42" hidden="1" x14ac:dyDescent="0.25">
      <c r="C178" s="122">
        <v>2221093</v>
      </c>
      <c r="D178" s="303" t="s">
        <v>39</v>
      </c>
      <c r="E178" s="122" t="s">
        <v>525</v>
      </c>
      <c r="F178" s="163">
        <f>VLOOKUP(C178,[5]Sheet1!$F$7:$AB$380,23,0)</f>
        <v>0</v>
      </c>
      <c r="G178" s="163">
        <f t="shared" si="85"/>
        <v>0</v>
      </c>
      <c r="H178" s="131">
        <f>VLOOKUP(C178,[5]Sheet1!$F$7:$AC$380,24,0)</f>
        <v>0</v>
      </c>
      <c r="I178" s="131">
        <f t="shared" si="86"/>
        <v>0</v>
      </c>
      <c r="J178" s="131">
        <f>VLOOKUP(C178,[5]Sheet1!$F$7:$AD$380,25,0)</f>
        <v>0</v>
      </c>
      <c r="K178" s="131">
        <f t="shared" si="87"/>
        <v>0</v>
      </c>
      <c r="L178" s="131">
        <f>VLOOKUP(C178,[5]Sheet1!$F$7:$AE$380,26,0)</f>
        <v>0</v>
      </c>
      <c r="M178" s="131">
        <f t="shared" si="88"/>
        <v>0</v>
      </c>
      <c r="N178" s="131">
        <f>VLOOKUP(C178,[5]Sheet1!$F$7:$AF$380,27,0)</f>
        <v>0</v>
      </c>
      <c r="O178" s="131">
        <f t="shared" si="89"/>
        <v>0</v>
      </c>
      <c r="P178" s="131">
        <f>VLOOKUP(C178,[5]Sheet1!$F$7:$AG$380,28,0)</f>
        <v>0</v>
      </c>
      <c r="Q178" s="131">
        <f t="shared" si="90"/>
        <v>0</v>
      </c>
      <c r="R178" s="131">
        <f>VLOOKUP(C178,[5]Sheet1!$F$7:$AA$380,22,0)</f>
        <v>0</v>
      </c>
      <c r="S178" s="131">
        <f t="shared" si="91"/>
        <v>0</v>
      </c>
      <c r="T178" s="131">
        <f t="shared" si="81"/>
        <v>0</v>
      </c>
      <c r="U178" s="122"/>
      <c r="V178" s="122">
        <f t="shared" si="82"/>
        <v>0</v>
      </c>
      <c r="W178" s="122"/>
      <c r="X178" s="122">
        <f t="shared" si="83"/>
        <v>0</v>
      </c>
      <c r="Y178" s="122"/>
      <c r="Z178" s="122">
        <f t="shared" si="84"/>
        <v>0</v>
      </c>
      <c r="AA178" s="122"/>
      <c r="AB178" s="122"/>
      <c r="AC178" s="122">
        <f t="shared" si="92"/>
        <v>0</v>
      </c>
      <c r="AD178" s="157">
        <f t="shared" si="93"/>
        <v>0</v>
      </c>
      <c r="AE178" s="131">
        <f t="shared" si="111"/>
        <v>0</v>
      </c>
      <c r="AF178" s="122">
        <f>VLOOKUP(C178,[1]Sheet1!$E$15:$DG$388,107,0)</f>
        <v>0</v>
      </c>
      <c r="AG178" s="122">
        <f t="shared" si="95"/>
        <v>0</v>
      </c>
      <c r="AH178" s="122">
        <f>VLOOKUP(C178,[1]Sheet1!$E$15:$DI$388,109,0)</f>
        <v>0</v>
      </c>
      <c r="AI178" s="122">
        <f t="shared" si="96"/>
        <v>0</v>
      </c>
      <c r="AJ178" s="122">
        <f>VLOOKUP(C178,[1]Sheet1!$E$15:$DK$388,111,0)</f>
        <v>0</v>
      </c>
      <c r="AK178" s="122">
        <f t="shared" si="97"/>
        <v>0</v>
      </c>
      <c r="AL178" s="122"/>
      <c r="AM178" s="307">
        <f t="shared" si="112"/>
        <v>0</v>
      </c>
      <c r="AN178" s="122"/>
      <c r="AO178" s="131">
        <f t="shared" si="99"/>
        <v>0</v>
      </c>
      <c r="AP178" s="131">
        <f t="shared" si="100"/>
        <v>0</v>
      </c>
    </row>
    <row r="179" spans="3:42" x14ac:dyDescent="0.25">
      <c r="C179" s="122">
        <v>2221094</v>
      </c>
      <c r="D179" s="303" t="s">
        <v>39</v>
      </c>
      <c r="E179" s="122" t="s">
        <v>526</v>
      </c>
      <c r="F179" s="163">
        <f>VLOOKUP(C179,[5]Sheet1!$F$7:$AB$380,23,0)</f>
        <v>136</v>
      </c>
      <c r="G179" s="163">
        <f t="shared" si="85"/>
        <v>640424</v>
      </c>
      <c r="H179" s="131">
        <f>VLOOKUP(C179,[5]Sheet1!$F$7:$AC$380,24,0)</f>
        <v>0</v>
      </c>
      <c r="I179" s="131">
        <f t="shared" si="86"/>
        <v>0</v>
      </c>
      <c r="J179" s="131">
        <f>VLOOKUP(C179,[5]Sheet1!$F$7:$AD$380,25,0)</f>
        <v>107</v>
      </c>
      <c r="K179" s="131">
        <f t="shared" si="87"/>
        <v>439770</v>
      </c>
      <c r="L179" s="131">
        <f>VLOOKUP(C179,[5]Sheet1!$F$7:$AE$380,26,0)</f>
        <v>0</v>
      </c>
      <c r="M179" s="131">
        <f t="shared" si="88"/>
        <v>0</v>
      </c>
      <c r="N179" s="131">
        <f>VLOOKUP(C179,[5]Sheet1!$F$7:$AF$380,27,0)</f>
        <v>0</v>
      </c>
      <c r="O179" s="131">
        <f t="shared" si="89"/>
        <v>0</v>
      </c>
      <c r="P179" s="131">
        <f>VLOOKUP(C179,[5]Sheet1!$F$7:$AG$380,28,0)</f>
        <v>0</v>
      </c>
      <c r="Q179" s="131">
        <f t="shared" si="90"/>
        <v>0</v>
      </c>
      <c r="R179" s="131">
        <f>VLOOKUP(C179,[5]Sheet1!$F$7:$AA$380,22,0)</f>
        <v>11</v>
      </c>
      <c r="S179" s="131">
        <f t="shared" si="91"/>
        <v>230142</v>
      </c>
      <c r="T179" s="131">
        <f t="shared" si="81"/>
        <v>243</v>
      </c>
      <c r="U179" s="122"/>
      <c r="V179" s="122">
        <f t="shared" si="82"/>
        <v>0</v>
      </c>
      <c r="W179" s="122"/>
      <c r="X179" s="122">
        <f t="shared" si="83"/>
        <v>0</v>
      </c>
      <c r="Y179" s="122"/>
      <c r="Z179" s="122">
        <f t="shared" si="84"/>
        <v>0</v>
      </c>
      <c r="AA179" s="122"/>
      <c r="AB179" s="122"/>
      <c r="AC179" s="122">
        <f t="shared" si="92"/>
        <v>0</v>
      </c>
      <c r="AD179" s="157">
        <f t="shared" si="93"/>
        <v>1351982</v>
      </c>
      <c r="AE179" s="131">
        <f t="shared" si="111"/>
        <v>8505</v>
      </c>
      <c r="AF179" s="122">
        <f>VLOOKUP(C179,[1]Sheet1!$E$15:$DG$388,107,0)</f>
        <v>244</v>
      </c>
      <c r="AG179" s="122">
        <f t="shared" si="95"/>
        <v>27328</v>
      </c>
      <c r="AH179" s="122">
        <f>VLOOKUP(C179,[1]Sheet1!$E$15:$DI$388,109,0)</f>
        <v>0</v>
      </c>
      <c r="AI179" s="122">
        <f t="shared" si="96"/>
        <v>0</v>
      </c>
      <c r="AJ179" s="122">
        <f>VLOOKUP(C179,[1]Sheet1!$E$15:$DK$388,111,0)</f>
        <v>120</v>
      </c>
      <c r="AK179" s="122">
        <f t="shared" si="97"/>
        <v>31440</v>
      </c>
      <c r="AL179" s="122"/>
      <c r="AM179" s="307">
        <f t="shared" si="112"/>
        <v>10206</v>
      </c>
      <c r="AN179" s="122"/>
      <c r="AO179" s="131">
        <f t="shared" si="99"/>
        <v>1387815</v>
      </c>
      <c r="AP179" s="131">
        <f t="shared" si="100"/>
        <v>1387815</v>
      </c>
    </row>
    <row r="180" spans="3:42" hidden="1" x14ac:dyDescent="0.25">
      <c r="C180" s="122">
        <v>2221109</v>
      </c>
      <c r="D180" s="303" t="s">
        <v>39</v>
      </c>
      <c r="E180" s="122" t="s">
        <v>527</v>
      </c>
      <c r="F180" s="163">
        <f>VLOOKUP(C180,[5]Sheet1!$F$7:$AB$380,23,0)</f>
        <v>0</v>
      </c>
      <c r="G180" s="163">
        <f t="shared" si="85"/>
        <v>0</v>
      </c>
      <c r="H180" s="131">
        <f>VLOOKUP(C180,[5]Sheet1!$F$7:$AC$380,24,0)</f>
        <v>0</v>
      </c>
      <c r="I180" s="131">
        <f t="shared" si="86"/>
        <v>0</v>
      </c>
      <c r="J180" s="131">
        <f>VLOOKUP(C180,[5]Sheet1!$F$7:$AD$380,25,0)</f>
        <v>0</v>
      </c>
      <c r="K180" s="131">
        <f t="shared" si="87"/>
        <v>0</v>
      </c>
      <c r="L180" s="131">
        <f>VLOOKUP(C180,[5]Sheet1!$F$7:$AE$380,26,0)</f>
        <v>0</v>
      </c>
      <c r="M180" s="131">
        <f t="shared" si="88"/>
        <v>0</v>
      </c>
      <c r="N180" s="131">
        <f>VLOOKUP(C180,[5]Sheet1!$F$7:$AF$380,27,0)</f>
        <v>0</v>
      </c>
      <c r="O180" s="131">
        <f t="shared" si="89"/>
        <v>0</v>
      </c>
      <c r="P180" s="131">
        <f>VLOOKUP(C180,[5]Sheet1!$F$7:$AG$380,28,0)</f>
        <v>0</v>
      </c>
      <c r="Q180" s="131">
        <f t="shared" si="90"/>
        <v>0</v>
      </c>
      <c r="R180" s="131">
        <f>VLOOKUP(C180,[5]Sheet1!$F$7:$AA$380,22,0)</f>
        <v>0</v>
      </c>
      <c r="S180" s="131">
        <f t="shared" si="91"/>
        <v>0</v>
      </c>
      <c r="T180" s="131">
        <f t="shared" si="81"/>
        <v>0</v>
      </c>
      <c r="U180" s="122"/>
      <c r="V180" s="122">
        <f t="shared" si="82"/>
        <v>0</v>
      </c>
      <c r="W180" s="122"/>
      <c r="X180" s="122">
        <f t="shared" si="83"/>
        <v>0</v>
      </c>
      <c r="Y180" s="122"/>
      <c r="Z180" s="122">
        <f t="shared" si="84"/>
        <v>0</v>
      </c>
      <c r="AA180" s="122"/>
      <c r="AB180" s="122"/>
      <c r="AC180" s="122">
        <f t="shared" si="92"/>
        <v>0</v>
      </c>
      <c r="AD180" s="157">
        <f t="shared" si="93"/>
        <v>0</v>
      </c>
      <c r="AE180" s="131">
        <f t="shared" si="111"/>
        <v>0</v>
      </c>
      <c r="AF180" s="122">
        <f>VLOOKUP(C180,[1]Sheet1!$E$15:$DG$388,107,0)</f>
        <v>0</v>
      </c>
      <c r="AG180" s="122">
        <f t="shared" si="95"/>
        <v>0</v>
      </c>
      <c r="AH180" s="122">
        <f>VLOOKUP(C180,[1]Sheet1!$E$15:$DI$388,109,0)</f>
        <v>0</v>
      </c>
      <c r="AI180" s="122">
        <f t="shared" si="96"/>
        <v>0</v>
      </c>
      <c r="AJ180" s="122">
        <f>VLOOKUP(C180,[1]Sheet1!$E$15:$DK$388,111,0)</f>
        <v>0</v>
      </c>
      <c r="AK180" s="122">
        <f t="shared" si="97"/>
        <v>0</v>
      </c>
      <c r="AL180" s="122"/>
      <c r="AM180" s="307">
        <f t="shared" si="112"/>
        <v>0</v>
      </c>
      <c r="AN180" s="122"/>
      <c r="AO180" s="131">
        <f t="shared" si="99"/>
        <v>0</v>
      </c>
      <c r="AP180" s="131">
        <f t="shared" si="100"/>
        <v>0</v>
      </c>
    </row>
    <row r="181" spans="3:42" x14ac:dyDescent="0.25">
      <c r="C181" s="122">
        <v>2221138</v>
      </c>
      <c r="D181" s="303" t="s">
        <v>39</v>
      </c>
      <c r="E181" s="122" t="s">
        <v>528</v>
      </c>
      <c r="F181" s="163">
        <f>VLOOKUP(C181,[5]Sheet1!$F$7:$AB$380,23,0)</f>
        <v>0</v>
      </c>
      <c r="G181" s="163">
        <f t="shared" si="85"/>
        <v>0</v>
      </c>
      <c r="H181" s="131">
        <f>VLOOKUP(C181,[5]Sheet1!$F$7:$AC$380,24,0)</f>
        <v>0</v>
      </c>
      <c r="I181" s="131">
        <f t="shared" si="86"/>
        <v>0</v>
      </c>
      <c r="J181" s="131">
        <f>VLOOKUP(C181,[5]Sheet1!$F$7:$AD$380,25,0)</f>
        <v>0</v>
      </c>
      <c r="K181" s="131">
        <f t="shared" si="87"/>
        <v>0</v>
      </c>
      <c r="L181" s="131">
        <f>VLOOKUP(C181,[5]Sheet1!$F$7:$AE$380,26,0)</f>
        <v>51</v>
      </c>
      <c r="M181" s="131">
        <f t="shared" si="88"/>
        <v>191097</v>
      </c>
      <c r="N181" s="131">
        <f>VLOOKUP(C181,[5]Sheet1!$F$7:$AF$380,27,0)</f>
        <v>0</v>
      </c>
      <c r="O181" s="131">
        <f t="shared" si="89"/>
        <v>0</v>
      </c>
      <c r="P181" s="131">
        <f>VLOOKUP(C181,[5]Sheet1!$F$7:$AG$380,28,0)</f>
        <v>0</v>
      </c>
      <c r="Q181" s="131">
        <f t="shared" si="90"/>
        <v>0</v>
      </c>
      <c r="R181" s="131">
        <f>VLOOKUP(C181,[5]Sheet1!$F$7:$AA$380,22,0)</f>
        <v>2</v>
      </c>
      <c r="S181" s="131">
        <f t="shared" si="91"/>
        <v>41844</v>
      </c>
      <c r="T181" s="131">
        <f t="shared" si="81"/>
        <v>51</v>
      </c>
      <c r="U181" s="122"/>
      <c r="V181" s="122">
        <f t="shared" si="82"/>
        <v>0</v>
      </c>
      <c r="W181" s="122"/>
      <c r="X181" s="122">
        <f t="shared" si="83"/>
        <v>0</v>
      </c>
      <c r="Y181" s="122"/>
      <c r="Z181" s="122">
        <f t="shared" si="84"/>
        <v>0</v>
      </c>
      <c r="AA181" s="122"/>
      <c r="AB181" s="122"/>
      <c r="AC181" s="122">
        <f t="shared" si="92"/>
        <v>0</v>
      </c>
      <c r="AD181" s="157">
        <f t="shared" si="93"/>
        <v>235083</v>
      </c>
      <c r="AE181" s="131">
        <f t="shared" si="111"/>
        <v>1785</v>
      </c>
      <c r="AF181" s="122">
        <f>VLOOKUP(C181,[1]Sheet1!$E$15:$DG$388,107,0)</f>
        <v>0</v>
      </c>
      <c r="AG181" s="122">
        <f t="shared" si="95"/>
        <v>0</v>
      </c>
      <c r="AH181" s="122">
        <f>VLOOKUP(C181,[1]Sheet1!$E$15:$DI$388,109,0)</f>
        <v>0</v>
      </c>
      <c r="AI181" s="122">
        <f t="shared" si="96"/>
        <v>0</v>
      </c>
      <c r="AJ181" s="122">
        <f>VLOOKUP(C181,[1]Sheet1!$E$15:$DK$388,111,0)</f>
        <v>0</v>
      </c>
      <c r="AK181" s="122">
        <f t="shared" si="97"/>
        <v>0</v>
      </c>
      <c r="AL181" s="122"/>
      <c r="AM181" s="307">
        <f t="shared" si="112"/>
        <v>2142</v>
      </c>
      <c r="AN181" s="122"/>
      <c r="AO181" s="131">
        <f t="shared" si="99"/>
        <v>236868</v>
      </c>
      <c r="AP181" s="131">
        <f t="shared" si="100"/>
        <v>236868</v>
      </c>
    </row>
    <row r="182" spans="3:42" hidden="1" x14ac:dyDescent="0.25">
      <c r="C182" s="122">
        <v>2221148</v>
      </c>
      <c r="D182" s="303" t="s">
        <v>39</v>
      </c>
      <c r="E182" s="122" t="s">
        <v>529</v>
      </c>
      <c r="F182" s="163">
        <f>VLOOKUP(C182,[5]Sheet1!$F$7:$AB$380,23,0)</f>
        <v>0</v>
      </c>
      <c r="G182" s="163">
        <f t="shared" si="85"/>
        <v>0</v>
      </c>
      <c r="H182" s="131">
        <f>VLOOKUP(C182,[5]Sheet1!$F$7:$AC$380,24,0)</f>
        <v>0</v>
      </c>
      <c r="I182" s="131">
        <f t="shared" si="86"/>
        <v>0</v>
      </c>
      <c r="J182" s="131">
        <f>VLOOKUP(C182,[5]Sheet1!$F$7:$AD$380,25,0)</f>
        <v>0</v>
      </c>
      <c r="K182" s="131">
        <f t="shared" si="87"/>
        <v>0</v>
      </c>
      <c r="L182" s="131">
        <f>VLOOKUP(C182,[5]Sheet1!$F$7:$AE$380,26,0)</f>
        <v>0</v>
      </c>
      <c r="M182" s="131">
        <f t="shared" si="88"/>
        <v>0</v>
      </c>
      <c r="N182" s="131">
        <f>VLOOKUP(C182,[5]Sheet1!$F$7:$AF$380,27,0)</f>
        <v>0</v>
      </c>
      <c r="O182" s="131">
        <f t="shared" si="89"/>
        <v>0</v>
      </c>
      <c r="P182" s="131">
        <f>VLOOKUP(C182,[5]Sheet1!$F$7:$AG$380,28,0)</f>
        <v>0</v>
      </c>
      <c r="Q182" s="131">
        <f t="shared" si="90"/>
        <v>0</v>
      </c>
      <c r="R182" s="131">
        <f>VLOOKUP(C182,[5]Sheet1!$F$7:$AA$380,22,0)</f>
        <v>0</v>
      </c>
      <c r="S182" s="131">
        <f t="shared" si="91"/>
        <v>0</v>
      </c>
      <c r="T182" s="131">
        <f t="shared" si="81"/>
        <v>0</v>
      </c>
      <c r="U182" s="122"/>
      <c r="V182" s="122">
        <f t="shared" si="82"/>
        <v>0</v>
      </c>
      <c r="W182" s="122"/>
      <c r="X182" s="122">
        <f t="shared" si="83"/>
        <v>0</v>
      </c>
      <c r="Y182" s="122"/>
      <c r="Z182" s="122">
        <f t="shared" si="84"/>
        <v>0</v>
      </c>
      <c r="AA182" s="122"/>
      <c r="AB182" s="122"/>
      <c r="AC182" s="122">
        <f t="shared" si="92"/>
        <v>0</v>
      </c>
      <c r="AD182" s="157">
        <f t="shared" si="93"/>
        <v>0</v>
      </c>
      <c r="AE182" s="131">
        <f t="shared" si="111"/>
        <v>0</v>
      </c>
      <c r="AF182" s="122">
        <f>VLOOKUP(C182,[1]Sheet1!$E$15:$DG$388,107,0)</f>
        <v>0</v>
      </c>
      <c r="AG182" s="122">
        <f t="shared" si="95"/>
        <v>0</v>
      </c>
      <c r="AH182" s="122">
        <f>VLOOKUP(C182,[1]Sheet1!$E$15:$DI$388,109,0)</f>
        <v>0</v>
      </c>
      <c r="AI182" s="122">
        <f t="shared" si="96"/>
        <v>0</v>
      </c>
      <c r="AJ182" s="122">
        <f>VLOOKUP(C182,[1]Sheet1!$E$15:$DK$388,111,0)</f>
        <v>0</v>
      </c>
      <c r="AK182" s="122">
        <f t="shared" si="97"/>
        <v>0</v>
      </c>
      <c r="AL182" s="122"/>
      <c r="AM182" s="307">
        <f t="shared" si="112"/>
        <v>0</v>
      </c>
      <c r="AN182" s="122"/>
      <c r="AO182" s="131">
        <f t="shared" si="99"/>
        <v>0</v>
      </c>
      <c r="AP182" s="131">
        <f t="shared" si="100"/>
        <v>0</v>
      </c>
    </row>
    <row r="183" spans="3:42" hidden="1" x14ac:dyDescent="0.25">
      <c r="C183" s="122">
        <v>2221157</v>
      </c>
      <c r="D183" s="303" t="s">
        <v>39</v>
      </c>
      <c r="E183" s="122" t="s">
        <v>530</v>
      </c>
      <c r="F183" s="163">
        <f>VLOOKUP(C183,[5]Sheet1!$F$7:$AB$380,23,0)</f>
        <v>0</v>
      </c>
      <c r="G183" s="163">
        <f t="shared" si="85"/>
        <v>0</v>
      </c>
      <c r="H183" s="131">
        <f>VLOOKUP(C183,[5]Sheet1!$F$7:$AC$380,24,0)</f>
        <v>0</v>
      </c>
      <c r="I183" s="131">
        <f t="shared" si="86"/>
        <v>0</v>
      </c>
      <c r="J183" s="131">
        <f>VLOOKUP(C183,[5]Sheet1!$F$7:$AD$380,25,0)</f>
        <v>0</v>
      </c>
      <c r="K183" s="131">
        <f t="shared" si="87"/>
        <v>0</v>
      </c>
      <c r="L183" s="131">
        <f>VLOOKUP(C183,[5]Sheet1!$F$7:$AE$380,26,0)</f>
        <v>0</v>
      </c>
      <c r="M183" s="131">
        <f t="shared" si="88"/>
        <v>0</v>
      </c>
      <c r="N183" s="131">
        <f>VLOOKUP(C183,[5]Sheet1!$F$7:$AF$380,27,0)</f>
        <v>0</v>
      </c>
      <c r="O183" s="131">
        <f t="shared" si="89"/>
        <v>0</v>
      </c>
      <c r="P183" s="131">
        <f>VLOOKUP(C183,[5]Sheet1!$F$7:$AG$380,28,0)</f>
        <v>0</v>
      </c>
      <c r="Q183" s="131">
        <f t="shared" si="90"/>
        <v>0</v>
      </c>
      <c r="R183" s="131">
        <f>VLOOKUP(C183,[5]Sheet1!$F$7:$AA$380,22,0)</f>
        <v>0</v>
      </c>
      <c r="S183" s="131">
        <f t="shared" si="91"/>
        <v>0</v>
      </c>
      <c r="T183" s="131">
        <f t="shared" si="81"/>
        <v>0</v>
      </c>
      <c r="U183" s="122"/>
      <c r="V183" s="122">
        <f t="shared" si="82"/>
        <v>0</v>
      </c>
      <c r="W183" s="122"/>
      <c r="X183" s="122">
        <f t="shared" si="83"/>
        <v>0</v>
      </c>
      <c r="Y183" s="122"/>
      <c r="Z183" s="122">
        <f t="shared" si="84"/>
        <v>0</v>
      </c>
      <c r="AA183" s="122"/>
      <c r="AB183" s="122"/>
      <c r="AC183" s="122">
        <f t="shared" si="92"/>
        <v>0</v>
      </c>
      <c r="AD183" s="157">
        <f t="shared" si="93"/>
        <v>0</v>
      </c>
      <c r="AE183" s="131">
        <f t="shared" si="111"/>
        <v>0</v>
      </c>
      <c r="AF183" s="122">
        <f>VLOOKUP(C183,[1]Sheet1!$E$15:$DG$388,107,0)</f>
        <v>0</v>
      </c>
      <c r="AG183" s="122">
        <f t="shared" si="95"/>
        <v>0</v>
      </c>
      <c r="AH183" s="122">
        <f>VLOOKUP(C183,[1]Sheet1!$E$15:$DI$388,109,0)</f>
        <v>0</v>
      </c>
      <c r="AI183" s="122">
        <f t="shared" si="96"/>
        <v>0</v>
      </c>
      <c r="AJ183" s="122">
        <f>VLOOKUP(C183,[1]Sheet1!$E$15:$DK$388,111,0)</f>
        <v>0</v>
      </c>
      <c r="AK183" s="122">
        <f t="shared" si="97"/>
        <v>0</v>
      </c>
      <c r="AL183" s="122"/>
      <c r="AM183" s="307">
        <f t="shared" si="112"/>
        <v>0</v>
      </c>
      <c r="AN183" s="122"/>
      <c r="AO183" s="131">
        <f t="shared" si="99"/>
        <v>0</v>
      </c>
      <c r="AP183" s="131">
        <f t="shared" si="100"/>
        <v>0</v>
      </c>
    </row>
    <row r="184" spans="3:42" hidden="1" x14ac:dyDescent="0.25">
      <c r="C184" s="112"/>
      <c r="D184" s="112"/>
      <c r="E184" s="141" t="s">
        <v>40</v>
      </c>
      <c r="F184" s="141">
        <f t="shared" ref="F184:AP184" si="113">SUM(F185:F191)</f>
        <v>0</v>
      </c>
      <c r="G184" s="141">
        <f t="shared" si="113"/>
        <v>0</v>
      </c>
      <c r="H184" s="141">
        <f t="shared" si="113"/>
        <v>0</v>
      </c>
      <c r="I184" s="141">
        <f t="shared" si="113"/>
        <v>0</v>
      </c>
      <c r="J184" s="141">
        <f t="shared" si="113"/>
        <v>0</v>
      </c>
      <c r="K184" s="141">
        <f t="shared" si="113"/>
        <v>0</v>
      </c>
      <c r="L184" s="141">
        <f t="shared" si="113"/>
        <v>0</v>
      </c>
      <c r="M184" s="141">
        <f t="shared" si="113"/>
        <v>0</v>
      </c>
      <c r="N184" s="141">
        <f t="shared" si="113"/>
        <v>0</v>
      </c>
      <c r="O184" s="141">
        <f t="shared" si="113"/>
        <v>0</v>
      </c>
      <c r="P184" s="141">
        <f t="shared" si="113"/>
        <v>0</v>
      </c>
      <c r="Q184" s="141">
        <f t="shared" si="113"/>
        <v>0</v>
      </c>
      <c r="R184" s="141">
        <f t="shared" si="113"/>
        <v>0</v>
      </c>
      <c r="S184" s="141">
        <f t="shared" si="113"/>
        <v>0</v>
      </c>
      <c r="T184" s="131">
        <f t="shared" si="81"/>
        <v>0</v>
      </c>
      <c r="U184" s="141">
        <f t="shared" si="113"/>
        <v>0</v>
      </c>
      <c r="V184" s="122">
        <f t="shared" si="82"/>
        <v>0</v>
      </c>
      <c r="W184" s="141">
        <f t="shared" si="113"/>
        <v>0</v>
      </c>
      <c r="X184" s="122">
        <f t="shared" si="83"/>
        <v>0</v>
      </c>
      <c r="Y184" s="141">
        <f t="shared" si="113"/>
        <v>0</v>
      </c>
      <c r="Z184" s="122">
        <f t="shared" si="84"/>
        <v>0</v>
      </c>
      <c r="AA184" s="141">
        <f t="shared" si="113"/>
        <v>0</v>
      </c>
      <c r="AB184" s="141">
        <f t="shared" si="113"/>
        <v>0</v>
      </c>
      <c r="AC184" s="141">
        <f t="shared" si="113"/>
        <v>0</v>
      </c>
      <c r="AD184" s="141">
        <f t="shared" si="113"/>
        <v>0</v>
      </c>
      <c r="AE184" s="141">
        <f t="shared" si="113"/>
        <v>0</v>
      </c>
      <c r="AF184" s="141">
        <f t="shared" si="113"/>
        <v>0</v>
      </c>
      <c r="AG184" s="141">
        <f t="shared" si="113"/>
        <v>0</v>
      </c>
      <c r="AH184" s="141">
        <f t="shared" si="113"/>
        <v>0</v>
      </c>
      <c r="AI184" s="141">
        <f t="shared" si="113"/>
        <v>0</v>
      </c>
      <c r="AJ184" s="141">
        <f t="shared" si="113"/>
        <v>0</v>
      </c>
      <c r="AK184" s="141">
        <f t="shared" si="113"/>
        <v>0</v>
      </c>
      <c r="AL184" s="141">
        <f t="shared" si="113"/>
        <v>0</v>
      </c>
      <c r="AM184" s="141">
        <f t="shared" si="113"/>
        <v>0</v>
      </c>
      <c r="AN184" s="141">
        <f t="shared" si="113"/>
        <v>0</v>
      </c>
      <c r="AO184" s="141">
        <f t="shared" si="113"/>
        <v>0</v>
      </c>
      <c r="AP184" s="141">
        <f t="shared" si="113"/>
        <v>0</v>
      </c>
    </row>
    <row r="185" spans="3:42" hidden="1" x14ac:dyDescent="0.25">
      <c r="C185" s="122">
        <v>2222006</v>
      </c>
      <c r="D185" s="303" t="s">
        <v>40</v>
      </c>
      <c r="E185" s="122" t="s">
        <v>531</v>
      </c>
      <c r="F185" s="163">
        <f>VLOOKUP(C185,[5]Sheet1!$F$7:$AB$380,23,0)</f>
        <v>0</v>
      </c>
      <c r="G185" s="163">
        <f t="shared" si="85"/>
        <v>0</v>
      </c>
      <c r="H185" s="131">
        <f>VLOOKUP(C185,[5]Sheet1!$F$7:$AC$380,24,0)</f>
        <v>0</v>
      </c>
      <c r="I185" s="131">
        <f t="shared" si="86"/>
        <v>0</v>
      </c>
      <c r="J185" s="131">
        <f>VLOOKUP(C185,[5]Sheet1!$F$7:$AD$380,25,0)</f>
        <v>0</v>
      </c>
      <c r="K185" s="131">
        <f t="shared" si="87"/>
        <v>0</v>
      </c>
      <c r="L185" s="131">
        <f>VLOOKUP(C185,[5]Sheet1!$F$7:$AE$380,26,0)</f>
        <v>0</v>
      </c>
      <c r="M185" s="131">
        <f t="shared" si="88"/>
        <v>0</v>
      </c>
      <c r="N185" s="131">
        <f>VLOOKUP(C185,[5]Sheet1!$F$7:$AF$380,27,0)</f>
        <v>0</v>
      </c>
      <c r="O185" s="131">
        <f t="shared" si="89"/>
        <v>0</v>
      </c>
      <c r="P185" s="131">
        <f>VLOOKUP(C185,[5]Sheet1!$F$7:$AG$380,28,0)</f>
        <v>0</v>
      </c>
      <c r="Q185" s="131">
        <f t="shared" si="90"/>
        <v>0</v>
      </c>
      <c r="R185" s="131">
        <f>VLOOKUP(C185,[5]Sheet1!$F$7:$AA$380,22,0)</f>
        <v>0</v>
      </c>
      <c r="S185" s="131">
        <f t="shared" si="91"/>
        <v>0</v>
      </c>
      <c r="T185" s="131">
        <f t="shared" si="81"/>
        <v>0</v>
      </c>
      <c r="U185" s="122"/>
      <c r="V185" s="122">
        <f t="shared" si="82"/>
        <v>0</v>
      </c>
      <c r="W185" s="122"/>
      <c r="X185" s="122">
        <f t="shared" si="83"/>
        <v>0</v>
      </c>
      <c r="Y185" s="122"/>
      <c r="Z185" s="122">
        <f t="shared" si="84"/>
        <v>0</v>
      </c>
      <c r="AA185" s="122"/>
      <c r="AB185" s="122"/>
      <c r="AC185" s="122">
        <f t="shared" si="92"/>
        <v>0</v>
      </c>
      <c r="AD185" s="157">
        <f t="shared" si="93"/>
        <v>0</v>
      </c>
      <c r="AE185" s="131">
        <f t="shared" ref="AE185:AE191" si="114">T185*35</f>
        <v>0</v>
      </c>
      <c r="AF185" s="122">
        <f>VLOOKUP(C185,[1]Sheet1!$E$15:$DG$388,107,0)</f>
        <v>0</v>
      </c>
      <c r="AG185" s="122">
        <f t="shared" si="95"/>
        <v>0</v>
      </c>
      <c r="AH185" s="122">
        <f>VLOOKUP(C185,[1]Sheet1!$E$15:$DI$388,109,0)</f>
        <v>0</v>
      </c>
      <c r="AI185" s="122">
        <f t="shared" si="96"/>
        <v>0</v>
      </c>
      <c r="AJ185" s="122">
        <f>VLOOKUP(C185,[1]Sheet1!$E$15:$DK$388,111,0)</f>
        <v>0</v>
      </c>
      <c r="AK185" s="122">
        <f t="shared" si="97"/>
        <v>0</v>
      </c>
      <c r="AL185" s="122"/>
      <c r="AM185" s="307">
        <f t="shared" ref="AM185:AM191" si="115">T185*42</f>
        <v>0</v>
      </c>
      <c r="AN185" s="122"/>
      <c r="AO185" s="131">
        <f t="shared" si="99"/>
        <v>0</v>
      </c>
      <c r="AP185" s="131">
        <f t="shared" si="100"/>
        <v>0</v>
      </c>
    </row>
    <row r="186" spans="3:42" hidden="1" x14ac:dyDescent="0.25">
      <c r="C186" s="122">
        <v>2222007</v>
      </c>
      <c r="D186" s="303" t="s">
        <v>40</v>
      </c>
      <c r="E186" s="122" t="s">
        <v>532</v>
      </c>
      <c r="F186" s="163">
        <f>VLOOKUP(C186,[5]Sheet1!$F$7:$AB$380,23,0)</f>
        <v>0</v>
      </c>
      <c r="G186" s="163">
        <f t="shared" si="85"/>
        <v>0</v>
      </c>
      <c r="H186" s="131">
        <f>VLOOKUP(C186,[5]Sheet1!$F$7:$AC$380,24,0)</f>
        <v>0</v>
      </c>
      <c r="I186" s="131">
        <f t="shared" si="86"/>
        <v>0</v>
      </c>
      <c r="J186" s="131">
        <f>VLOOKUP(C186,[5]Sheet1!$F$7:$AD$380,25,0)</f>
        <v>0</v>
      </c>
      <c r="K186" s="131">
        <f t="shared" si="87"/>
        <v>0</v>
      </c>
      <c r="L186" s="131">
        <f>VLOOKUP(C186,[5]Sheet1!$F$7:$AE$380,26,0)</f>
        <v>0</v>
      </c>
      <c r="M186" s="131">
        <f t="shared" si="88"/>
        <v>0</v>
      </c>
      <c r="N186" s="131">
        <f>VLOOKUP(C186,[5]Sheet1!$F$7:$AF$380,27,0)</f>
        <v>0</v>
      </c>
      <c r="O186" s="131">
        <f t="shared" si="89"/>
        <v>0</v>
      </c>
      <c r="P186" s="131">
        <f>VLOOKUP(C186,[5]Sheet1!$F$7:$AG$380,28,0)</f>
        <v>0</v>
      </c>
      <c r="Q186" s="131">
        <f t="shared" si="90"/>
        <v>0</v>
      </c>
      <c r="R186" s="131">
        <f>VLOOKUP(C186,[5]Sheet1!$F$7:$AA$380,22,0)</f>
        <v>0</v>
      </c>
      <c r="S186" s="131">
        <f t="shared" si="91"/>
        <v>0</v>
      </c>
      <c r="T186" s="131">
        <f t="shared" si="81"/>
        <v>0</v>
      </c>
      <c r="U186" s="122"/>
      <c r="V186" s="122">
        <f t="shared" si="82"/>
        <v>0</v>
      </c>
      <c r="W186" s="122"/>
      <c r="X186" s="122">
        <f t="shared" si="83"/>
        <v>0</v>
      </c>
      <c r="Y186" s="122"/>
      <c r="Z186" s="122">
        <f t="shared" si="84"/>
        <v>0</v>
      </c>
      <c r="AA186" s="122"/>
      <c r="AB186" s="122"/>
      <c r="AC186" s="122">
        <f t="shared" si="92"/>
        <v>0</v>
      </c>
      <c r="AD186" s="157">
        <f t="shared" si="93"/>
        <v>0</v>
      </c>
      <c r="AE186" s="131">
        <f t="shared" si="114"/>
        <v>0</v>
      </c>
      <c r="AF186" s="122">
        <f>VLOOKUP(C186,[1]Sheet1!$E$15:$DG$388,107,0)</f>
        <v>0</v>
      </c>
      <c r="AG186" s="122">
        <f t="shared" si="95"/>
        <v>0</v>
      </c>
      <c r="AH186" s="122">
        <f>VLOOKUP(C186,[1]Sheet1!$E$15:$DI$388,109,0)</f>
        <v>0</v>
      </c>
      <c r="AI186" s="122">
        <f t="shared" si="96"/>
        <v>0</v>
      </c>
      <c r="AJ186" s="122">
        <f>VLOOKUP(C186,[1]Sheet1!$E$15:$DK$388,111,0)</f>
        <v>0</v>
      </c>
      <c r="AK186" s="122">
        <f t="shared" si="97"/>
        <v>0</v>
      </c>
      <c r="AL186" s="122"/>
      <c r="AM186" s="307">
        <f t="shared" si="115"/>
        <v>0</v>
      </c>
      <c r="AN186" s="122"/>
      <c r="AO186" s="131">
        <f t="shared" si="99"/>
        <v>0</v>
      </c>
      <c r="AP186" s="131">
        <f t="shared" si="100"/>
        <v>0</v>
      </c>
    </row>
    <row r="187" spans="3:42" hidden="1" x14ac:dyDescent="0.25">
      <c r="C187" s="122">
        <v>2222009</v>
      </c>
      <c r="D187" s="303" t="s">
        <v>40</v>
      </c>
      <c r="E187" s="122" t="s">
        <v>533</v>
      </c>
      <c r="F187" s="163">
        <f>VLOOKUP(C187,[5]Sheet1!$F$7:$AB$380,23,0)</f>
        <v>0</v>
      </c>
      <c r="G187" s="163">
        <f t="shared" si="85"/>
        <v>0</v>
      </c>
      <c r="H187" s="131">
        <f>VLOOKUP(C187,[5]Sheet1!$F$7:$AC$380,24,0)</f>
        <v>0</v>
      </c>
      <c r="I187" s="131">
        <f t="shared" si="86"/>
        <v>0</v>
      </c>
      <c r="J187" s="131">
        <f>VLOOKUP(C187,[5]Sheet1!$F$7:$AD$380,25,0)</f>
        <v>0</v>
      </c>
      <c r="K187" s="131">
        <f t="shared" si="87"/>
        <v>0</v>
      </c>
      <c r="L187" s="131">
        <f>VLOOKUP(C187,[5]Sheet1!$F$7:$AE$380,26,0)</f>
        <v>0</v>
      </c>
      <c r="M187" s="131">
        <f t="shared" si="88"/>
        <v>0</v>
      </c>
      <c r="N187" s="131">
        <f>VLOOKUP(C187,[5]Sheet1!$F$7:$AF$380,27,0)</f>
        <v>0</v>
      </c>
      <c r="O187" s="131">
        <f t="shared" si="89"/>
        <v>0</v>
      </c>
      <c r="P187" s="131">
        <f>VLOOKUP(C187,[5]Sheet1!$F$7:$AG$380,28,0)</f>
        <v>0</v>
      </c>
      <c r="Q187" s="131">
        <f t="shared" si="90"/>
        <v>0</v>
      </c>
      <c r="R187" s="131">
        <f>VLOOKUP(C187,[5]Sheet1!$F$7:$AA$380,22,0)</f>
        <v>0</v>
      </c>
      <c r="S187" s="131">
        <f t="shared" si="91"/>
        <v>0</v>
      </c>
      <c r="T187" s="131">
        <f t="shared" si="81"/>
        <v>0</v>
      </c>
      <c r="U187" s="122"/>
      <c r="V187" s="122">
        <f t="shared" si="82"/>
        <v>0</v>
      </c>
      <c r="W187" s="122"/>
      <c r="X187" s="122">
        <f t="shared" si="83"/>
        <v>0</v>
      </c>
      <c r="Y187" s="122"/>
      <c r="Z187" s="122">
        <f t="shared" si="84"/>
        <v>0</v>
      </c>
      <c r="AA187" s="122"/>
      <c r="AB187" s="122"/>
      <c r="AC187" s="122">
        <f t="shared" si="92"/>
        <v>0</v>
      </c>
      <c r="AD187" s="157">
        <f t="shared" si="93"/>
        <v>0</v>
      </c>
      <c r="AE187" s="131">
        <f t="shared" si="114"/>
        <v>0</v>
      </c>
      <c r="AF187" s="122">
        <f>VLOOKUP(C187,[1]Sheet1!$E$15:$DG$388,107,0)</f>
        <v>0</v>
      </c>
      <c r="AG187" s="122">
        <f t="shared" si="95"/>
        <v>0</v>
      </c>
      <c r="AH187" s="122">
        <f>VLOOKUP(C187,[1]Sheet1!$E$15:$DI$388,109,0)</f>
        <v>0</v>
      </c>
      <c r="AI187" s="122">
        <f t="shared" si="96"/>
        <v>0</v>
      </c>
      <c r="AJ187" s="122">
        <f>VLOOKUP(C187,[1]Sheet1!$E$15:$DK$388,111,0)</f>
        <v>0</v>
      </c>
      <c r="AK187" s="122">
        <f t="shared" si="97"/>
        <v>0</v>
      </c>
      <c r="AL187" s="122"/>
      <c r="AM187" s="307">
        <f t="shared" si="115"/>
        <v>0</v>
      </c>
      <c r="AN187" s="122"/>
      <c r="AO187" s="131">
        <f t="shared" si="99"/>
        <v>0</v>
      </c>
      <c r="AP187" s="131">
        <f t="shared" si="100"/>
        <v>0</v>
      </c>
    </row>
    <row r="188" spans="3:42" hidden="1" x14ac:dyDescent="0.25">
      <c r="C188" s="122">
        <v>2222012</v>
      </c>
      <c r="D188" s="303" t="s">
        <v>40</v>
      </c>
      <c r="E188" s="122" t="s">
        <v>534</v>
      </c>
      <c r="F188" s="163">
        <f>VLOOKUP(C188,[5]Sheet1!$F$7:$AB$380,23,0)</f>
        <v>0</v>
      </c>
      <c r="G188" s="163">
        <f t="shared" si="85"/>
        <v>0</v>
      </c>
      <c r="H188" s="131">
        <f>VLOOKUP(C188,[5]Sheet1!$F$7:$AC$380,24,0)</f>
        <v>0</v>
      </c>
      <c r="I188" s="131">
        <f t="shared" si="86"/>
        <v>0</v>
      </c>
      <c r="J188" s="131">
        <f>VLOOKUP(C188,[5]Sheet1!$F$7:$AD$380,25,0)</f>
        <v>0</v>
      </c>
      <c r="K188" s="131">
        <f t="shared" si="87"/>
        <v>0</v>
      </c>
      <c r="L188" s="131">
        <f>VLOOKUP(C188,[5]Sheet1!$F$7:$AE$380,26,0)</f>
        <v>0</v>
      </c>
      <c r="M188" s="131">
        <f t="shared" si="88"/>
        <v>0</v>
      </c>
      <c r="N188" s="131">
        <f>VLOOKUP(C188,[5]Sheet1!$F$7:$AF$380,27,0)</f>
        <v>0</v>
      </c>
      <c r="O188" s="131">
        <f t="shared" si="89"/>
        <v>0</v>
      </c>
      <c r="P188" s="131">
        <f>VLOOKUP(C188,[5]Sheet1!$F$7:$AG$380,28,0)</f>
        <v>0</v>
      </c>
      <c r="Q188" s="131">
        <f t="shared" si="90"/>
        <v>0</v>
      </c>
      <c r="R188" s="131">
        <f>VLOOKUP(C188,[5]Sheet1!$F$7:$AA$380,22,0)</f>
        <v>0</v>
      </c>
      <c r="S188" s="131">
        <f t="shared" si="91"/>
        <v>0</v>
      </c>
      <c r="T188" s="131">
        <f t="shared" si="81"/>
        <v>0</v>
      </c>
      <c r="U188" s="122"/>
      <c r="V188" s="122">
        <f t="shared" si="82"/>
        <v>0</v>
      </c>
      <c r="W188" s="122"/>
      <c r="X188" s="122">
        <f t="shared" si="83"/>
        <v>0</v>
      </c>
      <c r="Y188" s="122"/>
      <c r="Z188" s="122">
        <f t="shared" si="84"/>
        <v>0</v>
      </c>
      <c r="AA188" s="122"/>
      <c r="AB188" s="122"/>
      <c r="AC188" s="122">
        <f t="shared" si="92"/>
        <v>0</v>
      </c>
      <c r="AD188" s="157">
        <f t="shared" si="93"/>
        <v>0</v>
      </c>
      <c r="AE188" s="131">
        <f t="shared" si="114"/>
        <v>0</v>
      </c>
      <c r="AF188" s="122">
        <f>VLOOKUP(C188,[1]Sheet1!$E$15:$DG$388,107,0)</f>
        <v>0</v>
      </c>
      <c r="AG188" s="122">
        <f t="shared" si="95"/>
        <v>0</v>
      </c>
      <c r="AH188" s="122">
        <f>VLOOKUP(C188,[1]Sheet1!$E$15:$DI$388,109,0)</f>
        <v>0</v>
      </c>
      <c r="AI188" s="122">
        <f t="shared" si="96"/>
        <v>0</v>
      </c>
      <c r="AJ188" s="122">
        <f>VLOOKUP(C188,[1]Sheet1!$E$15:$DK$388,111,0)</f>
        <v>0</v>
      </c>
      <c r="AK188" s="122">
        <f t="shared" si="97"/>
        <v>0</v>
      </c>
      <c r="AL188" s="122"/>
      <c r="AM188" s="307">
        <f t="shared" si="115"/>
        <v>0</v>
      </c>
      <c r="AN188" s="122"/>
      <c r="AO188" s="131">
        <f t="shared" si="99"/>
        <v>0</v>
      </c>
      <c r="AP188" s="131">
        <f t="shared" si="100"/>
        <v>0</v>
      </c>
    </row>
    <row r="189" spans="3:42" hidden="1" x14ac:dyDescent="0.25">
      <c r="C189" s="122">
        <v>2222038</v>
      </c>
      <c r="D189" s="303" t="s">
        <v>40</v>
      </c>
      <c r="E189" s="122" t="s">
        <v>535</v>
      </c>
      <c r="F189" s="163">
        <f>VLOOKUP(C189,[5]Sheet1!$F$7:$AB$380,23,0)</f>
        <v>0</v>
      </c>
      <c r="G189" s="163">
        <f t="shared" si="85"/>
        <v>0</v>
      </c>
      <c r="H189" s="131">
        <f>VLOOKUP(C189,[5]Sheet1!$F$7:$AC$380,24,0)</f>
        <v>0</v>
      </c>
      <c r="I189" s="131">
        <f t="shared" si="86"/>
        <v>0</v>
      </c>
      <c r="J189" s="131">
        <f>VLOOKUP(C189,[5]Sheet1!$F$7:$AD$380,25,0)</f>
        <v>0</v>
      </c>
      <c r="K189" s="131">
        <f t="shared" si="87"/>
        <v>0</v>
      </c>
      <c r="L189" s="131">
        <f>VLOOKUP(C189,[5]Sheet1!$F$7:$AE$380,26,0)</f>
        <v>0</v>
      </c>
      <c r="M189" s="131">
        <f t="shared" si="88"/>
        <v>0</v>
      </c>
      <c r="N189" s="131">
        <f>VLOOKUP(C189,[5]Sheet1!$F$7:$AF$380,27,0)</f>
        <v>0</v>
      </c>
      <c r="O189" s="131">
        <f t="shared" si="89"/>
        <v>0</v>
      </c>
      <c r="P189" s="131">
        <f>VLOOKUP(C189,[5]Sheet1!$F$7:$AG$380,28,0)</f>
        <v>0</v>
      </c>
      <c r="Q189" s="131">
        <f t="shared" si="90"/>
        <v>0</v>
      </c>
      <c r="R189" s="131">
        <f>VLOOKUP(C189,[5]Sheet1!$F$7:$AA$380,22,0)</f>
        <v>0</v>
      </c>
      <c r="S189" s="131">
        <f t="shared" si="91"/>
        <v>0</v>
      </c>
      <c r="T189" s="131">
        <f t="shared" si="81"/>
        <v>0</v>
      </c>
      <c r="U189" s="122"/>
      <c r="V189" s="122">
        <f t="shared" si="82"/>
        <v>0</v>
      </c>
      <c r="W189" s="122"/>
      <c r="X189" s="122">
        <f t="shared" si="83"/>
        <v>0</v>
      </c>
      <c r="Y189" s="122"/>
      <c r="Z189" s="122">
        <f t="shared" si="84"/>
        <v>0</v>
      </c>
      <c r="AA189" s="122"/>
      <c r="AB189" s="122"/>
      <c r="AC189" s="122">
        <f t="shared" si="92"/>
        <v>0</v>
      </c>
      <c r="AD189" s="157">
        <f t="shared" si="93"/>
        <v>0</v>
      </c>
      <c r="AE189" s="131">
        <f t="shared" si="114"/>
        <v>0</v>
      </c>
      <c r="AF189" s="122">
        <f>VLOOKUP(C189,[1]Sheet1!$E$15:$DG$388,107,0)</f>
        <v>0</v>
      </c>
      <c r="AG189" s="122">
        <f t="shared" si="95"/>
        <v>0</v>
      </c>
      <c r="AH189" s="122">
        <f>VLOOKUP(C189,[1]Sheet1!$E$15:$DI$388,109,0)</f>
        <v>0</v>
      </c>
      <c r="AI189" s="122">
        <f t="shared" si="96"/>
        <v>0</v>
      </c>
      <c r="AJ189" s="122">
        <f>VLOOKUP(C189,[1]Sheet1!$E$15:$DK$388,111,0)</f>
        <v>0</v>
      </c>
      <c r="AK189" s="122">
        <f t="shared" si="97"/>
        <v>0</v>
      </c>
      <c r="AL189" s="122"/>
      <c r="AM189" s="307">
        <f t="shared" si="115"/>
        <v>0</v>
      </c>
      <c r="AN189" s="122"/>
      <c r="AO189" s="131">
        <f t="shared" si="99"/>
        <v>0</v>
      </c>
      <c r="AP189" s="131">
        <f t="shared" si="100"/>
        <v>0</v>
      </c>
    </row>
    <row r="190" spans="3:42" hidden="1" x14ac:dyDescent="0.25">
      <c r="C190" s="122">
        <v>2222127</v>
      </c>
      <c r="D190" s="303" t="s">
        <v>40</v>
      </c>
      <c r="E190" s="122" t="s">
        <v>536</v>
      </c>
      <c r="F190" s="163">
        <f>VLOOKUP(C190,[5]Sheet1!$F$7:$AB$380,23,0)</f>
        <v>0</v>
      </c>
      <c r="G190" s="163">
        <f t="shared" si="85"/>
        <v>0</v>
      </c>
      <c r="H190" s="131">
        <f>VLOOKUP(C190,[5]Sheet1!$F$7:$AC$380,24,0)</f>
        <v>0</v>
      </c>
      <c r="I190" s="131">
        <f t="shared" si="86"/>
        <v>0</v>
      </c>
      <c r="J190" s="131">
        <f>VLOOKUP(C190,[5]Sheet1!$F$7:$AD$380,25,0)</f>
        <v>0</v>
      </c>
      <c r="K190" s="131">
        <f t="shared" si="87"/>
        <v>0</v>
      </c>
      <c r="L190" s="131">
        <f>VLOOKUP(C190,[5]Sheet1!$F$7:$AE$380,26,0)</f>
        <v>0</v>
      </c>
      <c r="M190" s="131">
        <f t="shared" si="88"/>
        <v>0</v>
      </c>
      <c r="N190" s="131">
        <f>VLOOKUP(C190,[5]Sheet1!$F$7:$AF$380,27,0)</f>
        <v>0</v>
      </c>
      <c r="O190" s="131">
        <f t="shared" si="89"/>
        <v>0</v>
      </c>
      <c r="P190" s="131">
        <f>VLOOKUP(C190,[5]Sheet1!$F$7:$AG$380,28,0)</f>
        <v>0</v>
      </c>
      <c r="Q190" s="131">
        <f t="shared" si="90"/>
        <v>0</v>
      </c>
      <c r="R190" s="131">
        <f>VLOOKUP(C190,[5]Sheet1!$F$7:$AA$380,22,0)</f>
        <v>0</v>
      </c>
      <c r="S190" s="131">
        <f t="shared" si="91"/>
        <v>0</v>
      </c>
      <c r="T190" s="131">
        <f t="shared" si="81"/>
        <v>0</v>
      </c>
      <c r="U190" s="122"/>
      <c r="V190" s="122">
        <f t="shared" si="82"/>
        <v>0</v>
      </c>
      <c r="W190" s="122"/>
      <c r="X190" s="122">
        <f t="shared" si="83"/>
        <v>0</v>
      </c>
      <c r="Y190" s="122"/>
      <c r="Z190" s="122">
        <f t="shared" si="84"/>
        <v>0</v>
      </c>
      <c r="AA190" s="122"/>
      <c r="AB190" s="122"/>
      <c r="AC190" s="122">
        <f t="shared" si="92"/>
        <v>0</v>
      </c>
      <c r="AD190" s="157">
        <f t="shared" si="93"/>
        <v>0</v>
      </c>
      <c r="AE190" s="131">
        <f t="shared" si="114"/>
        <v>0</v>
      </c>
      <c r="AF190" s="122">
        <f>VLOOKUP(C190,[1]Sheet1!$E$15:$DG$388,107,0)</f>
        <v>0</v>
      </c>
      <c r="AG190" s="122">
        <f t="shared" si="95"/>
        <v>0</v>
      </c>
      <c r="AH190" s="122">
        <f>VLOOKUP(C190,[1]Sheet1!$E$15:$DI$388,109,0)</f>
        <v>0</v>
      </c>
      <c r="AI190" s="122">
        <f t="shared" si="96"/>
        <v>0</v>
      </c>
      <c r="AJ190" s="122">
        <f>VLOOKUP(C190,[1]Sheet1!$E$15:$DK$388,111,0)</f>
        <v>0</v>
      </c>
      <c r="AK190" s="122">
        <f t="shared" si="97"/>
        <v>0</v>
      </c>
      <c r="AL190" s="122"/>
      <c r="AM190" s="307">
        <f t="shared" si="115"/>
        <v>0</v>
      </c>
      <c r="AN190" s="122"/>
      <c r="AO190" s="131">
        <f t="shared" si="99"/>
        <v>0</v>
      </c>
      <c r="AP190" s="131">
        <f t="shared" si="100"/>
        <v>0</v>
      </c>
    </row>
    <row r="191" spans="3:42" hidden="1" x14ac:dyDescent="0.25">
      <c r="C191" s="122">
        <v>2222133</v>
      </c>
      <c r="D191" s="303" t="s">
        <v>40</v>
      </c>
      <c r="E191" s="122" t="s">
        <v>537</v>
      </c>
      <c r="F191" s="163">
        <f>VLOOKUP(C191,[5]Sheet1!$F$7:$AB$380,23,0)</f>
        <v>0</v>
      </c>
      <c r="G191" s="163">
        <f t="shared" si="85"/>
        <v>0</v>
      </c>
      <c r="H191" s="131">
        <f>VLOOKUP(C191,[5]Sheet1!$F$7:$AC$380,24,0)</f>
        <v>0</v>
      </c>
      <c r="I191" s="131">
        <f t="shared" si="86"/>
        <v>0</v>
      </c>
      <c r="J191" s="131">
        <f>VLOOKUP(C191,[5]Sheet1!$F$7:$AD$380,25,0)</f>
        <v>0</v>
      </c>
      <c r="K191" s="131">
        <f t="shared" si="87"/>
        <v>0</v>
      </c>
      <c r="L191" s="131">
        <f>VLOOKUP(C191,[5]Sheet1!$F$7:$AE$380,26,0)</f>
        <v>0</v>
      </c>
      <c r="M191" s="131">
        <f t="shared" si="88"/>
        <v>0</v>
      </c>
      <c r="N191" s="131">
        <f>VLOOKUP(C191,[5]Sheet1!$F$7:$AF$380,27,0)</f>
        <v>0</v>
      </c>
      <c r="O191" s="131">
        <f t="shared" si="89"/>
        <v>0</v>
      </c>
      <c r="P191" s="131">
        <f>VLOOKUP(C191,[5]Sheet1!$F$7:$AG$380,28,0)</f>
        <v>0</v>
      </c>
      <c r="Q191" s="131">
        <f t="shared" si="90"/>
        <v>0</v>
      </c>
      <c r="R191" s="131">
        <f>VLOOKUP(C191,[5]Sheet1!$F$7:$AA$380,22,0)</f>
        <v>0</v>
      </c>
      <c r="S191" s="131">
        <f t="shared" si="91"/>
        <v>0</v>
      </c>
      <c r="T191" s="131">
        <f t="shared" si="81"/>
        <v>0</v>
      </c>
      <c r="U191" s="122"/>
      <c r="V191" s="122">
        <f t="shared" si="82"/>
        <v>0</v>
      </c>
      <c r="W191" s="122"/>
      <c r="X191" s="122">
        <f t="shared" si="83"/>
        <v>0</v>
      </c>
      <c r="Y191" s="122"/>
      <c r="Z191" s="122">
        <f t="shared" si="84"/>
        <v>0</v>
      </c>
      <c r="AA191" s="122"/>
      <c r="AB191" s="122"/>
      <c r="AC191" s="122">
        <f t="shared" si="92"/>
        <v>0</v>
      </c>
      <c r="AD191" s="157">
        <f t="shared" si="93"/>
        <v>0</v>
      </c>
      <c r="AE191" s="131">
        <f t="shared" si="114"/>
        <v>0</v>
      </c>
      <c r="AF191" s="122">
        <f>VLOOKUP(C191,[1]Sheet1!$E$15:$DG$388,107,0)</f>
        <v>0</v>
      </c>
      <c r="AG191" s="122">
        <f t="shared" si="95"/>
        <v>0</v>
      </c>
      <c r="AH191" s="122">
        <f>VLOOKUP(C191,[1]Sheet1!$E$15:$DI$388,109,0)</f>
        <v>0</v>
      </c>
      <c r="AI191" s="122">
        <f t="shared" si="96"/>
        <v>0</v>
      </c>
      <c r="AJ191" s="122">
        <f>VLOOKUP(C191,[1]Sheet1!$E$15:$DK$388,111,0)</f>
        <v>0</v>
      </c>
      <c r="AK191" s="122">
        <f t="shared" si="97"/>
        <v>0</v>
      </c>
      <c r="AL191" s="122"/>
      <c r="AM191" s="307">
        <f t="shared" si="115"/>
        <v>0</v>
      </c>
      <c r="AN191" s="122"/>
      <c r="AO191" s="131">
        <f t="shared" si="99"/>
        <v>0</v>
      </c>
      <c r="AP191" s="131">
        <f t="shared" si="100"/>
        <v>0</v>
      </c>
    </row>
    <row r="192" spans="3:42" hidden="1" x14ac:dyDescent="0.25">
      <c r="C192" s="112"/>
      <c r="D192" s="112"/>
      <c r="E192" s="141" t="s">
        <v>41</v>
      </c>
      <c r="F192" s="141">
        <f t="shared" ref="F192:AP192" si="116">SUM(F193:F194)</f>
        <v>0</v>
      </c>
      <c r="G192" s="141">
        <f t="shared" si="116"/>
        <v>0</v>
      </c>
      <c r="H192" s="141">
        <f t="shared" si="116"/>
        <v>0</v>
      </c>
      <c r="I192" s="141">
        <f t="shared" si="116"/>
        <v>0</v>
      </c>
      <c r="J192" s="141">
        <f t="shared" si="116"/>
        <v>0</v>
      </c>
      <c r="K192" s="141">
        <f t="shared" si="116"/>
        <v>0</v>
      </c>
      <c r="L192" s="141">
        <f t="shared" si="116"/>
        <v>0</v>
      </c>
      <c r="M192" s="141">
        <f t="shared" si="116"/>
        <v>0</v>
      </c>
      <c r="N192" s="141">
        <f t="shared" si="116"/>
        <v>0</v>
      </c>
      <c r="O192" s="141">
        <f t="shared" si="116"/>
        <v>0</v>
      </c>
      <c r="P192" s="141">
        <f t="shared" si="116"/>
        <v>0</v>
      </c>
      <c r="Q192" s="141">
        <f t="shared" si="116"/>
        <v>0</v>
      </c>
      <c r="R192" s="141">
        <f t="shared" si="116"/>
        <v>0</v>
      </c>
      <c r="S192" s="141">
        <f t="shared" si="116"/>
        <v>0</v>
      </c>
      <c r="T192" s="131">
        <f t="shared" si="81"/>
        <v>0</v>
      </c>
      <c r="U192" s="141">
        <f t="shared" si="116"/>
        <v>0</v>
      </c>
      <c r="V192" s="122">
        <f t="shared" si="82"/>
        <v>0</v>
      </c>
      <c r="W192" s="141">
        <f t="shared" si="116"/>
        <v>0</v>
      </c>
      <c r="X192" s="122">
        <f t="shared" si="83"/>
        <v>0</v>
      </c>
      <c r="Y192" s="141">
        <f t="shared" si="116"/>
        <v>0</v>
      </c>
      <c r="Z192" s="122">
        <f t="shared" si="84"/>
        <v>0</v>
      </c>
      <c r="AA192" s="141">
        <f t="shared" si="116"/>
        <v>0</v>
      </c>
      <c r="AB192" s="141">
        <f t="shared" si="116"/>
        <v>0</v>
      </c>
      <c r="AC192" s="141">
        <f t="shared" si="116"/>
        <v>0</v>
      </c>
      <c r="AD192" s="141">
        <f t="shared" si="116"/>
        <v>0</v>
      </c>
      <c r="AE192" s="141">
        <f t="shared" si="116"/>
        <v>0</v>
      </c>
      <c r="AF192" s="141">
        <f t="shared" si="116"/>
        <v>0</v>
      </c>
      <c r="AG192" s="141">
        <f t="shared" si="116"/>
        <v>0</v>
      </c>
      <c r="AH192" s="141">
        <f t="shared" si="116"/>
        <v>0</v>
      </c>
      <c r="AI192" s="141">
        <f t="shared" si="116"/>
        <v>0</v>
      </c>
      <c r="AJ192" s="141">
        <f t="shared" si="116"/>
        <v>0</v>
      </c>
      <c r="AK192" s="141">
        <f t="shared" si="116"/>
        <v>0</v>
      </c>
      <c r="AL192" s="141">
        <f t="shared" si="116"/>
        <v>0</v>
      </c>
      <c r="AM192" s="141">
        <f t="shared" si="116"/>
        <v>0</v>
      </c>
      <c r="AN192" s="141">
        <f t="shared" si="116"/>
        <v>0</v>
      </c>
      <c r="AO192" s="141">
        <f t="shared" si="116"/>
        <v>0</v>
      </c>
      <c r="AP192" s="141">
        <f t="shared" si="116"/>
        <v>0</v>
      </c>
    </row>
    <row r="193" spans="2:42" hidden="1" x14ac:dyDescent="0.25">
      <c r="C193" s="122">
        <v>2223008</v>
      </c>
      <c r="D193" s="303" t="s">
        <v>41</v>
      </c>
      <c r="E193" s="122" t="s">
        <v>538</v>
      </c>
      <c r="F193" s="163">
        <f>VLOOKUP(C193,[5]Sheet1!$F$7:$AB$380,23,0)</f>
        <v>0</v>
      </c>
      <c r="G193" s="163">
        <f t="shared" si="85"/>
        <v>0</v>
      </c>
      <c r="H193" s="131">
        <f>VLOOKUP(C193,[5]Sheet1!$F$7:$AC$380,24,0)</f>
        <v>0</v>
      </c>
      <c r="I193" s="131">
        <f t="shared" si="86"/>
        <v>0</v>
      </c>
      <c r="J193" s="131">
        <f>VLOOKUP(C193,[5]Sheet1!$F$7:$AD$380,25,0)</f>
        <v>0</v>
      </c>
      <c r="K193" s="131">
        <f t="shared" si="87"/>
        <v>0</v>
      </c>
      <c r="L193" s="131">
        <f>VLOOKUP(C193,[5]Sheet1!$F$7:$AE$380,26,0)</f>
        <v>0</v>
      </c>
      <c r="M193" s="131">
        <f t="shared" si="88"/>
        <v>0</v>
      </c>
      <c r="N193" s="131">
        <f>VLOOKUP(C193,[5]Sheet1!$F$7:$AF$380,27,0)</f>
        <v>0</v>
      </c>
      <c r="O193" s="131">
        <f t="shared" si="89"/>
        <v>0</v>
      </c>
      <c r="P193" s="131">
        <f>VLOOKUP(C193,[5]Sheet1!$F$7:$AG$380,28,0)</f>
        <v>0</v>
      </c>
      <c r="Q193" s="131">
        <f t="shared" si="90"/>
        <v>0</v>
      </c>
      <c r="R193" s="131">
        <f>VLOOKUP(C193,[5]Sheet1!$F$7:$AA$380,22,0)</f>
        <v>0</v>
      </c>
      <c r="S193" s="131">
        <f t="shared" si="91"/>
        <v>0</v>
      </c>
      <c r="T193" s="131">
        <f t="shared" si="81"/>
        <v>0</v>
      </c>
      <c r="U193" s="122"/>
      <c r="V193" s="122">
        <f t="shared" si="82"/>
        <v>0</v>
      </c>
      <c r="W193" s="122"/>
      <c r="X193" s="122">
        <f t="shared" si="83"/>
        <v>0</v>
      </c>
      <c r="Y193" s="122"/>
      <c r="Z193" s="122">
        <f t="shared" si="84"/>
        <v>0</v>
      </c>
      <c r="AA193" s="122"/>
      <c r="AB193" s="122"/>
      <c r="AC193" s="122">
        <f t="shared" si="92"/>
        <v>0</v>
      </c>
      <c r="AD193" s="157">
        <f t="shared" si="93"/>
        <v>0</v>
      </c>
      <c r="AE193" s="131">
        <f>T193*35</f>
        <v>0</v>
      </c>
      <c r="AF193" s="122">
        <f>VLOOKUP(C193,[1]Sheet1!$E$15:$DG$388,107,0)</f>
        <v>0</v>
      </c>
      <c r="AG193" s="122">
        <f t="shared" si="95"/>
        <v>0</v>
      </c>
      <c r="AH193" s="122">
        <f>VLOOKUP(C193,[1]Sheet1!$E$15:$DI$388,109,0)</f>
        <v>0</v>
      </c>
      <c r="AI193" s="122">
        <f t="shared" si="96"/>
        <v>0</v>
      </c>
      <c r="AJ193" s="122">
        <f>VLOOKUP(C193,[1]Sheet1!$E$15:$DK$388,111,0)</f>
        <v>0</v>
      </c>
      <c r="AK193" s="122">
        <f t="shared" si="97"/>
        <v>0</v>
      </c>
      <c r="AL193" s="122"/>
      <c r="AM193" s="307">
        <f>T193*42</f>
        <v>0</v>
      </c>
      <c r="AN193" s="122"/>
      <c r="AO193" s="131">
        <f t="shared" si="99"/>
        <v>0</v>
      </c>
      <c r="AP193" s="131">
        <f t="shared" si="100"/>
        <v>0</v>
      </c>
    </row>
    <row r="194" spans="2:42" hidden="1" x14ac:dyDescent="0.25">
      <c r="C194" s="122">
        <v>2223055</v>
      </c>
      <c r="D194" s="303" t="s">
        <v>41</v>
      </c>
      <c r="E194" s="122" t="s">
        <v>539</v>
      </c>
      <c r="F194" s="163">
        <f>VLOOKUP(C194,[5]Sheet1!$F$7:$AB$380,23,0)</f>
        <v>0</v>
      </c>
      <c r="G194" s="163">
        <f t="shared" si="85"/>
        <v>0</v>
      </c>
      <c r="H194" s="131">
        <f>VLOOKUP(C194,[5]Sheet1!$F$7:$AC$380,24,0)</f>
        <v>0</v>
      </c>
      <c r="I194" s="131">
        <f t="shared" si="86"/>
        <v>0</v>
      </c>
      <c r="J194" s="131">
        <f>VLOOKUP(C194,[5]Sheet1!$F$7:$AD$380,25,0)</f>
        <v>0</v>
      </c>
      <c r="K194" s="131">
        <f t="shared" si="87"/>
        <v>0</v>
      </c>
      <c r="L194" s="131">
        <f>VLOOKUP(C194,[5]Sheet1!$F$7:$AE$380,26,0)</f>
        <v>0</v>
      </c>
      <c r="M194" s="131">
        <f t="shared" si="88"/>
        <v>0</v>
      </c>
      <c r="N194" s="131">
        <f>VLOOKUP(C194,[5]Sheet1!$F$7:$AF$380,27,0)</f>
        <v>0</v>
      </c>
      <c r="O194" s="131">
        <f t="shared" si="89"/>
        <v>0</v>
      </c>
      <c r="P194" s="131">
        <f>VLOOKUP(C194,[5]Sheet1!$F$7:$AG$380,28,0)</f>
        <v>0</v>
      </c>
      <c r="Q194" s="131">
        <f t="shared" si="90"/>
        <v>0</v>
      </c>
      <c r="R194" s="131">
        <f>VLOOKUP(C194,[5]Sheet1!$F$7:$AA$380,22,0)</f>
        <v>0</v>
      </c>
      <c r="S194" s="131">
        <f t="shared" si="91"/>
        <v>0</v>
      </c>
      <c r="T194" s="131">
        <f t="shared" si="81"/>
        <v>0</v>
      </c>
      <c r="U194" s="122"/>
      <c r="V194" s="122">
        <f t="shared" si="82"/>
        <v>0</v>
      </c>
      <c r="W194" s="122"/>
      <c r="X194" s="122">
        <f t="shared" si="83"/>
        <v>0</v>
      </c>
      <c r="Y194" s="122"/>
      <c r="Z194" s="122">
        <f t="shared" si="84"/>
        <v>0</v>
      </c>
      <c r="AA194" s="122"/>
      <c r="AB194" s="122"/>
      <c r="AC194" s="122">
        <f t="shared" si="92"/>
        <v>0</v>
      </c>
      <c r="AD194" s="157">
        <f t="shared" si="93"/>
        <v>0</v>
      </c>
      <c r="AE194" s="131">
        <f>T194*35</f>
        <v>0</v>
      </c>
      <c r="AF194" s="122">
        <f>VLOOKUP(C194,[1]Sheet1!$E$15:$DG$388,107,0)</f>
        <v>0</v>
      </c>
      <c r="AG194" s="122">
        <f t="shared" si="95"/>
        <v>0</v>
      </c>
      <c r="AH194" s="122">
        <f>VLOOKUP(C194,[1]Sheet1!$E$15:$DI$388,109,0)</f>
        <v>0</v>
      </c>
      <c r="AI194" s="122">
        <f t="shared" si="96"/>
        <v>0</v>
      </c>
      <c r="AJ194" s="122">
        <f>VLOOKUP(C194,[1]Sheet1!$E$15:$DK$388,111,0)</f>
        <v>0</v>
      </c>
      <c r="AK194" s="122">
        <f t="shared" si="97"/>
        <v>0</v>
      </c>
      <c r="AL194" s="122"/>
      <c r="AM194" s="307">
        <f>T194*42</f>
        <v>0</v>
      </c>
      <c r="AN194" s="122"/>
      <c r="AO194" s="131">
        <f t="shared" si="99"/>
        <v>0</v>
      </c>
      <c r="AP194" s="131">
        <f t="shared" si="100"/>
        <v>0</v>
      </c>
    </row>
    <row r="195" spans="2:42" hidden="1" x14ac:dyDescent="0.25">
      <c r="C195" s="112"/>
      <c r="D195" s="112"/>
      <c r="E195" s="141" t="s">
        <v>42</v>
      </c>
      <c r="F195" s="141">
        <f t="shared" ref="F195:AP195" si="117">SUM(F196:F204)</f>
        <v>0</v>
      </c>
      <c r="G195" s="141">
        <f t="shared" si="117"/>
        <v>0</v>
      </c>
      <c r="H195" s="141">
        <f t="shared" si="117"/>
        <v>0</v>
      </c>
      <c r="I195" s="141">
        <f t="shared" si="117"/>
        <v>0</v>
      </c>
      <c r="J195" s="141">
        <f t="shared" si="117"/>
        <v>0</v>
      </c>
      <c r="K195" s="141">
        <f t="shared" si="117"/>
        <v>0</v>
      </c>
      <c r="L195" s="141">
        <f t="shared" si="117"/>
        <v>0</v>
      </c>
      <c r="M195" s="141">
        <f t="shared" si="117"/>
        <v>0</v>
      </c>
      <c r="N195" s="141">
        <f t="shared" si="117"/>
        <v>0</v>
      </c>
      <c r="O195" s="141">
        <f t="shared" si="117"/>
        <v>0</v>
      </c>
      <c r="P195" s="141">
        <f t="shared" si="117"/>
        <v>0</v>
      </c>
      <c r="Q195" s="141">
        <f t="shared" si="117"/>
        <v>0</v>
      </c>
      <c r="R195" s="141">
        <f t="shared" si="117"/>
        <v>0</v>
      </c>
      <c r="S195" s="141">
        <f t="shared" si="117"/>
        <v>0</v>
      </c>
      <c r="T195" s="131">
        <f t="shared" si="81"/>
        <v>0</v>
      </c>
      <c r="U195" s="141">
        <f t="shared" si="117"/>
        <v>0</v>
      </c>
      <c r="V195" s="122">
        <f t="shared" si="82"/>
        <v>0</v>
      </c>
      <c r="W195" s="141">
        <f t="shared" si="117"/>
        <v>0</v>
      </c>
      <c r="X195" s="122">
        <f t="shared" si="83"/>
        <v>0</v>
      </c>
      <c r="Y195" s="141">
        <f t="shared" si="117"/>
        <v>0</v>
      </c>
      <c r="Z195" s="122">
        <f t="shared" si="84"/>
        <v>0</v>
      </c>
      <c r="AA195" s="141">
        <f t="shared" si="117"/>
        <v>0</v>
      </c>
      <c r="AB195" s="141">
        <f t="shared" si="117"/>
        <v>0</v>
      </c>
      <c r="AC195" s="141">
        <f t="shared" si="117"/>
        <v>0</v>
      </c>
      <c r="AD195" s="141">
        <f t="shared" si="117"/>
        <v>0</v>
      </c>
      <c r="AE195" s="141">
        <f t="shared" si="117"/>
        <v>0</v>
      </c>
      <c r="AF195" s="141">
        <f t="shared" si="117"/>
        <v>0</v>
      </c>
      <c r="AG195" s="141">
        <f t="shared" si="117"/>
        <v>0</v>
      </c>
      <c r="AH195" s="141">
        <f t="shared" si="117"/>
        <v>0</v>
      </c>
      <c r="AI195" s="141">
        <f t="shared" si="117"/>
        <v>0</v>
      </c>
      <c r="AJ195" s="141">
        <f t="shared" si="117"/>
        <v>0</v>
      </c>
      <c r="AK195" s="141">
        <f t="shared" si="117"/>
        <v>0</v>
      </c>
      <c r="AL195" s="141">
        <f t="shared" si="117"/>
        <v>0</v>
      </c>
      <c r="AM195" s="141">
        <f t="shared" si="117"/>
        <v>0</v>
      </c>
      <c r="AN195" s="141">
        <f t="shared" si="117"/>
        <v>0</v>
      </c>
      <c r="AO195" s="141">
        <f t="shared" si="117"/>
        <v>0</v>
      </c>
      <c r="AP195" s="141">
        <f t="shared" si="117"/>
        <v>0</v>
      </c>
    </row>
    <row r="196" spans="2:42" ht="15.75" hidden="1" thickBot="1" x14ac:dyDescent="0.3">
      <c r="C196" s="154">
        <v>2206302</v>
      </c>
      <c r="D196" s="303" t="s">
        <v>42</v>
      </c>
      <c r="E196" s="122" t="s">
        <v>540</v>
      </c>
      <c r="F196" s="163">
        <f>VLOOKUP(C196,[5]Sheet1!$F$7:$AB$380,23,0)</f>
        <v>0</v>
      </c>
      <c r="G196" s="163">
        <f t="shared" si="85"/>
        <v>0</v>
      </c>
      <c r="H196" s="131">
        <f>VLOOKUP(C196,[5]Sheet1!$F$7:$AC$380,24,0)</f>
        <v>0</v>
      </c>
      <c r="I196" s="131">
        <f t="shared" si="86"/>
        <v>0</v>
      </c>
      <c r="J196" s="131">
        <f>VLOOKUP(C196,[5]Sheet1!$F$7:$AD$380,25,0)</f>
        <v>0</v>
      </c>
      <c r="K196" s="131">
        <f t="shared" si="87"/>
        <v>0</v>
      </c>
      <c r="L196" s="131">
        <f>VLOOKUP(C196,[5]Sheet1!$F$7:$AE$380,26,0)</f>
        <v>0</v>
      </c>
      <c r="M196" s="131">
        <f t="shared" si="88"/>
        <v>0</v>
      </c>
      <c r="N196" s="131">
        <f>VLOOKUP(C196,[5]Sheet1!$F$7:$AF$380,27,0)</f>
        <v>0</v>
      </c>
      <c r="O196" s="131">
        <f t="shared" si="89"/>
        <v>0</v>
      </c>
      <c r="P196" s="131">
        <f>VLOOKUP(C196,[5]Sheet1!$F$7:$AG$380,28,0)</f>
        <v>0</v>
      </c>
      <c r="Q196" s="131">
        <f t="shared" si="90"/>
        <v>0</v>
      </c>
      <c r="R196" s="131">
        <f>VLOOKUP(C196,[5]Sheet1!$F$7:$AA$380,22,0)</f>
        <v>0</v>
      </c>
      <c r="S196" s="131">
        <f t="shared" si="91"/>
        <v>0</v>
      </c>
      <c r="T196" s="131">
        <f t="shared" si="81"/>
        <v>0</v>
      </c>
      <c r="U196" s="122"/>
      <c r="V196" s="122">
        <f t="shared" si="82"/>
        <v>0</v>
      </c>
      <c r="W196" s="122"/>
      <c r="X196" s="122">
        <f t="shared" si="83"/>
        <v>0</v>
      </c>
      <c r="Y196" s="122"/>
      <c r="Z196" s="122">
        <f t="shared" si="84"/>
        <v>0</v>
      </c>
      <c r="AA196" s="122"/>
      <c r="AB196" s="122"/>
      <c r="AC196" s="122">
        <f t="shared" si="92"/>
        <v>0</v>
      </c>
      <c r="AD196" s="157">
        <f t="shared" si="93"/>
        <v>0</v>
      </c>
      <c r="AE196" s="131">
        <f t="shared" ref="AE196:AE204" si="118">T196*35</f>
        <v>0</v>
      </c>
      <c r="AF196" s="122">
        <f>VLOOKUP(C196,[1]Sheet1!$E$15:$DG$388,107,0)</f>
        <v>0</v>
      </c>
      <c r="AG196" s="122">
        <f t="shared" si="95"/>
        <v>0</v>
      </c>
      <c r="AH196" s="122">
        <f>VLOOKUP(C196,[1]Sheet1!$E$15:$DI$388,109,0)</f>
        <v>0</v>
      </c>
      <c r="AI196" s="122">
        <f t="shared" si="96"/>
        <v>0</v>
      </c>
      <c r="AJ196" s="122">
        <f>VLOOKUP(C196,[1]Sheet1!$E$15:$DK$388,111,0)</f>
        <v>0</v>
      </c>
      <c r="AK196" s="122">
        <f t="shared" si="97"/>
        <v>0</v>
      </c>
      <c r="AL196" s="122"/>
      <c r="AM196" s="307">
        <f t="shared" ref="AM196:AM204" si="119">T196*42</f>
        <v>0</v>
      </c>
      <c r="AN196" s="122"/>
      <c r="AO196" s="131">
        <f t="shared" si="99"/>
        <v>0</v>
      </c>
      <c r="AP196" s="131">
        <f t="shared" si="100"/>
        <v>0</v>
      </c>
    </row>
    <row r="197" spans="2:42" ht="15.75" hidden="1" thickBot="1" x14ac:dyDescent="0.3">
      <c r="C197" s="154">
        <v>2224020</v>
      </c>
      <c r="D197" s="303" t="s">
        <v>42</v>
      </c>
      <c r="E197" s="122" t="s">
        <v>541</v>
      </c>
      <c r="F197" s="163">
        <f>VLOOKUP(C197,[5]Sheet1!$F$7:$AB$380,23,0)</f>
        <v>0</v>
      </c>
      <c r="G197" s="163">
        <f t="shared" si="85"/>
        <v>0</v>
      </c>
      <c r="H197" s="131">
        <f>VLOOKUP(C197,[5]Sheet1!$F$7:$AC$380,24,0)</f>
        <v>0</v>
      </c>
      <c r="I197" s="131">
        <f t="shared" si="86"/>
        <v>0</v>
      </c>
      <c r="J197" s="131">
        <f>VLOOKUP(C197,[5]Sheet1!$F$7:$AD$380,25,0)</f>
        <v>0</v>
      </c>
      <c r="K197" s="131">
        <f t="shared" si="87"/>
        <v>0</v>
      </c>
      <c r="L197" s="131">
        <f>VLOOKUP(C197,[5]Sheet1!$F$7:$AE$380,26,0)</f>
        <v>0</v>
      </c>
      <c r="M197" s="131">
        <f t="shared" si="88"/>
        <v>0</v>
      </c>
      <c r="N197" s="131">
        <f>VLOOKUP(C197,[5]Sheet1!$F$7:$AF$380,27,0)</f>
        <v>0</v>
      </c>
      <c r="O197" s="131">
        <f t="shared" si="89"/>
        <v>0</v>
      </c>
      <c r="P197" s="131">
        <f>VLOOKUP(C197,[5]Sheet1!$F$7:$AG$380,28,0)</f>
        <v>0</v>
      </c>
      <c r="Q197" s="131">
        <f t="shared" si="90"/>
        <v>0</v>
      </c>
      <c r="R197" s="131">
        <f>VLOOKUP(C197,[5]Sheet1!$F$7:$AA$380,22,0)</f>
        <v>0</v>
      </c>
      <c r="S197" s="131">
        <f t="shared" si="91"/>
        <v>0</v>
      </c>
      <c r="T197" s="131">
        <f t="shared" si="81"/>
        <v>0</v>
      </c>
      <c r="U197" s="122"/>
      <c r="V197" s="122">
        <f t="shared" si="82"/>
        <v>0</v>
      </c>
      <c r="W197" s="122"/>
      <c r="X197" s="122">
        <f t="shared" si="83"/>
        <v>0</v>
      </c>
      <c r="Y197" s="122"/>
      <c r="Z197" s="122">
        <f t="shared" si="84"/>
        <v>0</v>
      </c>
      <c r="AA197" s="122"/>
      <c r="AB197" s="122"/>
      <c r="AC197" s="122">
        <f t="shared" si="92"/>
        <v>0</v>
      </c>
      <c r="AD197" s="157">
        <f t="shared" si="93"/>
        <v>0</v>
      </c>
      <c r="AE197" s="131">
        <f t="shared" si="118"/>
        <v>0</v>
      </c>
      <c r="AF197" s="122">
        <f>VLOOKUP(C197,[1]Sheet1!$E$15:$DG$388,107,0)</f>
        <v>0</v>
      </c>
      <c r="AG197" s="122">
        <f t="shared" si="95"/>
        <v>0</v>
      </c>
      <c r="AH197" s="122">
        <f>VLOOKUP(C197,[1]Sheet1!$E$15:$DI$388,109,0)</f>
        <v>0</v>
      </c>
      <c r="AI197" s="122">
        <f t="shared" si="96"/>
        <v>0</v>
      </c>
      <c r="AJ197" s="122">
        <f>VLOOKUP(C197,[1]Sheet1!$E$15:$DK$388,111,0)</f>
        <v>0</v>
      </c>
      <c r="AK197" s="122">
        <f t="shared" si="97"/>
        <v>0</v>
      </c>
      <c r="AL197" s="122"/>
      <c r="AM197" s="307">
        <f t="shared" si="119"/>
        <v>0</v>
      </c>
      <c r="AN197" s="122"/>
      <c r="AO197" s="131">
        <f t="shared" si="99"/>
        <v>0</v>
      </c>
      <c r="AP197" s="131">
        <f t="shared" si="100"/>
        <v>0</v>
      </c>
    </row>
    <row r="198" spans="2:42" ht="15.75" hidden="1" thickBot="1" x14ac:dyDescent="0.3">
      <c r="C198" s="154">
        <v>2224022</v>
      </c>
      <c r="D198" s="303" t="s">
        <v>42</v>
      </c>
      <c r="E198" s="122" t="s">
        <v>542</v>
      </c>
      <c r="F198" s="163">
        <f>VLOOKUP(C198,[5]Sheet1!$F$7:$AB$380,23,0)</f>
        <v>0</v>
      </c>
      <c r="G198" s="163">
        <f t="shared" si="85"/>
        <v>0</v>
      </c>
      <c r="H198" s="131">
        <f>VLOOKUP(C198,[5]Sheet1!$F$7:$AC$380,24,0)</f>
        <v>0</v>
      </c>
      <c r="I198" s="131">
        <f t="shared" si="86"/>
        <v>0</v>
      </c>
      <c r="J198" s="131">
        <f>VLOOKUP(C198,[5]Sheet1!$F$7:$AD$380,25,0)</f>
        <v>0</v>
      </c>
      <c r="K198" s="131">
        <f t="shared" si="87"/>
        <v>0</v>
      </c>
      <c r="L198" s="131">
        <f>VLOOKUP(C198,[5]Sheet1!$F$7:$AE$380,26,0)</f>
        <v>0</v>
      </c>
      <c r="M198" s="131">
        <f t="shared" si="88"/>
        <v>0</v>
      </c>
      <c r="N198" s="131">
        <f>VLOOKUP(C198,[5]Sheet1!$F$7:$AF$380,27,0)</f>
        <v>0</v>
      </c>
      <c r="O198" s="131">
        <f t="shared" si="89"/>
        <v>0</v>
      </c>
      <c r="P198" s="131">
        <f>VLOOKUP(C198,[5]Sheet1!$F$7:$AG$380,28,0)</f>
        <v>0</v>
      </c>
      <c r="Q198" s="131">
        <f t="shared" si="90"/>
        <v>0</v>
      </c>
      <c r="R198" s="131">
        <f>VLOOKUP(C198,[5]Sheet1!$F$7:$AA$380,22,0)</f>
        <v>0</v>
      </c>
      <c r="S198" s="131">
        <f t="shared" si="91"/>
        <v>0</v>
      </c>
      <c r="T198" s="131">
        <f t="shared" si="81"/>
        <v>0</v>
      </c>
      <c r="U198" s="122"/>
      <c r="V198" s="122">
        <f t="shared" si="82"/>
        <v>0</v>
      </c>
      <c r="W198" s="122"/>
      <c r="X198" s="122">
        <f t="shared" si="83"/>
        <v>0</v>
      </c>
      <c r="Y198" s="122"/>
      <c r="Z198" s="122">
        <f t="shared" si="84"/>
        <v>0</v>
      </c>
      <c r="AA198" s="122"/>
      <c r="AB198" s="122"/>
      <c r="AC198" s="122">
        <f t="shared" si="92"/>
        <v>0</v>
      </c>
      <c r="AD198" s="157">
        <f t="shared" si="93"/>
        <v>0</v>
      </c>
      <c r="AE198" s="131">
        <f t="shared" si="118"/>
        <v>0</v>
      </c>
      <c r="AF198" s="122">
        <f>VLOOKUP(C198,[1]Sheet1!$E$15:$DG$388,107,0)</f>
        <v>0</v>
      </c>
      <c r="AG198" s="122">
        <f t="shared" si="95"/>
        <v>0</v>
      </c>
      <c r="AH198" s="122">
        <f>VLOOKUP(C198,[1]Sheet1!$E$15:$DI$388,109,0)</f>
        <v>0</v>
      </c>
      <c r="AI198" s="122">
        <f t="shared" si="96"/>
        <v>0</v>
      </c>
      <c r="AJ198" s="122">
        <f>VLOOKUP(C198,[1]Sheet1!$E$15:$DK$388,111,0)</f>
        <v>0</v>
      </c>
      <c r="AK198" s="122">
        <f t="shared" si="97"/>
        <v>0</v>
      </c>
      <c r="AL198" s="122"/>
      <c r="AM198" s="307">
        <f t="shared" si="119"/>
        <v>0</v>
      </c>
      <c r="AN198" s="122"/>
      <c r="AO198" s="131">
        <f t="shared" si="99"/>
        <v>0</v>
      </c>
      <c r="AP198" s="131">
        <f t="shared" si="100"/>
        <v>0</v>
      </c>
    </row>
    <row r="199" spans="2:42" ht="15.75" hidden="1" thickBot="1" x14ac:dyDescent="0.3">
      <c r="C199" s="154">
        <v>2224041</v>
      </c>
      <c r="D199" s="303" t="s">
        <v>42</v>
      </c>
      <c r="E199" s="122" t="s">
        <v>543</v>
      </c>
      <c r="F199" s="163">
        <f>VLOOKUP(C199,[5]Sheet1!$F$7:$AB$380,23,0)</f>
        <v>0</v>
      </c>
      <c r="G199" s="163">
        <f t="shared" si="85"/>
        <v>0</v>
      </c>
      <c r="H199" s="131">
        <f>VLOOKUP(C199,[5]Sheet1!$F$7:$AC$380,24,0)</f>
        <v>0</v>
      </c>
      <c r="I199" s="131">
        <f t="shared" si="86"/>
        <v>0</v>
      </c>
      <c r="J199" s="131">
        <f>VLOOKUP(C199,[5]Sheet1!$F$7:$AD$380,25,0)</f>
        <v>0</v>
      </c>
      <c r="K199" s="131">
        <f t="shared" si="87"/>
        <v>0</v>
      </c>
      <c r="L199" s="131">
        <f>VLOOKUP(C199,[5]Sheet1!$F$7:$AE$380,26,0)</f>
        <v>0</v>
      </c>
      <c r="M199" s="131">
        <f t="shared" si="88"/>
        <v>0</v>
      </c>
      <c r="N199" s="131">
        <f>VLOOKUP(C199,[5]Sheet1!$F$7:$AF$380,27,0)</f>
        <v>0</v>
      </c>
      <c r="O199" s="131">
        <f t="shared" si="89"/>
        <v>0</v>
      </c>
      <c r="P199" s="131">
        <f>VLOOKUP(C199,[5]Sheet1!$F$7:$AG$380,28,0)</f>
        <v>0</v>
      </c>
      <c r="Q199" s="131">
        <f t="shared" si="90"/>
        <v>0</v>
      </c>
      <c r="R199" s="131">
        <f>VLOOKUP(C199,[5]Sheet1!$F$7:$AA$380,22,0)</f>
        <v>0</v>
      </c>
      <c r="S199" s="131">
        <f t="shared" si="91"/>
        <v>0</v>
      </c>
      <c r="T199" s="131">
        <f t="shared" si="81"/>
        <v>0</v>
      </c>
      <c r="U199" s="122"/>
      <c r="V199" s="122">
        <f t="shared" si="82"/>
        <v>0</v>
      </c>
      <c r="W199" s="122"/>
      <c r="X199" s="122">
        <f t="shared" si="83"/>
        <v>0</v>
      </c>
      <c r="Y199" s="122"/>
      <c r="Z199" s="122">
        <f t="shared" si="84"/>
        <v>0</v>
      </c>
      <c r="AA199" s="122"/>
      <c r="AB199" s="122"/>
      <c r="AC199" s="122">
        <f t="shared" si="92"/>
        <v>0</v>
      </c>
      <c r="AD199" s="157">
        <f t="shared" si="93"/>
        <v>0</v>
      </c>
      <c r="AE199" s="131">
        <f t="shared" si="118"/>
        <v>0</v>
      </c>
      <c r="AF199" s="122">
        <f>VLOOKUP(C199,[1]Sheet1!$E$15:$DG$388,107,0)</f>
        <v>0</v>
      </c>
      <c r="AG199" s="122">
        <f t="shared" si="95"/>
        <v>0</v>
      </c>
      <c r="AH199" s="122">
        <f>VLOOKUP(C199,[1]Sheet1!$E$15:$DI$388,109,0)</f>
        <v>0</v>
      </c>
      <c r="AI199" s="122">
        <f t="shared" si="96"/>
        <v>0</v>
      </c>
      <c r="AJ199" s="122">
        <f>VLOOKUP(C199,[1]Sheet1!$E$15:$DK$388,111,0)</f>
        <v>0</v>
      </c>
      <c r="AK199" s="122">
        <f t="shared" si="97"/>
        <v>0</v>
      </c>
      <c r="AL199" s="122"/>
      <c r="AM199" s="307">
        <f t="shared" si="119"/>
        <v>0</v>
      </c>
      <c r="AN199" s="122"/>
      <c r="AO199" s="131">
        <f t="shared" si="99"/>
        <v>0</v>
      </c>
      <c r="AP199" s="131">
        <f t="shared" si="100"/>
        <v>0</v>
      </c>
    </row>
    <row r="200" spans="2:42" ht="15.75" hidden="1" thickBot="1" x14ac:dyDescent="0.3">
      <c r="C200" s="154">
        <v>2224047</v>
      </c>
      <c r="D200" s="303" t="s">
        <v>42</v>
      </c>
      <c r="E200" s="122" t="s">
        <v>544</v>
      </c>
      <c r="F200" s="163">
        <f>VLOOKUP(C200,[5]Sheet1!$F$7:$AB$380,23,0)</f>
        <v>0</v>
      </c>
      <c r="G200" s="163">
        <f t="shared" si="85"/>
        <v>0</v>
      </c>
      <c r="H200" s="131">
        <f>VLOOKUP(C200,[5]Sheet1!$F$7:$AC$380,24,0)</f>
        <v>0</v>
      </c>
      <c r="I200" s="131">
        <f t="shared" si="86"/>
        <v>0</v>
      </c>
      <c r="J200" s="131">
        <f>VLOOKUP(C200,[5]Sheet1!$F$7:$AD$380,25,0)</f>
        <v>0</v>
      </c>
      <c r="K200" s="131">
        <f t="shared" si="87"/>
        <v>0</v>
      </c>
      <c r="L200" s="131">
        <f>VLOOKUP(C200,[5]Sheet1!$F$7:$AE$380,26,0)</f>
        <v>0</v>
      </c>
      <c r="M200" s="131">
        <f t="shared" si="88"/>
        <v>0</v>
      </c>
      <c r="N200" s="131">
        <f>VLOOKUP(C200,[5]Sheet1!$F$7:$AF$380,27,0)</f>
        <v>0</v>
      </c>
      <c r="O200" s="131">
        <f t="shared" si="89"/>
        <v>0</v>
      </c>
      <c r="P200" s="131">
        <f>VLOOKUP(C200,[5]Sheet1!$F$7:$AG$380,28,0)</f>
        <v>0</v>
      </c>
      <c r="Q200" s="131">
        <f t="shared" si="90"/>
        <v>0</v>
      </c>
      <c r="R200" s="131">
        <f>VLOOKUP(C200,[5]Sheet1!$F$7:$AA$380,22,0)</f>
        <v>0</v>
      </c>
      <c r="S200" s="131">
        <f t="shared" si="91"/>
        <v>0</v>
      </c>
      <c r="T200" s="131">
        <f t="shared" si="81"/>
        <v>0</v>
      </c>
      <c r="U200" s="122"/>
      <c r="V200" s="122">
        <f t="shared" si="82"/>
        <v>0</v>
      </c>
      <c r="W200" s="122"/>
      <c r="X200" s="122">
        <f t="shared" si="83"/>
        <v>0</v>
      </c>
      <c r="Y200" s="122"/>
      <c r="Z200" s="122">
        <f t="shared" si="84"/>
        <v>0</v>
      </c>
      <c r="AA200" s="122"/>
      <c r="AB200" s="122"/>
      <c r="AC200" s="122">
        <f t="shared" si="92"/>
        <v>0</v>
      </c>
      <c r="AD200" s="157">
        <f t="shared" si="93"/>
        <v>0</v>
      </c>
      <c r="AE200" s="131">
        <f t="shared" si="118"/>
        <v>0</v>
      </c>
      <c r="AF200" s="122">
        <f>VLOOKUP(C200,[1]Sheet1!$E$15:$DG$388,107,0)</f>
        <v>0</v>
      </c>
      <c r="AG200" s="122">
        <f t="shared" si="95"/>
        <v>0</v>
      </c>
      <c r="AH200" s="122">
        <f>VLOOKUP(C200,[1]Sheet1!$E$15:$DI$388,109,0)</f>
        <v>0</v>
      </c>
      <c r="AI200" s="122">
        <f t="shared" si="96"/>
        <v>0</v>
      </c>
      <c r="AJ200" s="122">
        <f>VLOOKUP(C200,[1]Sheet1!$E$15:$DK$388,111,0)</f>
        <v>0</v>
      </c>
      <c r="AK200" s="122">
        <f t="shared" si="97"/>
        <v>0</v>
      </c>
      <c r="AL200" s="122"/>
      <c r="AM200" s="307">
        <f t="shared" si="119"/>
        <v>0</v>
      </c>
      <c r="AN200" s="122"/>
      <c r="AO200" s="131">
        <f t="shared" si="99"/>
        <v>0</v>
      </c>
      <c r="AP200" s="131">
        <f t="shared" si="100"/>
        <v>0</v>
      </c>
    </row>
    <row r="201" spans="2:42" ht="15.75" hidden="1" thickBot="1" x14ac:dyDescent="0.3">
      <c r="C201" s="154">
        <v>2224073</v>
      </c>
      <c r="D201" s="303" t="s">
        <v>42</v>
      </c>
      <c r="E201" s="122" t="s">
        <v>545</v>
      </c>
      <c r="F201" s="163">
        <f>VLOOKUP(C201,[5]Sheet1!$F$7:$AB$380,23,0)</f>
        <v>0</v>
      </c>
      <c r="G201" s="163">
        <f t="shared" si="85"/>
        <v>0</v>
      </c>
      <c r="H201" s="131">
        <f>VLOOKUP(C201,[5]Sheet1!$F$7:$AC$380,24,0)</f>
        <v>0</v>
      </c>
      <c r="I201" s="131">
        <f t="shared" si="86"/>
        <v>0</v>
      </c>
      <c r="J201" s="131">
        <f>VLOOKUP(C201,[5]Sheet1!$F$7:$AD$380,25,0)</f>
        <v>0</v>
      </c>
      <c r="K201" s="131">
        <f t="shared" si="87"/>
        <v>0</v>
      </c>
      <c r="L201" s="131">
        <f>VLOOKUP(C201,[5]Sheet1!$F$7:$AE$380,26,0)</f>
        <v>0</v>
      </c>
      <c r="M201" s="131">
        <f t="shared" si="88"/>
        <v>0</v>
      </c>
      <c r="N201" s="131">
        <f>VLOOKUP(C201,[5]Sheet1!$F$7:$AF$380,27,0)</f>
        <v>0</v>
      </c>
      <c r="O201" s="131">
        <f t="shared" si="89"/>
        <v>0</v>
      </c>
      <c r="P201" s="131">
        <f>VLOOKUP(C201,[5]Sheet1!$F$7:$AG$380,28,0)</f>
        <v>0</v>
      </c>
      <c r="Q201" s="131">
        <f t="shared" si="90"/>
        <v>0</v>
      </c>
      <c r="R201" s="131">
        <f>VLOOKUP(C201,[5]Sheet1!$F$7:$AA$380,22,0)</f>
        <v>0</v>
      </c>
      <c r="S201" s="131">
        <f t="shared" si="91"/>
        <v>0</v>
      </c>
      <c r="T201" s="131">
        <f t="shared" si="81"/>
        <v>0</v>
      </c>
      <c r="U201" s="122"/>
      <c r="V201" s="122">
        <f t="shared" si="82"/>
        <v>0</v>
      </c>
      <c r="W201" s="122"/>
      <c r="X201" s="122">
        <f t="shared" si="83"/>
        <v>0</v>
      </c>
      <c r="Y201" s="122"/>
      <c r="Z201" s="122">
        <f t="shared" si="84"/>
        <v>0</v>
      </c>
      <c r="AA201" s="122"/>
      <c r="AB201" s="122"/>
      <c r="AC201" s="122">
        <f t="shared" si="92"/>
        <v>0</v>
      </c>
      <c r="AD201" s="157">
        <f t="shared" si="93"/>
        <v>0</v>
      </c>
      <c r="AE201" s="131">
        <f t="shared" si="118"/>
        <v>0</v>
      </c>
      <c r="AF201" s="122">
        <f>VLOOKUP(C201,[1]Sheet1!$E$15:$DG$388,107,0)</f>
        <v>0</v>
      </c>
      <c r="AG201" s="122">
        <f t="shared" si="95"/>
        <v>0</v>
      </c>
      <c r="AH201" s="122">
        <f>VLOOKUP(C201,[1]Sheet1!$E$15:$DI$388,109,0)</f>
        <v>0</v>
      </c>
      <c r="AI201" s="122">
        <f t="shared" si="96"/>
        <v>0</v>
      </c>
      <c r="AJ201" s="122">
        <f>VLOOKUP(C201,[1]Sheet1!$E$15:$DK$388,111,0)</f>
        <v>0</v>
      </c>
      <c r="AK201" s="122">
        <f t="shared" si="97"/>
        <v>0</v>
      </c>
      <c r="AL201" s="122"/>
      <c r="AM201" s="307">
        <f t="shared" si="119"/>
        <v>0</v>
      </c>
      <c r="AN201" s="122"/>
      <c r="AO201" s="131">
        <f t="shared" si="99"/>
        <v>0</v>
      </c>
      <c r="AP201" s="131">
        <f t="shared" si="100"/>
        <v>0</v>
      </c>
    </row>
    <row r="202" spans="2:42" ht="15.75" hidden="1" thickBot="1" x14ac:dyDescent="0.3">
      <c r="C202" s="154">
        <v>2224104</v>
      </c>
      <c r="D202" s="303" t="s">
        <v>42</v>
      </c>
      <c r="E202" s="122" t="s">
        <v>546</v>
      </c>
      <c r="F202" s="163">
        <f>VLOOKUP(C202,[5]Sheet1!$F$7:$AB$380,23,0)</f>
        <v>0</v>
      </c>
      <c r="G202" s="163">
        <f t="shared" si="85"/>
        <v>0</v>
      </c>
      <c r="H202" s="131">
        <f>VLOOKUP(C202,[5]Sheet1!$F$7:$AC$380,24,0)</f>
        <v>0</v>
      </c>
      <c r="I202" s="131">
        <f t="shared" si="86"/>
        <v>0</v>
      </c>
      <c r="J202" s="131">
        <f>VLOOKUP(C202,[5]Sheet1!$F$7:$AD$380,25,0)</f>
        <v>0</v>
      </c>
      <c r="K202" s="131">
        <f t="shared" si="87"/>
        <v>0</v>
      </c>
      <c r="L202" s="131">
        <f>VLOOKUP(C202,[5]Sheet1!$F$7:$AE$380,26,0)</f>
        <v>0</v>
      </c>
      <c r="M202" s="131">
        <f t="shared" si="88"/>
        <v>0</v>
      </c>
      <c r="N202" s="131">
        <f>VLOOKUP(C202,[5]Sheet1!$F$7:$AF$380,27,0)</f>
        <v>0</v>
      </c>
      <c r="O202" s="131">
        <f t="shared" si="89"/>
        <v>0</v>
      </c>
      <c r="P202" s="131">
        <f>VLOOKUP(C202,[5]Sheet1!$F$7:$AG$380,28,0)</f>
        <v>0</v>
      </c>
      <c r="Q202" s="131">
        <f t="shared" si="90"/>
        <v>0</v>
      </c>
      <c r="R202" s="131">
        <f>VLOOKUP(C202,[5]Sheet1!$F$7:$AA$380,22,0)</f>
        <v>0</v>
      </c>
      <c r="S202" s="131">
        <f t="shared" si="91"/>
        <v>0</v>
      </c>
      <c r="T202" s="131">
        <f t="shared" si="81"/>
        <v>0</v>
      </c>
      <c r="U202" s="122"/>
      <c r="V202" s="122">
        <f t="shared" si="82"/>
        <v>0</v>
      </c>
      <c r="W202" s="122"/>
      <c r="X202" s="122">
        <f t="shared" si="83"/>
        <v>0</v>
      </c>
      <c r="Y202" s="122"/>
      <c r="Z202" s="122">
        <f t="shared" si="84"/>
        <v>0</v>
      </c>
      <c r="AA202" s="122"/>
      <c r="AB202" s="122"/>
      <c r="AC202" s="122">
        <f t="shared" si="92"/>
        <v>0</v>
      </c>
      <c r="AD202" s="157">
        <f t="shared" si="93"/>
        <v>0</v>
      </c>
      <c r="AE202" s="131">
        <f t="shared" si="118"/>
        <v>0</v>
      </c>
      <c r="AF202" s="122">
        <f>VLOOKUP(C202,[1]Sheet1!$E$15:$DG$388,107,0)</f>
        <v>0</v>
      </c>
      <c r="AG202" s="122">
        <f t="shared" si="95"/>
        <v>0</v>
      </c>
      <c r="AH202" s="122">
        <f>VLOOKUP(C202,[1]Sheet1!$E$15:$DI$388,109,0)</f>
        <v>0</v>
      </c>
      <c r="AI202" s="122">
        <f t="shared" si="96"/>
        <v>0</v>
      </c>
      <c r="AJ202" s="122">
        <f>VLOOKUP(C202,[1]Sheet1!$E$15:$DK$388,111,0)</f>
        <v>0</v>
      </c>
      <c r="AK202" s="122">
        <f t="shared" si="97"/>
        <v>0</v>
      </c>
      <c r="AL202" s="122"/>
      <c r="AM202" s="307">
        <f t="shared" si="119"/>
        <v>0</v>
      </c>
      <c r="AN202" s="122"/>
      <c r="AO202" s="131">
        <f t="shared" si="99"/>
        <v>0</v>
      </c>
      <c r="AP202" s="131">
        <f t="shared" si="100"/>
        <v>0</v>
      </c>
    </row>
    <row r="203" spans="2:42" ht="15.75" hidden="1" thickBot="1" x14ac:dyDescent="0.3">
      <c r="C203" s="154">
        <v>2224121</v>
      </c>
      <c r="D203" s="303" t="s">
        <v>42</v>
      </c>
      <c r="E203" s="122" t="s">
        <v>547</v>
      </c>
      <c r="F203" s="163">
        <f>VLOOKUP(C203,[5]Sheet1!$F$7:$AB$380,23,0)</f>
        <v>0</v>
      </c>
      <c r="G203" s="163">
        <f>F203*4709</f>
        <v>0</v>
      </c>
      <c r="H203" s="131">
        <f>VLOOKUP(C203,[5]Sheet1!$F$7:$AC$380,24,0)</f>
        <v>0</v>
      </c>
      <c r="I203" s="131">
        <f>H203*4673</f>
        <v>0</v>
      </c>
      <c r="J203" s="131">
        <f>VLOOKUP(C203,[5]Sheet1!$F$7:$AD$380,25,0)</f>
        <v>0</v>
      </c>
      <c r="K203" s="131">
        <f>J203*4110</f>
        <v>0</v>
      </c>
      <c r="L203" s="131">
        <f>VLOOKUP(C203,[5]Sheet1!$F$7:$AE$380,26,0)</f>
        <v>0</v>
      </c>
      <c r="M203" s="131">
        <f t="shared" ref="M203:M204" si="120">L203*3747</f>
        <v>0</v>
      </c>
      <c r="N203" s="131">
        <f>VLOOKUP(C203,[5]Sheet1!$F$7:$AF$380,27,0)</f>
        <v>0</v>
      </c>
      <c r="O203" s="131">
        <f t="shared" ref="O203:O204" si="121">N203*3123</f>
        <v>0</v>
      </c>
      <c r="P203" s="131">
        <f>VLOOKUP(C203,[5]Sheet1!$F$7:$AG$380,28,0)</f>
        <v>0</v>
      </c>
      <c r="Q203" s="131">
        <f>P203*5506</f>
        <v>0</v>
      </c>
      <c r="R203" s="131">
        <f>VLOOKUP(C203,[5]Sheet1!$F$7:$AA$380,22,0)</f>
        <v>0</v>
      </c>
      <c r="S203" s="131">
        <f>R203*20922</f>
        <v>0</v>
      </c>
      <c r="T203" s="131">
        <f t="shared" ref="T203:T204" si="122">F203+H203+J203+L203+N203+P203</f>
        <v>0</v>
      </c>
      <c r="U203" s="122"/>
      <c r="V203" s="122">
        <f>U203*8821</f>
        <v>0</v>
      </c>
      <c r="W203" s="122"/>
      <c r="X203" s="122">
        <f>W203*2510</f>
        <v>0</v>
      </c>
      <c r="Y203" s="122"/>
      <c r="Z203" s="122">
        <f>Y203*74</f>
        <v>0</v>
      </c>
      <c r="AA203" s="122"/>
      <c r="AB203" s="122"/>
      <c r="AC203" s="122">
        <f>AB203*19</f>
        <v>0</v>
      </c>
      <c r="AD203" s="157">
        <f t="shared" ref="AD203:AD204" si="123">G203+I203+K203+M203+O203+Q203+S203+V203+X203+Z203+AA203+AC203+AM203+AL203+AK203</f>
        <v>0</v>
      </c>
      <c r="AE203" s="131">
        <f t="shared" si="118"/>
        <v>0</v>
      </c>
      <c r="AF203" s="122">
        <f>VLOOKUP(C203,[1]Sheet1!$E$15:$DG$388,107,0)</f>
        <v>0</v>
      </c>
      <c r="AG203" s="122">
        <f>AF203*112</f>
        <v>0</v>
      </c>
      <c r="AH203" s="122">
        <f>VLOOKUP(C203,[1]Sheet1!$E$15:$DI$388,109,0)</f>
        <v>0</v>
      </c>
      <c r="AI203" s="122">
        <f>AH203*262</f>
        <v>0</v>
      </c>
      <c r="AJ203" s="122">
        <f>VLOOKUP(C203,[1]Sheet1!$E$15:$DK$388,111,0)</f>
        <v>0</v>
      </c>
      <c r="AK203" s="122">
        <f>AJ203*262</f>
        <v>0</v>
      </c>
      <c r="AL203" s="122"/>
      <c r="AM203" s="307">
        <f t="shared" si="119"/>
        <v>0</v>
      </c>
      <c r="AN203" s="122"/>
      <c r="AO203" s="131">
        <f>AD203+AE203+AG203+AI203</f>
        <v>0</v>
      </c>
      <c r="AP203" s="131">
        <f t="shared" ref="AP203:AP204" si="124">ROUND(AO203,0)</f>
        <v>0</v>
      </c>
    </row>
    <row r="204" spans="2:42" ht="15.75" hidden="1" thickBot="1" x14ac:dyDescent="0.3">
      <c r="C204" s="154">
        <v>2224126</v>
      </c>
      <c r="D204" s="303" t="s">
        <v>42</v>
      </c>
      <c r="E204" s="122" t="s">
        <v>548</v>
      </c>
      <c r="F204" s="163">
        <f>VLOOKUP(C204,[5]Sheet1!$F$7:$AB$380,23,0)</f>
        <v>0</v>
      </c>
      <c r="G204" s="163">
        <f>F204*4709</f>
        <v>0</v>
      </c>
      <c r="H204" s="131">
        <f>VLOOKUP(C204,[5]Sheet1!$F$7:$AC$380,24,0)</f>
        <v>0</v>
      </c>
      <c r="I204" s="131">
        <f>H204*4673</f>
        <v>0</v>
      </c>
      <c r="J204" s="131">
        <f>VLOOKUP(C204,[5]Sheet1!$F$7:$AD$380,25,0)</f>
        <v>0</v>
      </c>
      <c r="K204" s="131">
        <f>J204*4110</f>
        <v>0</v>
      </c>
      <c r="L204" s="131">
        <f>VLOOKUP(C204,[5]Sheet1!$F$7:$AE$380,26,0)</f>
        <v>0</v>
      </c>
      <c r="M204" s="131">
        <f t="shared" si="120"/>
        <v>0</v>
      </c>
      <c r="N204" s="131">
        <f>VLOOKUP(C204,[5]Sheet1!$F$7:$AF$380,27,0)</f>
        <v>0</v>
      </c>
      <c r="O204" s="131">
        <f t="shared" si="121"/>
        <v>0</v>
      </c>
      <c r="P204" s="131">
        <f>VLOOKUP(C204,[5]Sheet1!$F$7:$AG$380,28,0)</f>
        <v>0</v>
      </c>
      <c r="Q204" s="131">
        <f>P204*5506</f>
        <v>0</v>
      </c>
      <c r="R204" s="131">
        <f>VLOOKUP(C204,[5]Sheet1!$F$7:$AA$380,22,0)</f>
        <v>0</v>
      </c>
      <c r="S204" s="131">
        <f>R204*20922</f>
        <v>0</v>
      </c>
      <c r="T204" s="131">
        <f t="shared" si="122"/>
        <v>0</v>
      </c>
      <c r="U204" s="122"/>
      <c r="V204" s="122">
        <f>U204*8821</f>
        <v>0</v>
      </c>
      <c r="W204" s="122"/>
      <c r="X204" s="122">
        <f>W204*2510</f>
        <v>0</v>
      </c>
      <c r="Y204" s="122"/>
      <c r="Z204" s="122">
        <f>Y204*74</f>
        <v>0</v>
      </c>
      <c r="AA204" s="122"/>
      <c r="AB204" s="122"/>
      <c r="AC204" s="122">
        <f>AB204*19</f>
        <v>0</v>
      </c>
      <c r="AD204" s="157">
        <f t="shared" si="123"/>
        <v>0</v>
      </c>
      <c r="AE204" s="131">
        <f t="shared" si="118"/>
        <v>0</v>
      </c>
      <c r="AF204" s="122">
        <f>VLOOKUP(C204,[1]Sheet1!$E$15:$DG$388,107,0)</f>
        <v>0</v>
      </c>
      <c r="AG204" s="122">
        <f>AF204*112</f>
        <v>0</v>
      </c>
      <c r="AH204" s="122">
        <f>VLOOKUP(C204,[1]Sheet1!$E$15:$DI$388,109,0)</f>
        <v>0</v>
      </c>
      <c r="AI204" s="122">
        <f>AH204*262</f>
        <v>0</v>
      </c>
      <c r="AJ204" s="122">
        <f>VLOOKUP(C204,[1]Sheet1!$E$15:$DK$388,111,0)</f>
        <v>0</v>
      </c>
      <c r="AK204" s="122">
        <f>AJ204*262</f>
        <v>0</v>
      </c>
      <c r="AL204" s="122"/>
      <c r="AM204" s="307">
        <f t="shared" si="119"/>
        <v>0</v>
      </c>
      <c r="AN204" s="122"/>
      <c r="AO204" s="131">
        <f>AD204+AE204+AG204+AI204</f>
        <v>0</v>
      </c>
      <c r="AP204" s="131">
        <f t="shared" si="124"/>
        <v>0</v>
      </c>
    </row>
    <row r="205" spans="2:42" x14ac:dyDescent="0.25">
      <c r="B205" s="111">
        <f>SUM(B10:B204)</f>
        <v>18</v>
      </c>
      <c r="E205" s="141" t="s">
        <v>49</v>
      </c>
      <c r="F205" s="141">
        <f t="shared" ref="F205:AP205" si="125">F195+F192+F184+F175+F166+F155+F146+F139+F131+F123+F114+F103+F90+F83+F75+F66+F58+F49+F42+F38+F28+F20+F11+F9</f>
        <v>304</v>
      </c>
      <c r="G205" s="141">
        <f t="shared" si="125"/>
        <v>1431536</v>
      </c>
      <c r="H205" s="141">
        <f t="shared" si="125"/>
        <v>127</v>
      </c>
      <c r="I205" s="141">
        <f t="shared" si="125"/>
        <v>593471</v>
      </c>
      <c r="J205" s="141">
        <f t="shared" si="125"/>
        <v>849</v>
      </c>
      <c r="K205" s="141">
        <f t="shared" si="125"/>
        <v>3489390</v>
      </c>
      <c r="L205" s="141">
        <f t="shared" si="125"/>
        <v>817</v>
      </c>
      <c r="M205" s="141">
        <f t="shared" si="125"/>
        <v>3061299</v>
      </c>
      <c r="N205" s="141">
        <f t="shared" si="125"/>
        <v>987</v>
      </c>
      <c r="O205" s="141">
        <f t="shared" si="125"/>
        <v>3082401</v>
      </c>
      <c r="P205" s="141">
        <f t="shared" si="125"/>
        <v>1201</v>
      </c>
      <c r="Q205" s="141">
        <f t="shared" si="125"/>
        <v>6612706</v>
      </c>
      <c r="R205" s="141">
        <f t="shared" si="125"/>
        <v>184</v>
      </c>
      <c r="S205" s="141">
        <f t="shared" si="125"/>
        <v>3849648</v>
      </c>
      <c r="T205" s="141">
        <f t="shared" si="125"/>
        <v>4285</v>
      </c>
      <c r="U205" s="141">
        <f t="shared" si="125"/>
        <v>4</v>
      </c>
      <c r="V205" s="141">
        <f t="shared" si="125"/>
        <v>35284</v>
      </c>
      <c r="W205" s="141">
        <f t="shared" si="125"/>
        <v>0</v>
      </c>
      <c r="X205" s="141">
        <f t="shared" si="125"/>
        <v>0</v>
      </c>
      <c r="Y205" s="141">
        <f t="shared" si="125"/>
        <v>584</v>
      </c>
      <c r="Z205" s="141">
        <f t="shared" si="125"/>
        <v>43216</v>
      </c>
      <c r="AA205" s="141">
        <f t="shared" si="125"/>
        <v>221700</v>
      </c>
      <c r="AB205" s="141">
        <f t="shared" si="125"/>
        <v>0</v>
      </c>
      <c r="AC205" s="141">
        <f t="shared" si="125"/>
        <v>0</v>
      </c>
      <c r="AD205" s="141">
        <f t="shared" si="125"/>
        <v>22757685</v>
      </c>
      <c r="AE205" s="141">
        <f t="shared" si="125"/>
        <v>149975</v>
      </c>
      <c r="AF205" s="141">
        <f t="shared" si="125"/>
        <v>2546</v>
      </c>
      <c r="AG205" s="141">
        <f t="shared" si="125"/>
        <v>285152</v>
      </c>
      <c r="AH205" s="141">
        <f t="shared" si="125"/>
        <v>104</v>
      </c>
      <c r="AI205" s="141">
        <f t="shared" si="125"/>
        <v>27248</v>
      </c>
      <c r="AJ205" s="141">
        <f t="shared" si="125"/>
        <v>569</v>
      </c>
      <c r="AK205" s="141">
        <f t="shared" si="125"/>
        <v>149078</v>
      </c>
      <c r="AL205" s="141">
        <f t="shared" si="125"/>
        <v>7986</v>
      </c>
      <c r="AM205" s="141">
        <f t="shared" si="125"/>
        <v>179970</v>
      </c>
      <c r="AN205" s="141">
        <f t="shared" si="125"/>
        <v>0</v>
      </c>
      <c r="AO205" s="141">
        <f t="shared" si="125"/>
        <v>23220060</v>
      </c>
      <c r="AP205" s="141">
        <f t="shared" si="125"/>
        <v>23220060</v>
      </c>
    </row>
    <row r="206" spans="2:42" x14ac:dyDescent="0.25">
      <c r="F206" s="111" t="s">
        <v>134</v>
      </c>
      <c r="H206" s="111" t="s">
        <v>135</v>
      </c>
      <c r="J206" s="111" t="s">
        <v>136</v>
      </c>
      <c r="L206" s="111" t="s">
        <v>137</v>
      </c>
      <c r="N206" s="111" t="s">
        <v>138</v>
      </c>
      <c r="P206" s="111" t="s">
        <v>139</v>
      </c>
      <c r="T206" s="111" t="s">
        <v>91</v>
      </c>
      <c r="U206" s="111" t="s">
        <v>81</v>
      </c>
      <c r="W206" s="111" t="s">
        <v>140</v>
      </c>
      <c r="Y206" s="111" t="s">
        <v>164</v>
      </c>
      <c r="Z206" s="111" t="s">
        <v>575</v>
      </c>
      <c r="AA206" s="111" t="s">
        <v>168</v>
      </c>
      <c r="AB206" s="111" t="s">
        <v>165</v>
      </c>
      <c r="AC206" s="111" t="s">
        <v>576</v>
      </c>
      <c r="AE206" s="111" t="s">
        <v>51</v>
      </c>
      <c r="AF206" s="111">
        <v>112</v>
      </c>
      <c r="AH206" s="111">
        <v>262</v>
      </c>
      <c r="AJ206" s="111" t="s">
        <v>171</v>
      </c>
      <c r="AK206" s="111" t="s">
        <v>142</v>
      </c>
      <c r="AO206" s="112"/>
      <c r="AP206" s="112"/>
    </row>
  </sheetData>
  <autoFilter ref="AP4:AP206">
    <filterColumn colId="0">
      <filters blank="1">
        <filter val="1 002 562"/>
        <filter val="1 087 987"/>
        <filter val="1 119 365"/>
        <filter val="1 215 170"/>
        <filter val="1 387 815"/>
        <filter val="1 398 689"/>
        <filter val="1 537 913"/>
        <filter val="1 585 313"/>
        <filter val="1 624 683"/>
        <filter val="1 675 420"/>
        <filter val="1 721 516"/>
        <filter val="1 783 579"/>
        <filter val="1 857 508"/>
        <filter val="1 949 295"/>
        <filter val="1 999 429"/>
        <filter val="104 122"/>
        <filter val="107 322"/>
        <filter val="128 397"/>
        <filter val="132 696"/>
        <filter val="2 024"/>
        <filter val="202 452"/>
        <filter val="23 220 060"/>
        <filter val="236 868"/>
        <filter val="279 324"/>
        <filter val="299 566"/>
        <filter val="3 335 586"/>
        <filter val="3 894 588"/>
        <filter val="322 743"/>
        <filter val="332 289"/>
        <filter val="397 288"/>
        <filter val="403 688"/>
        <filter val="458 440"/>
        <filter val="487 794"/>
        <filter val="489 032"/>
        <filter val="492 856"/>
        <filter val="498 210"/>
        <filter val="525 570"/>
        <filter val="554 258"/>
        <filter val="559 666"/>
        <filter val="564 538"/>
        <filter val="587 433"/>
        <filter val="648 903"/>
        <filter val="677 654"/>
        <filter val="687 254"/>
        <filter val="996 790"/>
        <filter val="998 476"/>
        <filter val="БЮДЖЕТ"/>
        <filter val="ГОДИНА"/>
      </filters>
    </filterColumn>
  </autoFilter>
  <mergeCells count="11">
    <mergeCell ref="P5:Q5"/>
    <mergeCell ref="R5:S5"/>
    <mergeCell ref="Y5:Z5"/>
    <mergeCell ref="R6:S6"/>
    <mergeCell ref="U6:V6"/>
    <mergeCell ref="W5:X5"/>
    <mergeCell ref="F5:G5"/>
    <mergeCell ref="H5:I5"/>
    <mergeCell ref="J5:K5"/>
    <mergeCell ref="L5:M5"/>
    <mergeCell ref="N5:O5"/>
  </mergeCells>
  <pageMargins left="0.23622047244094491" right="0.23622047244094491" top="0" bottom="0" header="0.31496062992125984" footer="0.31496062992125984"/>
  <pageSetup paperSize="9" scale="6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483"/>
  <sheetViews>
    <sheetView zoomScale="80" zoomScaleNormal="80" workbookViewId="0">
      <pane ySplit="6" topLeftCell="A378" activePane="bottomLeft" state="frozen"/>
      <selection pane="bottomLeft" activeCell="K4" sqref="K4:K6"/>
    </sheetView>
  </sheetViews>
  <sheetFormatPr defaultColWidth="8.85546875" defaultRowHeight="14.25" x14ac:dyDescent="0.25"/>
  <cols>
    <col min="1" max="3" width="8.85546875" style="162"/>
    <col min="4" max="4" width="14.28515625" style="162" customWidth="1"/>
    <col min="5" max="5" width="15.85546875" style="162" customWidth="1"/>
    <col min="6" max="6" width="26.85546875" style="162" customWidth="1"/>
    <col min="7" max="7" width="11.7109375" style="162" customWidth="1"/>
    <col min="8" max="8" width="15" style="162" customWidth="1"/>
    <col min="9" max="9" width="17.140625" style="162" customWidth="1"/>
    <col min="10" max="10" width="16.42578125" style="162" customWidth="1"/>
    <col min="11" max="11" width="17.5703125" style="315" customWidth="1"/>
    <col min="12" max="16384" width="8.85546875" style="162"/>
  </cols>
  <sheetData>
    <row r="3" spans="1:11" x14ac:dyDescent="0.25">
      <c r="F3" s="311" t="s">
        <v>61</v>
      </c>
      <c r="G3" s="311"/>
      <c r="H3" s="311" t="s">
        <v>43</v>
      </c>
      <c r="I3" s="311"/>
      <c r="J3" s="311" t="s">
        <v>43</v>
      </c>
      <c r="K3" s="314"/>
    </row>
    <row r="4" spans="1:11" ht="18" x14ac:dyDescent="0.25">
      <c r="F4" s="312" t="s">
        <v>116</v>
      </c>
      <c r="G4" s="312" t="s">
        <v>175</v>
      </c>
      <c r="H4" s="312" t="s">
        <v>176</v>
      </c>
      <c r="I4" s="312" t="s">
        <v>177</v>
      </c>
      <c r="J4" s="312" t="s">
        <v>176</v>
      </c>
      <c r="K4" s="328" t="s">
        <v>14</v>
      </c>
    </row>
    <row r="5" spans="1:11" ht="48" customHeight="1" x14ac:dyDescent="0.25">
      <c r="F5" s="313"/>
      <c r="G5" s="313" t="s">
        <v>178</v>
      </c>
      <c r="H5" s="313" t="s">
        <v>44</v>
      </c>
      <c r="I5" s="313" t="s">
        <v>178</v>
      </c>
      <c r="J5" s="313" t="s">
        <v>44</v>
      </c>
      <c r="K5" s="165">
        <v>2024</v>
      </c>
    </row>
    <row r="6" spans="1:11" s="315" customFormat="1" ht="43.5" customHeight="1" x14ac:dyDescent="0.25">
      <c r="F6" s="313"/>
      <c r="G6" s="313"/>
      <c r="H6" s="313">
        <v>866</v>
      </c>
      <c r="I6" s="313"/>
      <c r="J6" s="313">
        <v>6432</v>
      </c>
      <c r="K6" s="329"/>
    </row>
    <row r="7" spans="1:11" ht="15" x14ac:dyDescent="0.25">
      <c r="A7" s="136"/>
      <c r="B7" s="136"/>
      <c r="C7" s="124"/>
      <c r="D7" s="316"/>
      <c r="E7" s="124"/>
      <c r="F7" s="326" t="s">
        <v>19</v>
      </c>
      <c r="G7" s="327">
        <f>SUM(G8:G9)</f>
        <v>48</v>
      </c>
      <c r="H7" s="327">
        <f>SUM(H8:H9)</f>
        <v>41568</v>
      </c>
      <c r="I7" s="327">
        <f>SUM(I8:I9)</f>
        <v>48</v>
      </c>
      <c r="J7" s="327">
        <f t="shared" ref="J7:K7" si="0">SUM(J8:J9)</f>
        <v>308736</v>
      </c>
      <c r="K7" s="327">
        <f t="shared" si="0"/>
        <v>350304</v>
      </c>
    </row>
    <row r="8" spans="1:11" ht="18.75" thickBot="1" x14ac:dyDescent="0.3">
      <c r="A8" s="136">
        <v>1</v>
      </c>
      <c r="B8" s="136"/>
      <c r="C8" s="97" t="s">
        <v>116</v>
      </c>
      <c r="D8" s="317">
        <v>2201995</v>
      </c>
      <c r="E8" s="295" t="s">
        <v>19</v>
      </c>
      <c r="F8" s="153" t="s">
        <v>184</v>
      </c>
      <c r="G8" s="230">
        <f>VLOOKUP(D8,[2]Sheet1!$E$15:$CL$388,86,0)</f>
        <v>10</v>
      </c>
      <c r="H8" s="136">
        <f>G8*866</f>
        <v>8660</v>
      </c>
      <c r="I8" s="230">
        <f>VLOOKUP(D8,[2]Sheet1!$E$15:$CJ$388,84,0)</f>
        <v>10</v>
      </c>
      <c r="J8" s="136">
        <f t="shared" ref="J8:J72" si="1">I8*6432</f>
        <v>64320</v>
      </c>
      <c r="K8" s="148">
        <f>H8+J8</f>
        <v>72980</v>
      </c>
    </row>
    <row r="9" spans="1:11" ht="18" x14ac:dyDescent="0.25">
      <c r="A9" s="136">
        <v>1</v>
      </c>
      <c r="B9" s="136"/>
      <c r="C9" s="97"/>
      <c r="D9" s="318">
        <v>2201078</v>
      </c>
      <c r="E9" s="246" t="s">
        <v>19</v>
      </c>
      <c r="F9" s="126" t="s">
        <v>380</v>
      </c>
      <c r="G9" s="230">
        <f>VLOOKUP(D9,[2]Sheet1!$E$15:$CL$388,86,0)</f>
        <v>38</v>
      </c>
      <c r="H9" s="136">
        <f t="shared" ref="H9:H72" si="2">G9*866</f>
        <v>32908</v>
      </c>
      <c r="I9" s="230">
        <f>VLOOKUP(D9,[2]Sheet1!$E$15:$CJ$388,84,0)</f>
        <v>38</v>
      </c>
      <c r="J9" s="136">
        <f t="shared" si="1"/>
        <v>244416</v>
      </c>
      <c r="K9" s="148">
        <f t="shared" ref="K9:K72" si="3">H9+J9</f>
        <v>277324</v>
      </c>
    </row>
    <row r="10" spans="1:11" ht="15" x14ac:dyDescent="0.25">
      <c r="A10" s="136"/>
      <c r="B10" s="136"/>
      <c r="C10" s="124"/>
      <c r="D10" s="316"/>
      <c r="E10" s="295"/>
      <c r="F10" s="124" t="s">
        <v>20</v>
      </c>
      <c r="G10" s="148">
        <f t="shared" ref="G10:K10" si="4">SUM(G11:G26)</f>
        <v>207</v>
      </c>
      <c r="H10" s="148">
        <f t="shared" si="4"/>
        <v>179262</v>
      </c>
      <c r="I10" s="148">
        <f t="shared" si="4"/>
        <v>207</v>
      </c>
      <c r="J10" s="148">
        <f t="shared" si="4"/>
        <v>1331424</v>
      </c>
      <c r="K10" s="148">
        <f t="shared" si="4"/>
        <v>1510686</v>
      </c>
    </row>
    <row r="11" spans="1:11" ht="18.75" thickBot="1" x14ac:dyDescent="0.3">
      <c r="A11" s="136">
        <v>1</v>
      </c>
      <c r="B11" s="136"/>
      <c r="C11" s="97" t="s">
        <v>116</v>
      </c>
      <c r="D11" s="317">
        <v>2202829</v>
      </c>
      <c r="E11" s="295" t="s">
        <v>20</v>
      </c>
      <c r="F11" s="153" t="s">
        <v>185</v>
      </c>
      <c r="G11" s="230">
        <f>VLOOKUP(D11,[2]Sheet1!$E$15:$CL$388,86,0)</f>
        <v>6</v>
      </c>
      <c r="H11" s="136">
        <f t="shared" si="2"/>
        <v>5196</v>
      </c>
      <c r="I11" s="230">
        <f>VLOOKUP(D11,[2]Sheet1!$E$15:$CJ$388,84,0)</f>
        <v>6</v>
      </c>
      <c r="J11" s="136">
        <f t="shared" si="1"/>
        <v>38592</v>
      </c>
      <c r="K11" s="148">
        <f t="shared" si="3"/>
        <v>43788</v>
      </c>
    </row>
    <row r="12" spans="1:11" ht="18.75" thickBot="1" x14ac:dyDescent="0.3">
      <c r="A12" s="136">
        <v>1</v>
      </c>
      <c r="B12" s="136"/>
      <c r="C12" s="97" t="s">
        <v>116</v>
      </c>
      <c r="D12" s="317">
        <v>2202786</v>
      </c>
      <c r="E12" s="295" t="s">
        <v>20</v>
      </c>
      <c r="F12" s="153" t="s">
        <v>186</v>
      </c>
      <c r="G12" s="230">
        <f>VLOOKUP(D12,[2]Sheet1!$E$15:$CL$388,86,0)</f>
        <v>0</v>
      </c>
      <c r="H12" s="136">
        <f t="shared" si="2"/>
        <v>0</v>
      </c>
      <c r="I12" s="230">
        <f>VLOOKUP(D12,[2]Sheet1!$E$15:$CJ$388,84,0)</f>
        <v>0</v>
      </c>
      <c r="J12" s="136">
        <f t="shared" si="1"/>
        <v>0</v>
      </c>
      <c r="K12" s="148">
        <f t="shared" si="3"/>
        <v>0</v>
      </c>
    </row>
    <row r="13" spans="1:11" ht="18.75" thickBot="1" x14ac:dyDescent="0.3">
      <c r="A13" s="136">
        <v>1</v>
      </c>
      <c r="B13" s="136"/>
      <c r="C13" s="97" t="s">
        <v>116</v>
      </c>
      <c r="D13" s="317">
        <v>2202828</v>
      </c>
      <c r="E13" s="295" t="s">
        <v>20</v>
      </c>
      <c r="F13" s="153" t="s">
        <v>187</v>
      </c>
      <c r="G13" s="230">
        <f>VLOOKUP(D13,[2]Sheet1!$E$15:$CL$388,86,0)</f>
        <v>11</v>
      </c>
      <c r="H13" s="136">
        <f t="shared" si="2"/>
        <v>9526</v>
      </c>
      <c r="I13" s="230">
        <f>VLOOKUP(D13,[2]Sheet1!$E$15:$CJ$388,84,0)</f>
        <v>11</v>
      </c>
      <c r="J13" s="136">
        <f t="shared" si="1"/>
        <v>70752</v>
      </c>
      <c r="K13" s="148">
        <f t="shared" si="3"/>
        <v>80278</v>
      </c>
    </row>
    <row r="14" spans="1:11" ht="18.75" thickBot="1" x14ac:dyDescent="0.3">
      <c r="A14" s="136">
        <v>1</v>
      </c>
      <c r="B14" s="136"/>
      <c r="C14" s="97" t="s">
        <v>116</v>
      </c>
      <c r="D14" s="317">
        <v>2202830</v>
      </c>
      <c r="E14" s="295" t="s">
        <v>20</v>
      </c>
      <c r="F14" s="153" t="s">
        <v>188</v>
      </c>
      <c r="G14" s="230">
        <f>VLOOKUP(D14,[2]Sheet1!$E$15:$CL$388,86,0)</f>
        <v>13</v>
      </c>
      <c r="H14" s="136">
        <f t="shared" si="2"/>
        <v>11258</v>
      </c>
      <c r="I14" s="230">
        <f>VLOOKUP(D14,[2]Sheet1!$E$15:$CJ$388,84,0)</f>
        <v>13</v>
      </c>
      <c r="J14" s="136">
        <f t="shared" si="1"/>
        <v>83616</v>
      </c>
      <c r="K14" s="148">
        <f t="shared" si="3"/>
        <v>94874</v>
      </c>
    </row>
    <row r="15" spans="1:11" ht="18.75" thickBot="1" x14ac:dyDescent="0.3">
      <c r="A15" s="136">
        <v>1</v>
      </c>
      <c r="B15" s="136"/>
      <c r="C15" s="97" t="s">
        <v>116</v>
      </c>
      <c r="D15" s="317">
        <v>2202831</v>
      </c>
      <c r="E15" s="295" t="s">
        <v>20</v>
      </c>
      <c r="F15" s="153" t="s">
        <v>189</v>
      </c>
      <c r="G15" s="230">
        <f>VLOOKUP(D15,[2]Sheet1!$E$15:$CL$388,86,0)</f>
        <v>16</v>
      </c>
      <c r="H15" s="136">
        <f t="shared" si="2"/>
        <v>13856</v>
      </c>
      <c r="I15" s="230">
        <f>VLOOKUP(D15,[2]Sheet1!$E$15:$CJ$388,84,0)</f>
        <v>16</v>
      </c>
      <c r="J15" s="136">
        <f t="shared" si="1"/>
        <v>102912</v>
      </c>
      <c r="K15" s="148">
        <f t="shared" si="3"/>
        <v>116768</v>
      </c>
    </row>
    <row r="16" spans="1:11" ht="18.75" thickBot="1" x14ac:dyDescent="0.3">
      <c r="A16" s="136">
        <v>1</v>
      </c>
      <c r="B16" s="136"/>
      <c r="C16" s="97" t="s">
        <v>116</v>
      </c>
      <c r="D16" s="317">
        <v>2202832</v>
      </c>
      <c r="E16" s="295" t="s">
        <v>20</v>
      </c>
      <c r="F16" s="153" t="s">
        <v>190</v>
      </c>
      <c r="G16" s="230">
        <f>VLOOKUP(D16,[2]Sheet1!$E$15:$CL$388,86,0)</f>
        <v>9</v>
      </c>
      <c r="H16" s="136">
        <f t="shared" si="2"/>
        <v>7794</v>
      </c>
      <c r="I16" s="230">
        <f>VLOOKUP(D16,[2]Sheet1!$E$15:$CJ$388,84,0)</f>
        <v>9</v>
      </c>
      <c r="J16" s="136">
        <f t="shared" si="1"/>
        <v>57888</v>
      </c>
      <c r="K16" s="148">
        <f t="shared" si="3"/>
        <v>65682</v>
      </c>
    </row>
    <row r="17" spans="1:11" ht="18.75" thickBot="1" x14ac:dyDescent="0.3">
      <c r="A17" s="136">
        <v>1</v>
      </c>
      <c r="B17" s="136"/>
      <c r="C17" s="97" t="s">
        <v>116</v>
      </c>
      <c r="D17" s="317">
        <v>2202833</v>
      </c>
      <c r="E17" s="295" t="s">
        <v>20</v>
      </c>
      <c r="F17" s="153" t="s">
        <v>191</v>
      </c>
      <c r="G17" s="230">
        <f>VLOOKUP(D17,[2]Sheet1!$E$15:$CL$388,86,0)</f>
        <v>21</v>
      </c>
      <c r="H17" s="136">
        <f t="shared" si="2"/>
        <v>18186</v>
      </c>
      <c r="I17" s="230">
        <f>VLOOKUP(D17,[2]Sheet1!$E$15:$CJ$388,84,0)</f>
        <v>21</v>
      </c>
      <c r="J17" s="136">
        <f t="shared" si="1"/>
        <v>135072</v>
      </c>
      <c r="K17" s="148">
        <f t="shared" si="3"/>
        <v>153258</v>
      </c>
    </row>
    <row r="18" spans="1:11" ht="18.75" thickBot="1" x14ac:dyDescent="0.3">
      <c r="A18" s="136">
        <v>1</v>
      </c>
      <c r="B18" s="136"/>
      <c r="C18" s="97" t="s">
        <v>116</v>
      </c>
      <c r="D18" s="317">
        <v>2202834</v>
      </c>
      <c r="E18" s="295" t="s">
        <v>20</v>
      </c>
      <c r="F18" s="153" t="s">
        <v>192</v>
      </c>
      <c r="G18" s="230">
        <f>VLOOKUP(D18,[2]Sheet1!$E$15:$CL$388,86,0)</f>
        <v>7</v>
      </c>
      <c r="H18" s="136">
        <f t="shared" si="2"/>
        <v>6062</v>
      </c>
      <c r="I18" s="230">
        <f>VLOOKUP(D18,[2]Sheet1!$E$15:$CJ$388,84,0)</f>
        <v>7</v>
      </c>
      <c r="J18" s="136">
        <f t="shared" si="1"/>
        <v>45024</v>
      </c>
      <c r="K18" s="148">
        <f t="shared" si="3"/>
        <v>51086</v>
      </c>
    </row>
    <row r="19" spans="1:11" ht="18.75" thickBot="1" x14ac:dyDescent="0.3">
      <c r="A19" s="136">
        <v>1</v>
      </c>
      <c r="B19" s="136"/>
      <c r="C19" s="97"/>
      <c r="D19" s="319">
        <v>2202086</v>
      </c>
      <c r="E19" s="320" t="s">
        <v>20</v>
      </c>
      <c r="F19" s="126" t="s">
        <v>381</v>
      </c>
      <c r="G19" s="230">
        <f>VLOOKUP(D19,[2]Sheet1!$E$15:$CL$388,86,0)</f>
        <v>17</v>
      </c>
      <c r="H19" s="136">
        <f t="shared" si="2"/>
        <v>14722</v>
      </c>
      <c r="I19" s="230">
        <f>VLOOKUP(D19,[2]Sheet1!$E$15:$CJ$388,84,0)</f>
        <v>17</v>
      </c>
      <c r="J19" s="136">
        <f t="shared" si="1"/>
        <v>109344</v>
      </c>
      <c r="K19" s="148">
        <f t="shared" si="3"/>
        <v>124066</v>
      </c>
    </row>
    <row r="20" spans="1:11" ht="18.75" thickBot="1" x14ac:dyDescent="0.3">
      <c r="A20" s="136">
        <v>1</v>
      </c>
      <c r="B20" s="136"/>
      <c r="C20" s="97"/>
      <c r="D20" s="319">
        <v>2202152</v>
      </c>
      <c r="E20" s="320" t="s">
        <v>20</v>
      </c>
      <c r="F20" s="126" t="s">
        <v>382</v>
      </c>
      <c r="G20" s="230">
        <f>VLOOKUP(D20,[2]Sheet1!$E$15:$CL$388,86,0)</f>
        <v>0</v>
      </c>
      <c r="H20" s="136">
        <f t="shared" si="2"/>
        <v>0</v>
      </c>
      <c r="I20" s="230">
        <f>VLOOKUP(D20,[2]Sheet1!$E$15:$CJ$388,84,0)</f>
        <v>0</v>
      </c>
      <c r="J20" s="136">
        <f t="shared" si="1"/>
        <v>0</v>
      </c>
      <c r="K20" s="148">
        <f t="shared" si="3"/>
        <v>0</v>
      </c>
    </row>
    <row r="21" spans="1:11" ht="18.75" thickBot="1" x14ac:dyDescent="0.3">
      <c r="A21" s="136">
        <v>1</v>
      </c>
      <c r="B21" s="136"/>
      <c r="C21" s="97"/>
      <c r="D21" s="319">
        <v>2202002</v>
      </c>
      <c r="E21" s="320" t="s">
        <v>20</v>
      </c>
      <c r="F21" s="126" t="s">
        <v>383</v>
      </c>
      <c r="G21" s="230">
        <f>VLOOKUP(D21,[2]Sheet1!$E$15:$CL$388,86,0)</f>
        <v>25</v>
      </c>
      <c r="H21" s="136">
        <f t="shared" si="2"/>
        <v>21650</v>
      </c>
      <c r="I21" s="230">
        <f>VLOOKUP(D21,[2]Sheet1!$E$15:$CJ$388,84,0)</f>
        <v>25</v>
      </c>
      <c r="J21" s="136">
        <f t="shared" si="1"/>
        <v>160800</v>
      </c>
      <c r="K21" s="148">
        <f t="shared" si="3"/>
        <v>182450</v>
      </c>
    </row>
    <row r="22" spans="1:11" ht="18.75" thickBot="1" x14ac:dyDescent="0.3">
      <c r="A22" s="136">
        <v>1</v>
      </c>
      <c r="B22" s="136"/>
      <c r="C22" s="97"/>
      <c r="D22" s="319">
        <v>2202005</v>
      </c>
      <c r="E22" s="320" t="s">
        <v>20</v>
      </c>
      <c r="F22" s="126" t="s">
        <v>384</v>
      </c>
      <c r="G22" s="230">
        <v>13</v>
      </c>
      <c r="H22" s="136">
        <f t="shared" si="2"/>
        <v>11258</v>
      </c>
      <c r="I22" s="230">
        <v>13</v>
      </c>
      <c r="J22" s="136">
        <f t="shared" si="1"/>
        <v>83616</v>
      </c>
      <c r="K22" s="148">
        <f t="shared" si="3"/>
        <v>94874</v>
      </c>
    </row>
    <row r="23" spans="1:11" ht="18.75" thickBot="1" x14ac:dyDescent="0.3">
      <c r="A23" s="136">
        <v>1</v>
      </c>
      <c r="B23" s="136"/>
      <c r="C23" s="97"/>
      <c r="D23" s="319">
        <v>2202026</v>
      </c>
      <c r="E23" s="320" t="s">
        <v>20</v>
      </c>
      <c r="F23" s="126" t="s">
        <v>385</v>
      </c>
      <c r="G23" s="230">
        <f>VLOOKUP(D23,[2]Sheet1!$E$15:$CL$388,86,0)</f>
        <v>14</v>
      </c>
      <c r="H23" s="136">
        <f t="shared" si="2"/>
        <v>12124</v>
      </c>
      <c r="I23" s="230">
        <f>VLOOKUP(D23,[2]Sheet1!$E$15:$CJ$388,84,0)</f>
        <v>14</v>
      </c>
      <c r="J23" s="136">
        <f t="shared" si="1"/>
        <v>90048</v>
      </c>
      <c r="K23" s="148">
        <f t="shared" si="3"/>
        <v>102172</v>
      </c>
    </row>
    <row r="24" spans="1:11" ht="18.75" thickBot="1" x14ac:dyDescent="0.3">
      <c r="A24" s="136">
        <v>1</v>
      </c>
      <c r="B24" s="136"/>
      <c r="C24" s="97"/>
      <c r="D24" s="319">
        <v>2202050</v>
      </c>
      <c r="E24" s="320" t="s">
        <v>20</v>
      </c>
      <c r="F24" s="126" t="s">
        <v>386</v>
      </c>
      <c r="G24" s="230">
        <f>VLOOKUP(D24,[2]Sheet1!$E$15:$CL$388,86,0)</f>
        <v>26</v>
      </c>
      <c r="H24" s="136">
        <f t="shared" si="2"/>
        <v>22516</v>
      </c>
      <c r="I24" s="230">
        <f>VLOOKUP(D24,[2]Sheet1!$E$15:$CJ$388,84,0)</f>
        <v>26</v>
      </c>
      <c r="J24" s="136">
        <f t="shared" si="1"/>
        <v>167232</v>
      </c>
      <c r="K24" s="148">
        <f t="shared" si="3"/>
        <v>189748</v>
      </c>
    </row>
    <row r="25" spans="1:11" ht="18.75" thickBot="1" x14ac:dyDescent="0.3">
      <c r="A25" s="136">
        <v>1</v>
      </c>
      <c r="B25" s="136"/>
      <c r="C25" s="97"/>
      <c r="D25" s="319">
        <v>2202052</v>
      </c>
      <c r="E25" s="320" t="s">
        <v>20</v>
      </c>
      <c r="F25" s="126" t="s">
        <v>387</v>
      </c>
      <c r="G25" s="230">
        <f>VLOOKUP(D25,[2]Sheet1!$E$15:$CL$388,86,0)</f>
        <v>12</v>
      </c>
      <c r="H25" s="136">
        <f t="shared" si="2"/>
        <v>10392</v>
      </c>
      <c r="I25" s="230">
        <f>VLOOKUP(D25,[2]Sheet1!$E$15:$CJ$388,84,0)</f>
        <v>12</v>
      </c>
      <c r="J25" s="136">
        <f t="shared" si="1"/>
        <v>77184</v>
      </c>
      <c r="K25" s="148">
        <f t="shared" si="3"/>
        <v>87576</v>
      </c>
    </row>
    <row r="26" spans="1:11" ht="18" x14ac:dyDescent="0.25">
      <c r="A26" s="136">
        <v>1</v>
      </c>
      <c r="B26" s="136"/>
      <c r="C26" s="97"/>
      <c r="D26" s="318">
        <v>2202064</v>
      </c>
      <c r="E26" s="246" t="s">
        <v>20</v>
      </c>
      <c r="F26" s="126" t="s">
        <v>388</v>
      </c>
      <c r="G26" s="230">
        <f>VLOOKUP(D26,[2]Sheet1!$E$15:$CL$388,86,0)</f>
        <v>17</v>
      </c>
      <c r="H26" s="136">
        <f t="shared" si="2"/>
        <v>14722</v>
      </c>
      <c r="I26" s="230">
        <f>VLOOKUP(D26,[2]Sheet1!$E$15:$CJ$388,84,0)</f>
        <v>17</v>
      </c>
      <c r="J26" s="136">
        <f t="shared" si="1"/>
        <v>109344</v>
      </c>
      <c r="K26" s="148">
        <f t="shared" si="3"/>
        <v>124066</v>
      </c>
    </row>
    <row r="27" spans="1:11" ht="15" x14ac:dyDescent="0.25">
      <c r="A27" s="136"/>
      <c r="B27" s="136"/>
      <c r="C27" s="124"/>
      <c r="D27" s="316"/>
      <c r="E27" s="295"/>
      <c r="F27" s="124" t="s">
        <v>21</v>
      </c>
      <c r="G27" s="148">
        <f t="shared" ref="G27:K27" si="5">SUM(G28:G40)</f>
        <v>257</v>
      </c>
      <c r="H27" s="148">
        <f t="shared" si="5"/>
        <v>222562</v>
      </c>
      <c r="I27" s="148">
        <f t="shared" si="5"/>
        <v>236</v>
      </c>
      <c r="J27" s="148">
        <f t="shared" si="5"/>
        <v>1517952</v>
      </c>
      <c r="K27" s="148">
        <f t="shared" si="5"/>
        <v>1740514</v>
      </c>
    </row>
    <row r="28" spans="1:11" ht="18.75" thickBot="1" x14ac:dyDescent="0.3">
      <c r="A28" s="136">
        <v>1</v>
      </c>
      <c r="B28" s="136"/>
      <c r="C28" s="97" t="s">
        <v>116</v>
      </c>
      <c r="D28" s="317">
        <v>2203963</v>
      </c>
      <c r="E28" s="295" t="s">
        <v>21</v>
      </c>
      <c r="F28" s="153" t="s">
        <v>193</v>
      </c>
      <c r="G28" s="230">
        <f>VLOOKUP(D28,[2]Sheet1!$E$15:$CL$388,86,0)</f>
        <v>5</v>
      </c>
      <c r="H28" s="136">
        <f t="shared" si="2"/>
        <v>4330</v>
      </c>
      <c r="I28" s="230">
        <f>VLOOKUP(D28,[2]Sheet1!$E$15:$CJ$388,84,0)</f>
        <v>0</v>
      </c>
      <c r="J28" s="136">
        <f t="shared" si="1"/>
        <v>0</v>
      </c>
      <c r="K28" s="148">
        <f t="shared" si="3"/>
        <v>4330</v>
      </c>
    </row>
    <row r="29" spans="1:11" ht="18.75" thickBot="1" x14ac:dyDescent="0.3">
      <c r="A29" s="136">
        <v>1</v>
      </c>
      <c r="B29" s="136"/>
      <c r="C29" s="97" t="s">
        <v>116</v>
      </c>
      <c r="D29" s="317">
        <v>2203355</v>
      </c>
      <c r="E29" s="295" t="s">
        <v>21</v>
      </c>
      <c r="F29" s="153" t="s">
        <v>194</v>
      </c>
      <c r="G29" s="230">
        <f>VLOOKUP(D29,[2]Sheet1!$E$15:$CL$388,86,0)</f>
        <v>27</v>
      </c>
      <c r="H29" s="136">
        <f t="shared" si="2"/>
        <v>23382</v>
      </c>
      <c r="I29" s="230">
        <f>VLOOKUP(D29,[2]Sheet1!$E$15:$CJ$388,84,0)</f>
        <v>27</v>
      </c>
      <c r="J29" s="136">
        <f t="shared" si="1"/>
        <v>173664</v>
      </c>
      <c r="K29" s="148">
        <f t="shared" si="3"/>
        <v>197046</v>
      </c>
    </row>
    <row r="30" spans="1:11" ht="18.75" thickBot="1" x14ac:dyDescent="0.3">
      <c r="A30" s="136">
        <v>1</v>
      </c>
      <c r="B30" s="136"/>
      <c r="C30" s="97" t="s">
        <v>116</v>
      </c>
      <c r="D30" s="317">
        <v>2203962</v>
      </c>
      <c r="E30" s="295" t="s">
        <v>21</v>
      </c>
      <c r="F30" s="153" t="s">
        <v>195</v>
      </c>
      <c r="G30" s="230">
        <f>VLOOKUP(D30,[2]Sheet1!$E$15:$CL$388,86,0)</f>
        <v>13</v>
      </c>
      <c r="H30" s="136">
        <f t="shared" si="2"/>
        <v>11258</v>
      </c>
      <c r="I30" s="230">
        <f>VLOOKUP(D30,[2]Sheet1!$E$15:$CJ$388,84,0)</f>
        <v>13</v>
      </c>
      <c r="J30" s="136">
        <f t="shared" si="1"/>
        <v>83616</v>
      </c>
      <c r="K30" s="148">
        <f t="shared" si="3"/>
        <v>94874</v>
      </c>
    </row>
    <row r="31" spans="1:11" ht="18.75" thickBot="1" x14ac:dyDescent="0.3">
      <c r="A31" s="136">
        <v>1</v>
      </c>
      <c r="B31" s="136"/>
      <c r="C31" s="97" t="s">
        <v>116</v>
      </c>
      <c r="D31" s="317">
        <v>2203964</v>
      </c>
      <c r="E31" s="295" t="s">
        <v>21</v>
      </c>
      <c r="F31" s="153" t="s">
        <v>196</v>
      </c>
      <c r="G31" s="230">
        <f>VLOOKUP(D31,[2]Sheet1!$E$15:$CL$388,86,0)</f>
        <v>18</v>
      </c>
      <c r="H31" s="136">
        <f t="shared" si="2"/>
        <v>15588</v>
      </c>
      <c r="I31" s="230">
        <f>VLOOKUP(D31,[2]Sheet1!$E$15:$CJ$388,84,0)</f>
        <v>18</v>
      </c>
      <c r="J31" s="136">
        <f t="shared" si="1"/>
        <v>115776</v>
      </c>
      <c r="K31" s="148">
        <f t="shared" si="3"/>
        <v>131364</v>
      </c>
    </row>
    <row r="32" spans="1:11" ht="18.75" thickBot="1" x14ac:dyDescent="0.3">
      <c r="A32" s="136">
        <v>1</v>
      </c>
      <c r="B32" s="136"/>
      <c r="C32" s="97" t="s">
        <v>116</v>
      </c>
      <c r="D32" s="317">
        <v>2203966</v>
      </c>
      <c r="E32" s="295" t="s">
        <v>21</v>
      </c>
      <c r="F32" s="153" t="s">
        <v>197</v>
      </c>
      <c r="G32" s="230">
        <f>VLOOKUP(D32,[2]Sheet1!$E$15:$CL$388,86,0)</f>
        <v>14</v>
      </c>
      <c r="H32" s="136">
        <f t="shared" si="2"/>
        <v>12124</v>
      </c>
      <c r="I32" s="230">
        <f>VLOOKUP(D32,[2]Sheet1!$E$15:$CJ$388,84,0)</f>
        <v>14</v>
      </c>
      <c r="J32" s="136">
        <f t="shared" si="1"/>
        <v>90048</v>
      </c>
      <c r="K32" s="148">
        <f t="shared" si="3"/>
        <v>102172</v>
      </c>
    </row>
    <row r="33" spans="1:11" ht="18.75" thickBot="1" x14ac:dyDescent="0.3">
      <c r="A33" s="136">
        <v>1</v>
      </c>
      <c r="B33" s="136"/>
      <c r="C33" s="97" t="s">
        <v>116</v>
      </c>
      <c r="D33" s="317">
        <v>2203967</v>
      </c>
      <c r="E33" s="295" t="s">
        <v>21</v>
      </c>
      <c r="F33" s="153" t="s">
        <v>198</v>
      </c>
      <c r="G33" s="230">
        <f>VLOOKUP(D33,[2]Sheet1!$E$15:$CL$388,86,0)</f>
        <v>1</v>
      </c>
      <c r="H33" s="136">
        <f t="shared" si="2"/>
        <v>866</v>
      </c>
      <c r="I33" s="230">
        <f>VLOOKUP(D33,[2]Sheet1!$E$15:$CJ$388,84,0)</f>
        <v>0</v>
      </c>
      <c r="J33" s="136">
        <f t="shared" si="1"/>
        <v>0</v>
      </c>
      <c r="K33" s="148">
        <f t="shared" si="3"/>
        <v>866</v>
      </c>
    </row>
    <row r="34" spans="1:11" ht="18.75" thickBot="1" x14ac:dyDescent="0.3">
      <c r="A34" s="136">
        <v>1</v>
      </c>
      <c r="B34" s="136"/>
      <c r="C34" s="97"/>
      <c r="D34" s="319">
        <v>2203146</v>
      </c>
      <c r="E34" s="320" t="s">
        <v>21</v>
      </c>
      <c r="F34" s="126" t="s">
        <v>389</v>
      </c>
      <c r="G34" s="230">
        <f>VLOOKUP(D34,[2]Sheet1!$E$15:$CL$388,86,0)</f>
        <v>0</v>
      </c>
      <c r="H34" s="136">
        <f t="shared" si="2"/>
        <v>0</v>
      </c>
      <c r="I34" s="230">
        <f>VLOOKUP(D34,[2]Sheet1!$E$15:$CJ$388,84,0)</f>
        <v>0</v>
      </c>
      <c r="J34" s="136">
        <f t="shared" si="1"/>
        <v>0</v>
      </c>
      <c r="K34" s="148">
        <f t="shared" si="3"/>
        <v>0</v>
      </c>
    </row>
    <row r="35" spans="1:11" ht="18.75" thickBot="1" x14ac:dyDescent="0.3">
      <c r="A35" s="136">
        <v>1</v>
      </c>
      <c r="B35" s="136"/>
      <c r="C35" s="97"/>
      <c r="D35" s="319">
        <v>2203175</v>
      </c>
      <c r="E35" s="320" t="s">
        <v>21</v>
      </c>
      <c r="F35" s="126" t="s">
        <v>390</v>
      </c>
      <c r="G35" s="230">
        <f>VLOOKUP(D35,[2]Sheet1!$E$15:$CL$388,86,0)</f>
        <v>3</v>
      </c>
      <c r="H35" s="136">
        <f t="shared" si="2"/>
        <v>2598</v>
      </c>
      <c r="I35" s="230">
        <f>VLOOKUP(D35,[2]Sheet1!$E$15:$CJ$388,84,0)</f>
        <v>0</v>
      </c>
      <c r="J35" s="136">
        <f t="shared" si="1"/>
        <v>0</v>
      </c>
      <c r="K35" s="148">
        <f t="shared" si="3"/>
        <v>2598</v>
      </c>
    </row>
    <row r="36" spans="1:11" ht="18.75" thickBot="1" x14ac:dyDescent="0.3">
      <c r="A36" s="136">
        <v>1</v>
      </c>
      <c r="B36" s="136"/>
      <c r="C36" s="97"/>
      <c r="D36" s="319">
        <v>2203061</v>
      </c>
      <c r="E36" s="320" t="s">
        <v>21</v>
      </c>
      <c r="F36" s="126" t="s">
        <v>391</v>
      </c>
      <c r="G36" s="230">
        <f>VLOOKUP(D36,[2]Sheet1!$E$15:$CL$388,86,0)</f>
        <v>4</v>
      </c>
      <c r="H36" s="136">
        <f t="shared" si="2"/>
        <v>3464</v>
      </c>
      <c r="I36" s="230">
        <f>VLOOKUP(D36,[2]Sheet1!$E$15:$CJ$388,84,0)</f>
        <v>4</v>
      </c>
      <c r="J36" s="136">
        <f t="shared" si="1"/>
        <v>25728</v>
      </c>
      <c r="K36" s="148">
        <f t="shared" si="3"/>
        <v>29192</v>
      </c>
    </row>
    <row r="37" spans="1:11" ht="18.75" thickBot="1" x14ac:dyDescent="0.3">
      <c r="A37" s="136">
        <v>1</v>
      </c>
      <c r="B37" s="136"/>
      <c r="C37" s="97"/>
      <c r="D37" s="319">
        <v>2203062</v>
      </c>
      <c r="E37" s="320" t="s">
        <v>21</v>
      </c>
      <c r="F37" s="126" t="s">
        <v>392</v>
      </c>
      <c r="G37" s="230">
        <f>VLOOKUP(D37,[2]Sheet1!$E$15:$CL$388,86,0)</f>
        <v>8</v>
      </c>
      <c r="H37" s="136">
        <f t="shared" si="2"/>
        <v>6928</v>
      </c>
      <c r="I37" s="230">
        <f>VLOOKUP(D37,[2]Sheet1!$E$15:$CJ$388,84,0)</f>
        <v>0</v>
      </c>
      <c r="J37" s="136">
        <f t="shared" si="1"/>
        <v>0</v>
      </c>
      <c r="K37" s="148">
        <f t="shared" si="3"/>
        <v>6928</v>
      </c>
    </row>
    <row r="38" spans="1:11" ht="18.75" thickBot="1" x14ac:dyDescent="0.3">
      <c r="A38" s="136">
        <v>1</v>
      </c>
      <c r="B38" s="136"/>
      <c r="C38" s="97"/>
      <c r="D38" s="319">
        <v>2203070</v>
      </c>
      <c r="E38" s="320" t="s">
        <v>21</v>
      </c>
      <c r="F38" s="126" t="s">
        <v>393</v>
      </c>
      <c r="G38" s="230">
        <f>VLOOKUP(D38,[2]Sheet1!$E$15:$CL$388,86,0)</f>
        <v>4</v>
      </c>
      <c r="H38" s="136">
        <f t="shared" si="2"/>
        <v>3464</v>
      </c>
      <c r="I38" s="230">
        <f>VLOOKUP(D38,[2]Sheet1!$E$15:$CJ$388,84,0)</f>
        <v>0</v>
      </c>
      <c r="J38" s="136">
        <f t="shared" si="1"/>
        <v>0</v>
      </c>
      <c r="K38" s="148">
        <f t="shared" si="3"/>
        <v>3464</v>
      </c>
    </row>
    <row r="39" spans="1:11" ht="18.75" thickBot="1" x14ac:dyDescent="0.3">
      <c r="A39" s="136">
        <v>1</v>
      </c>
      <c r="B39" s="136"/>
      <c r="C39" s="97"/>
      <c r="D39" s="319">
        <v>2203074</v>
      </c>
      <c r="E39" s="320" t="s">
        <v>21</v>
      </c>
      <c r="F39" s="126" t="s">
        <v>394</v>
      </c>
      <c r="G39" s="230">
        <f>VLOOKUP(D39,[2]Sheet1!$E$15:$CL$388,86,0)</f>
        <v>57</v>
      </c>
      <c r="H39" s="136">
        <f t="shared" si="2"/>
        <v>49362</v>
      </c>
      <c r="I39" s="230">
        <f>VLOOKUP(D39,[2]Sheet1!$E$15:$CJ$388,84,0)</f>
        <v>57</v>
      </c>
      <c r="J39" s="136">
        <f t="shared" si="1"/>
        <v>366624</v>
      </c>
      <c r="K39" s="148">
        <f t="shared" si="3"/>
        <v>415986</v>
      </c>
    </row>
    <row r="40" spans="1:11" ht="18" x14ac:dyDescent="0.25">
      <c r="A40" s="136">
        <v>1</v>
      </c>
      <c r="B40" s="136"/>
      <c r="C40" s="97"/>
      <c r="D40" s="318">
        <v>2203140</v>
      </c>
      <c r="E40" s="246" t="s">
        <v>21</v>
      </c>
      <c r="F40" s="126" t="s">
        <v>395</v>
      </c>
      <c r="G40" s="230">
        <f>VLOOKUP(D40,[2]Sheet1!$E$15:$CL$388,86,0)</f>
        <v>103</v>
      </c>
      <c r="H40" s="136">
        <f t="shared" si="2"/>
        <v>89198</v>
      </c>
      <c r="I40" s="230">
        <f>VLOOKUP(D40,[2]Sheet1!$E$15:$CJ$388,84,0)</f>
        <v>103</v>
      </c>
      <c r="J40" s="136">
        <f t="shared" si="1"/>
        <v>662496</v>
      </c>
      <c r="K40" s="148">
        <f t="shared" si="3"/>
        <v>751694</v>
      </c>
    </row>
    <row r="41" spans="1:11" ht="15" x14ac:dyDescent="0.25">
      <c r="A41" s="136"/>
      <c r="B41" s="136"/>
      <c r="C41" s="124"/>
      <c r="D41" s="316"/>
      <c r="E41" s="295"/>
      <c r="F41" s="124" t="s">
        <v>22</v>
      </c>
      <c r="G41" s="148">
        <f t="shared" ref="G41:K41" si="6">SUM(G42:G56)</f>
        <v>154</v>
      </c>
      <c r="H41" s="148">
        <f t="shared" si="6"/>
        <v>133364</v>
      </c>
      <c r="I41" s="148">
        <f t="shared" si="6"/>
        <v>110</v>
      </c>
      <c r="J41" s="148">
        <f t="shared" si="6"/>
        <v>707520</v>
      </c>
      <c r="K41" s="148">
        <f t="shared" si="6"/>
        <v>840884</v>
      </c>
    </row>
    <row r="42" spans="1:11" ht="18.75" thickBot="1" x14ac:dyDescent="0.3">
      <c r="A42" s="136">
        <v>1</v>
      </c>
      <c r="B42" s="136"/>
      <c r="C42" s="97" t="s">
        <v>116</v>
      </c>
      <c r="D42" s="317">
        <v>2204936</v>
      </c>
      <c r="E42" s="295" t="s">
        <v>22</v>
      </c>
      <c r="F42" s="153" t="s">
        <v>199</v>
      </c>
      <c r="G42" s="230">
        <f>VLOOKUP(D42,[2]Sheet1!$E$15:$CL$388,86,0)</f>
        <v>6</v>
      </c>
      <c r="H42" s="136">
        <f t="shared" si="2"/>
        <v>5196</v>
      </c>
      <c r="I42" s="230">
        <f>VLOOKUP(D42,[2]Sheet1!$E$15:$CJ$388,84,0)</f>
        <v>0</v>
      </c>
      <c r="J42" s="136">
        <f t="shared" si="1"/>
        <v>0</v>
      </c>
      <c r="K42" s="148">
        <f t="shared" si="3"/>
        <v>5196</v>
      </c>
    </row>
    <row r="43" spans="1:11" ht="18.75" thickBot="1" x14ac:dyDescent="0.3">
      <c r="A43" s="136">
        <v>1</v>
      </c>
      <c r="B43" s="136"/>
      <c r="C43" s="97" t="s">
        <v>116</v>
      </c>
      <c r="D43" s="317">
        <v>2204938</v>
      </c>
      <c r="E43" s="295" t="s">
        <v>22</v>
      </c>
      <c r="F43" s="153" t="s">
        <v>200</v>
      </c>
      <c r="G43" s="230">
        <f>VLOOKUP(D43,[2]Sheet1!$E$15:$CL$388,86,0)</f>
        <v>3</v>
      </c>
      <c r="H43" s="136">
        <f t="shared" si="2"/>
        <v>2598</v>
      </c>
      <c r="I43" s="230">
        <f>VLOOKUP(D43,[2]Sheet1!$E$15:$CJ$388,84,0)</f>
        <v>0</v>
      </c>
      <c r="J43" s="136">
        <f t="shared" si="1"/>
        <v>0</v>
      </c>
      <c r="K43" s="148">
        <f t="shared" si="3"/>
        <v>2598</v>
      </c>
    </row>
    <row r="44" spans="1:11" ht="18.75" thickBot="1" x14ac:dyDescent="0.3">
      <c r="A44" s="136">
        <v>1</v>
      </c>
      <c r="B44" s="136"/>
      <c r="C44" s="97" t="s">
        <v>116</v>
      </c>
      <c r="D44" s="317">
        <v>2204939</v>
      </c>
      <c r="E44" s="295" t="s">
        <v>22</v>
      </c>
      <c r="F44" s="153" t="s">
        <v>201</v>
      </c>
      <c r="G44" s="230">
        <f>VLOOKUP(D44,[2]Sheet1!$E$15:$CL$388,86,0)</f>
        <v>11</v>
      </c>
      <c r="H44" s="136">
        <f t="shared" si="2"/>
        <v>9526</v>
      </c>
      <c r="I44" s="230">
        <f>VLOOKUP(D44,[2]Sheet1!$E$15:$CJ$388,84,0)</f>
        <v>11</v>
      </c>
      <c r="J44" s="136">
        <f t="shared" si="1"/>
        <v>70752</v>
      </c>
      <c r="K44" s="148">
        <f t="shared" si="3"/>
        <v>80278</v>
      </c>
    </row>
    <row r="45" spans="1:11" ht="18.75" thickBot="1" x14ac:dyDescent="0.3">
      <c r="A45" s="136">
        <v>1</v>
      </c>
      <c r="B45" s="136"/>
      <c r="C45" s="97" t="s">
        <v>116</v>
      </c>
      <c r="D45" s="317">
        <v>2204940</v>
      </c>
      <c r="E45" s="295" t="s">
        <v>22</v>
      </c>
      <c r="F45" s="153" t="s">
        <v>202</v>
      </c>
      <c r="G45" s="230">
        <f>VLOOKUP(D45,[2]Sheet1!$E$15:$CL$388,86,0)</f>
        <v>0</v>
      </c>
      <c r="H45" s="136">
        <f t="shared" si="2"/>
        <v>0</v>
      </c>
      <c r="I45" s="230">
        <f>VLOOKUP(D45,[2]Sheet1!$E$15:$CJ$388,84,0)</f>
        <v>0</v>
      </c>
      <c r="J45" s="136">
        <f t="shared" si="1"/>
        <v>0</v>
      </c>
      <c r="K45" s="148">
        <f t="shared" si="3"/>
        <v>0</v>
      </c>
    </row>
    <row r="46" spans="1:11" ht="18.75" thickBot="1" x14ac:dyDescent="0.3">
      <c r="A46" s="136">
        <v>1</v>
      </c>
      <c r="B46" s="136"/>
      <c r="C46" s="97" t="s">
        <v>116</v>
      </c>
      <c r="D46" s="317">
        <v>2204941</v>
      </c>
      <c r="E46" s="295" t="s">
        <v>22</v>
      </c>
      <c r="F46" s="153" t="s">
        <v>203</v>
      </c>
      <c r="G46" s="230">
        <f>VLOOKUP(D46,[2]Sheet1!$E$15:$CL$388,86,0)</f>
        <v>17</v>
      </c>
      <c r="H46" s="136">
        <f t="shared" si="2"/>
        <v>14722</v>
      </c>
      <c r="I46" s="230">
        <f>VLOOKUP(D46,[2]Sheet1!$E$15:$CJ$388,84,0)</f>
        <v>17</v>
      </c>
      <c r="J46" s="136">
        <f t="shared" si="1"/>
        <v>109344</v>
      </c>
      <c r="K46" s="148">
        <f t="shared" si="3"/>
        <v>124066</v>
      </c>
    </row>
    <row r="47" spans="1:11" ht="18.75" thickBot="1" x14ac:dyDescent="0.3">
      <c r="A47" s="136">
        <v>1</v>
      </c>
      <c r="B47" s="136"/>
      <c r="C47" s="97" t="s">
        <v>116</v>
      </c>
      <c r="D47" s="317">
        <v>2204942</v>
      </c>
      <c r="E47" s="295" t="s">
        <v>22</v>
      </c>
      <c r="F47" s="153" t="s">
        <v>204</v>
      </c>
      <c r="G47" s="230">
        <f>VLOOKUP(D47,[2]Sheet1!$E$15:$CL$388,86,0)</f>
        <v>5</v>
      </c>
      <c r="H47" s="136">
        <f t="shared" si="2"/>
        <v>4330</v>
      </c>
      <c r="I47" s="230">
        <f>VLOOKUP(D47,[2]Sheet1!$E$15:$CJ$388,84,0)</f>
        <v>0</v>
      </c>
      <c r="J47" s="136">
        <f t="shared" si="1"/>
        <v>0</v>
      </c>
      <c r="K47" s="148">
        <f t="shared" si="3"/>
        <v>4330</v>
      </c>
    </row>
    <row r="48" spans="1:11" ht="18.75" thickBot="1" x14ac:dyDescent="0.3">
      <c r="A48" s="136">
        <v>1</v>
      </c>
      <c r="B48" s="136"/>
      <c r="C48" s="97"/>
      <c r="D48" s="319">
        <v>2204018</v>
      </c>
      <c r="E48" s="320" t="s">
        <v>22</v>
      </c>
      <c r="F48" s="126" t="s">
        <v>396</v>
      </c>
      <c r="G48" s="230">
        <f>VLOOKUP(D48,[2]Sheet1!$E$15:$CL$388,86,0)</f>
        <v>15</v>
      </c>
      <c r="H48" s="136">
        <f t="shared" si="2"/>
        <v>12990</v>
      </c>
      <c r="I48" s="230">
        <f>VLOOKUP(D48,[2]Sheet1!$E$15:$CJ$388,84,0)</f>
        <v>12</v>
      </c>
      <c r="J48" s="136">
        <f t="shared" si="1"/>
        <v>77184</v>
      </c>
      <c r="K48" s="148">
        <f t="shared" si="3"/>
        <v>90174</v>
      </c>
    </row>
    <row r="49" spans="1:11" ht="18.75" thickBot="1" x14ac:dyDescent="0.3">
      <c r="A49" s="136">
        <v>1</v>
      </c>
      <c r="B49" s="136"/>
      <c r="C49" s="97"/>
      <c r="D49" s="319">
        <v>2204030</v>
      </c>
      <c r="E49" s="320" t="s">
        <v>22</v>
      </c>
      <c r="F49" s="126" t="s">
        <v>397</v>
      </c>
      <c r="G49" s="230">
        <f>VLOOKUP(D49,[2]Sheet1!$E$15:$CL$388,86,0)</f>
        <v>22</v>
      </c>
      <c r="H49" s="136">
        <f t="shared" si="2"/>
        <v>19052</v>
      </c>
      <c r="I49" s="230">
        <f>VLOOKUP(D49,[2]Sheet1!$E$15:$CJ$388,84,0)</f>
        <v>22</v>
      </c>
      <c r="J49" s="136">
        <f t="shared" si="1"/>
        <v>141504</v>
      </c>
      <c r="K49" s="148">
        <f t="shared" si="3"/>
        <v>160556</v>
      </c>
    </row>
    <row r="50" spans="1:11" ht="18.75" thickBot="1" x14ac:dyDescent="0.3">
      <c r="A50" s="136">
        <v>1</v>
      </c>
      <c r="B50" s="136"/>
      <c r="C50" s="97"/>
      <c r="D50" s="319">
        <v>2204032</v>
      </c>
      <c r="E50" s="320" t="s">
        <v>22</v>
      </c>
      <c r="F50" s="126" t="s">
        <v>398</v>
      </c>
      <c r="G50" s="230">
        <f>VLOOKUP(D50,[2]Sheet1!$E$15:$CL$388,86,0)</f>
        <v>9</v>
      </c>
      <c r="H50" s="136">
        <f t="shared" si="2"/>
        <v>7794</v>
      </c>
      <c r="I50" s="230">
        <f>VLOOKUP(D50,[2]Sheet1!$E$15:$CJ$388,84,0)</f>
        <v>0</v>
      </c>
      <c r="J50" s="136">
        <f t="shared" si="1"/>
        <v>0</v>
      </c>
      <c r="K50" s="148">
        <f t="shared" si="3"/>
        <v>7794</v>
      </c>
    </row>
    <row r="51" spans="1:11" ht="18.75" thickBot="1" x14ac:dyDescent="0.3">
      <c r="A51" s="136">
        <v>1</v>
      </c>
      <c r="B51" s="136"/>
      <c r="C51" s="97"/>
      <c r="D51" s="319">
        <v>2204046</v>
      </c>
      <c r="E51" s="320" t="s">
        <v>22</v>
      </c>
      <c r="F51" s="126" t="s">
        <v>399</v>
      </c>
      <c r="G51" s="230">
        <f>VLOOKUP(D51,[2]Sheet1!$E$15:$CL$388,86,0)</f>
        <v>10</v>
      </c>
      <c r="H51" s="136">
        <f t="shared" si="2"/>
        <v>8660</v>
      </c>
      <c r="I51" s="230">
        <f>VLOOKUP(D51,[2]Sheet1!$E$15:$CJ$388,84,0)</f>
        <v>10</v>
      </c>
      <c r="J51" s="136">
        <f t="shared" si="1"/>
        <v>64320</v>
      </c>
      <c r="K51" s="148">
        <f t="shared" si="3"/>
        <v>72980</v>
      </c>
    </row>
    <row r="52" spans="1:11" ht="18.75" thickBot="1" x14ac:dyDescent="0.3">
      <c r="A52" s="136">
        <v>1</v>
      </c>
      <c r="B52" s="136"/>
      <c r="C52" s="97"/>
      <c r="D52" s="319">
        <v>2204067</v>
      </c>
      <c r="E52" s="320" t="s">
        <v>22</v>
      </c>
      <c r="F52" s="126" t="s">
        <v>400</v>
      </c>
      <c r="G52" s="230">
        <f>VLOOKUP(D52,[2]Sheet1!$E$15:$CL$388,86,0)</f>
        <v>17</v>
      </c>
      <c r="H52" s="136">
        <f t="shared" si="2"/>
        <v>14722</v>
      </c>
      <c r="I52" s="230">
        <f>VLOOKUP(D52,[2]Sheet1!$E$15:$CJ$388,84,0)</f>
        <v>0</v>
      </c>
      <c r="J52" s="136">
        <f t="shared" si="1"/>
        <v>0</v>
      </c>
      <c r="K52" s="148">
        <f t="shared" si="3"/>
        <v>14722</v>
      </c>
    </row>
    <row r="53" spans="1:11" ht="18.75" thickBot="1" x14ac:dyDescent="0.3">
      <c r="A53" s="136">
        <v>1</v>
      </c>
      <c r="B53" s="136"/>
      <c r="C53" s="97"/>
      <c r="D53" s="319">
        <v>2204076</v>
      </c>
      <c r="E53" s="320" t="s">
        <v>22</v>
      </c>
      <c r="F53" s="126" t="s">
        <v>401</v>
      </c>
      <c r="G53" s="230">
        <f>VLOOKUP(D53,[2]Sheet1!$E$15:$CL$388,86,0)</f>
        <v>8</v>
      </c>
      <c r="H53" s="136">
        <f t="shared" si="2"/>
        <v>6928</v>
      </c>
      <c r="I53" s="230">
        <f>VLOOKUP(D53,[2]Sheet1!$E$15:$CJ$388,84,0)</f>
        <v>8</v>
      </c>
      <c r="J53" s="136">
        <f t="shared" si="1"/>
        <v>51456</v>
      </c>
      <c r="K53" s="148">
        <f t="shared" si="3"/>
        <v>58384</v>
      </c>
    </row>
    <row r="54" spans="1:11" ht="18.75" thickBot="1" x14ac:dyDescent="0.3">
      <c r="A54" s="136">
        <v>1</v>
      </c>
      <c r="B54" s="136"/>
      <c r="C54" s="97"/>
      <c r="D54" s="319">
        <v>2204091</v>
      </c>
      <c r="E54" s="320" t="s">
        <v>22</v>
      </c>
      <c r="F54" s="126" t="s">
        <v>402</v>
      </c>
      <c r="G54" s="230">
        <f>VLOOKUP(D54,[2]Sheet1!$E$15:$CL$388,86,0)</f>
        <v>1</v>
      </c>
      <c r="H54" s="136">
        <f t="shared" si="2"/>
        <v>866</v>
      </c>
      <c r="I54" s="230">
        <f>VLOOKUP(D54,[2]Sheet1!$E$15:$CJ$388,84,0)</f>
        <v>0</v>
      </c>
      <c r="J54" s="136">
        <f t="shared" si="1"/>
        <v>0</v>
      </c>
      <c r="K54" s="148">
        <f t="shared" si="3"/>
        <v>866</v>
      </c>
    </row>
    <row r="55" spans="1:11" ht="18.75" thickBot="1" x14ac:dyDescent="0.3">
      <c r="A55" s="136">
        <v>1</v>
      </c>
      <c r="B55" s="136"/>
      <c r="C55" s="97"/>
      <c r="D55" s="319">
        <v>2204136</v>
      </c>
      <c r="E55" s="320" t="s">
        <v>22</v>
      </c>
      <c r="F55" s="126" t="s">
        <v>403</v>
      </c>
      <c r="G55" s="230">
        <f>VLOOKUP(D55,[2]Sheet1!$E$15:$CL$388,86,0)</f>
        <v>30</v>
      </c>
      <c r="H55" s="136">
        <f t="shared" si="2"/>
        <v>25980</v>
      </c>
      <c r="I55" s="230">
        <f>VLOOKUP(D55,[2]Sheet1!$E$15:$CJ$388,84,0)</f>
        <v>30</v>
      </c>
      <c r="J55" s="136">
        <f t="shared" si="1"/>
        <v>192960</v>
      </c>
      <c r="K55" s="148">
        <f t="shared" si="3"/>
        <v>218940</v>
      </c>
    </row>
    <row r="56" spans="1:11" ht="18" x14ac:dyDescent="0.25">
      <c r="A56" s="136">
        <v>1</v>
      </c>
      <c r="B56" s="136"/>
      <c r="C56" s="97"/>
      <c r="D56" s="318">
        <v>2204310</v>
      </c>
      <c r="E56" s="246" t="s">
        <v>22</v>
      </c>
      <c r="F56" s="126" t="s">
        <v>404</v>
      </c>
      <c r="G56" s="230">
        <f>VLOOKUP(D56,[2]Sheet1!$E$15:$CL$388,86,0)</f>
        <v>0</v>
      </c>
      <c r="H56" s="136">
        <f t="shared" si="2"/>
        <v>0</v>
      </c>
      <c r="I56" s="230">
        <f>VLOOKUP(D56,[2]Sheet1!$E$15:$CJ$388,84,0)</f>
        <v>0</v>
      </c>
      <c r="J56" s="136">
        <f t="shared" si="1"/>
        <v>0</v>
      </c>
      <c r="K56" s="148">
        <f t="shared" si="3"/>
        <v>0</v>
      </c>
    </row>
    <row r="57" spans="1:11" ht="15" x14ac:dyDescent="0.25">
      <c r="A57" s="136"/>
      <c r="B57" s="136"/>
      <c r="C57" s="124" t="s">
        <v>23</v>
      </c>
      <c r="D57" s="316" t="s">
        <v>23</v>
      </c>
      <c r="E57" s="295"/>
      <c r="F57" s="124" t="s">
        <v>23</v>
      </c>
      <c r="G57" s="148">
        <f t="shared" ref="G57:K57" si="7">SUM(G58:G67)</f>
        <v>76</v>
      </c>
      <c r="H57" s="148">
        <f t="shared" si="7"/>
        <v>65816</v>
      </c>
      <c r="I57" s="148">
        <f t="shared" si="7"/>
        <v>49</v>
      </c>
      <c r="J57" s="148">
        <f t="shared" si="7"/>
        <v>315168</v>
      </c>
      <c r="K57" s="148">
        <f t="shared" si="7"/>
        <v>380984</v>
      </c>
    </row>
    <row r="58" spans="1:11" ht="18.75" thickBot="1" x14ac:dyDescent="0.3">
      <c r="A58" s="136">
        <v>1</v>
      </c>
      <c r="B58" s="136"/>
      <c r="C58" s="97" t="s">
        <v>116</v>
      </c>
      <c r="D58" s="317">
        <v>2205955</v>
      </c>
      <c r="E58" s="295" t="s">
        <v>23</v>
      </c>
      <c r="F58" s="153" t="s">
        <v>205</v>
      </c>
      <c r="G58" s="230">
        <f>VLOOKUP(D58,[2]Sheet1!$E$15:$CL$388,86,0)</f>
        <v>0</v>
      </c>
      <c r="H58" s="136">
        <f t="shared" si="2"/>
        <v>0</v>
      </c>
      <c r="I58" s="230">
        <f>VLOOKUP(D58,[2]Sheet1!$E$15:$CJ$388,84,0)</f>
        <v>0</v>
      </c>
      <c r="J58" s="136">
        <f t="shared" si="1"/>
        <v>0</v>
      </c>
      <c r="K58" s="148">
        <f t="shared" si="3"/>
        <v>0</v>
      </c>
    </row>
    <row r="59" spans="1:11" ht="18.75" thickBot="1" x14ac:dyDescent="0.3">
      <c r="A59" s="136">
        <v>1</v>
      </c>
      <c r="B59" s="136"/>
      <c r="C59" s="97" t="s">
        <v>116</v>
      </c>
      <c r="D59" s="317">
        <v>2205956</v>
      </c>
      <c r="E59" s="295" t="s">
        <v>23</v>
      </c>
      <c r="F59" s="153" t="s">
        <v>206</v>
      </c>
      <c r="G59" s="230">
        <f>VLOOKUP(D59,[2]Sheet1!$E$15:$CL$388,86,0)</f>
        <v>2</v>
      </c>
      <c r="H59" s="136">
        <f t="shared" si="2"/>
        <v>1732</v>
      </c>
      <c r="I59" s="230">
        <f>VLOOKUP(D59,[2]Sheet1!$E$15:$CJ$388,84,0)</f>
        <v>0</v>
      </c>
      <c r="J59" s="136">
        <f t="shared" si="1"/>
        <v>0</v>
      </c>
      <c r="K59" s="148">
        <f t="shared" si="3"/>
        <v>1732</v>
      </c>
    </row>
    <row r="60" spans="1:11" ht="18.75" thickBot="1" x14ac:dyDescent="0.3">
      <c r="A60" s="136">
        <v>1</v>
      </c>
      <c r="B60" s="136"/>
      <c r="C60" s="97" t="s">
        <v>116</v>
      </c>
      <c r="D60" s="317">
        <v>2205957</v>
      </c>
      <c r="E60" s="295" t="s">
        <v>23</v>
      </c>
      <c r="F60" s="153" t="s">
        <v>207</v>
      </c>
      <c r="G60" s="230">
        <f>VLOOKUP(D60,[2]Sheet1!$E$15:$CL$388,86,0)</f>
        <v>1</v>
      </c>
      <c r="H60" s="136">
        <f t="shared" si="2"/>
        <v>866</v>
      </c>
      <c r="I60" s="230">
        <f>VLOOKUP(D60,[2]Sheet1!$E$15:$CJ$388,84,0)</f>
        <v>0</v>
      </c>
      <c r="J60" s="136">
        <f t="shared" si="1"/>
        <v>0</v>
      </c>
      <c r="K60" s="148">
        <f t="shared" si="3"/>
        <v>866</v>
      </c>
    </row>
    <row r="61" spans="1:11" ht="18.75" thickBot="1" x14ac:dyDescent="0.3">
      <c r="A61" s="136">
        <v>1</v>
      </c>
      <c r="B61" s="136"/>
      <c r="C61" s="97" t="s">
        <v>116</v>
      </c>
      <c r="D61" s="317">
        <v>2205958</v>
      </c>
      <c r="E61" s="295" t="s">
        <v>23</v>
      </c>
      <c r="F61" s="153" t="s">
        <v>208</v>
      </c>
      <c r="G61" s="230">
        <f>VLOOKUP(D61,[2]Sheet1!$E$15:$CL$388,86,0)</f>
        <v>7</v>
      </c>
      <c r="H61" s="136">
        <f t="shared" si="2"/>
        <v>6062</v>
      </c>
      <c r="I61" s="230">
        <f>VLOOKUP(D61,[2]Sheet1!$E$15:$CJ$388,84,0)</f>
        <v>0</v>
      </c>
      <c r="J61" s="136">
        <f t="shared" si="1"/>
        <v>0</v>
      </c>
      <c r="K61" s="148">
        <f t="shared" si="3"/>
        <v>6062</v>
      </c>
    </row>
    <row r="62" spans="1:11" ht="18.75" thickBot="1" x14ac:dyDescent="0.3">
      <c r="A62" s="136">
        <v>1</v>
      </c>
      <c r="B62" s="136"/>
      <c r="C62" s="97" t="s">
        <v>116</v>
      </c>
      <c r="D62" s="317">
        <v>2205959</v>
      </c>
      <c r="E62" s="295" t="s">
        <v>23</v>
      </c>
      <c r="F62" s="153" t="s">
        <v>209</v>
      </c>
      <c r="G62" s="230">
        <f>VLOOKUP(D62,[2]Sheet1!$E$15:$CL$388,86,0)</f>
        <v>2</v>
      </c>
      <c r="H62" s="136">
        <f t="shared" si="2"/>
        <v>1732</v>
      </c>
      <c r="I62" s="230">
        <f>VLOOKUP(D62,[2]Sheet1!$E$15:$CJ$388,84,0)</f>
        <v>0</v>
      </c>
      <c r="J62" s="136">
        <f t="shared" si="1"/>
        <v>0</v>
      </c>
      <c r="K62" s="148">
        <f t="shared" si="3"/>
        <v>1732</v>
      </c>
    </row>
    <row r="63" spans="1:11" ht="18.75" thickBot="1" x14ac:dyDescent="0.3">
      <c r="A63" s="136">
        <v>1</v>
      </c>
      <c r="B63" s="136"/>
      <c r="C63" s="97" t="s">
        <v>116</v>
      </c>
      <c r="D63" s="317">
        <v>2205960</v>
      </c>
      <c r="E63" s="295" t="s">
        <v>23</v>
      </c>
      <c r="F63" s="153" t="s">
        <v>210</v>
      </c>
      <c r="G63" s="230">
        <f>VLOOKUP(D63,[2]Sheet1!$E$15:$CL$388,86,0)</f>
        <v>0</v>
      </c>
      <c r="H63" s="136">
        <f t="shared" si="2"/>
        <v>0</v>
      </c>
      <c r="I63" s="230">
        <f>VLOOKUP(D63,[2]Sheet1!$E$15:$CJ$388,84,0)</f>
        <v>0</v>
      </c>
      <c r="J63" s="136">
        <f t="shared" si="1"/>
        <v>0</v>
      </c>
      <c r="K63" s="148">
        <f t="shared" si="3"/>
        <v>0</v>
      </c>
    </row>
    <row r="64" spans="1:11" ht="18.75" thickBot="1" x14ac:dyDescent="0.3">
      <c r="A64" s="136">
        <v>1</v>
      </c>
      <c r="B64" s="136"/>
      <c r="C64" s="97" t="s">
        <v>116</v>
      </c>
      <c r="D64" s="317">
        <v>2205961</v>
      </c>
      <c r="E64" s="295" t="s">
        <v>23</v>
      </c>
      <c r="F64" s="153" t="s">
        <v>211</v>
      </c>
      <c r="G64" s="230">
        <f>VLOOKUP(D64,[2]Sheet1!$E$15:$CL$388,86,0)</f>
        <v>5</v>
      </c>
      <c r="H64" s="136">
        <f t="shared" si="2"/>
        <v>4330</v>
      </c>
      <c r="I64" s="230">
        <f>VLOOKUP(D64,[2]Sheet1!$E$15:$CJ$388,84,0)</f>
        <v>0</v>
      </c>
      <c r="J64" s="136">
        <f t="shared" si="1"/>
        <v>0</v>
      </c>
      <c r="K64" s="148">
        <f t="shared" si="3"/>
        <v>4330</v>
      </c>
    </row>
    <row r="65" spans="1:11" ht="18.75" thickBot="1" x14ac:dyDescent="0.3">
      <c r="A65" s="136">
        <v>1</v>
      </c>
      <c r="B65" s="136"/>
      <c r="C65" s="97"/>
      <c r="D65" s="319">
        <v>2205011</v>
      </c>
      <c r="E65" s="320" t="s">
        <v>23</v>
      </c>
      <c r="F65" s="126" t="s">
        <v>405</v>
      </c>
      <c r="G65" s="230">
        <f>VLOOKUP(D65,[2]Sheet1!$E$15:$CL$388,86,0)</f>
        <v>10</v>
      </c>
      <c r="H65" s="136">
        <f t="shared" si="2"/>
        <v>8660</v>
      </c>
      <c r="I65" s="230">
        <f>VLOOKUP(D65,[2]Sheet1!$E$15:$CJ$388,84,0)</f>
        <v>0</v>
      </c>
      <c r="J65" s="136">
        <f t="shared" si="1"/>
        <v>0</v>
      </c>
      <c r="K65" s="148">
        <f t="shared" si="3"/>
        <v>8660</v>
      </c>
    </row>
    <row r="66" spans="1:11" ht="18.75" thickBot="1" x14ac:dyDescent="0.3">
      <c r="A66" s="136">
        <v>1</v>
      </c>
      <c r="B66" s="136"/>
      <c r="C66" s="97"/>
      <c r="D66" s="319">
        <v>2205105</v>
      </c>
      <c r="E66" s="320" t="s">
        <v>23</v>
      </c>
      <c r="F66" s="126" t="s">
        <v>406</v>
      </c>
      <c r="G66" s="230">
        <f>VLOOKUP(D66,[2]Sheet1!$E$15:$CL$388,86,0)</f>
        <v>33</v>
      </c>
      <c r="H66" s="136">
        <f t="shared" si="2"/>
        <v>28578</v>
      </c>
      <c r="I66" s="230">
        <f>VLOOKUP(D66,[2]Sheet1!$E$15:$CJ$388,84,0)</f>
        <v>33</v>
      </c>
      <c r="J66" s="136">
        <f t="shared" si="1"/>
        <v>212256</v>
      </c>
      <c r="K66" s="148">
        <f t="shared" si="3"/>
        <v>240834</v>
      </c>
    </row>
    <row r="67" spans="1:11" ht="18" x14ac:dyDescent="0.25">
      <c r="A67" s="136">
        <v>1</v>
      </c>
      <c r="B67" s="136"/>
      <c r="C67" s="97"/>
      <c r="D67" s="318">
        <v>2205119</v>
      </c>
      <c r="E67" s="246" t="s">
        <v>23</v>
      </c>
      <c r="F67" s="126" t="s">
        <v>407</v>
      </c>
      <c r="G67" s="230">
        <f>VLOOKUP(D67,[2]Sheet1!$E$15:$CL$388,86,0)</f>
        <v>16</v>
      </c>
      <c r="H67" s="136">
        <f t="shared" si="2"/>
        <v>13856</v>
      </c>
      <c r="I67" s="230">
        <f>VLOOKUP(D67,[2]Sheet1!$E$15:$CJ$388,84,0)</f>
        <v>16</v>
      </c>
      <c r="J67" s="136">
        <f t="shared" si="1"/>
        <v>102912</v>
      </c>
      <c r="K67" s="148">
        <f t="shared" si="3"/>
        <v>116768</v>
      </c>
    </row>
    <row r="68" spans="1:11" ht="15" x14ac:dyDescent="0.25">
      <c r="A68" s="136"/>
      <c r="B68" s="136"/>
      <c r="C68" s="124" t="s">
        <v>24</v>
      </c>
      <c r="D68" s="316" t="s">
        <v>24</v>
      </c>
      <c r="E68" s="295"/>
      <c r="F68" s="124" t="s">
        <v>24</v>
      </c>
      <c r="G68" s="148">
        <f t="shared" ref="G68:K68" si="8">SUM(G69:G79)</f>
        <v>147</v>
      </c>
      <c r="H68" s="148">
        <f t="shared" si="8"/>
        <v>127302</v>
      </c>
      <c r="I68" s="148">
        <f t="shared" si="8"/>
        <v>88</v>
      </c>
      <c r="J68" s="148">
        <f t="shared" si="8"/>
        <v>566016</v>
      </c>
      <c r="K68" s="148">
        <f t="shared" si="8"/>
        <v>693318</v>
      </c>
    </row>
    <row r="69" spans="1:11" ht="18.75" thickBot="1" x14ac:dyDescent="0.3">
      <c r="A69" s="136">
        <v>1</v>
      </c>
      <c r="B69" s="136"/>
      <c r="C69" s="97" t="s">
        <v>116</v>
      </c>
      <c r="D69" s="317">
        <v>2206984</v>
      </c>
      <c r="E69" s="295" t="s">
        <v>24</v>
      </c>
      <c r="F69" s="153" t="s">
        <v>212</v>
      </c>
      <c r="G69" s="230">
        <f>VLOOKUP(D69,[2]Sheet1!$E$15:$CL$388,86,0)</f>
        <v>3</v>
      </c>
      <c r="H69" s="136">
        <f t="shared" si="2"/>
        <v>2598</v>
      </c>
      <c r="I69" s="230">
        <f>VLOOKUP(D69,[2]Sheet1!$E$15:$CJ$388,84,0)</f>
        <v>3</v>
      </c>
      <c r="J69" s="136">
        <f t="shared" si="1"/>
        <v>19296</v>
      </c>
      <c r="K69" s="148">
        <f t="shared" si="3"/>
        <v>21894</v>
      </c>
    </row>
    <row r="70" spans="1:11" ht="18.75" thickBot="1" x14ac:dyDescent="0.3">
      <c r="A70" s="136">
        <v>1</v>
      </c>
      <c r="B70" s="136"/>
      <c r="C70" s="97" t="s">
        <v>116</v>
      </c>
      <c r="D70" s="317">
        <v>2206985</v>
      </c>
      <c r="E70" s="295" t="s">
        <v>24</v>
      </c>
      <c r="F70" s="153" t="s">
        <v>213</v>
      </c>
      <c r="G70" s="230">
        <f>VLOOKUP(D70,[2]Sheet1!$E$15:$CL$388,86,0)</f>
        <v>16</v>
      </c>
      <c r="H70" s="136">
        <f t="shared" si="2"/>
        <v>13856</v>
      </c>
      <c r="I70" s="230">
        <f>VLOOKUP(D70,[2]Sheet1!$E$15:$CJ$388,84,0)</f>
        <v>16</v>
      </c>
      <c r="J70" s="136">
        <f t="shared" si="1"/>
        <v>102912</v>
      </c>
      <c r="K70" s="148">
        <f t="shared" si="3"/>
        <v>116768</v>
      </c>
    </row>
    <row r="71" spans="1:11" ht="18.75" thickBot="1" x14ac:dyDescent="0.3">
      <c r="A71" s="136">
        <v>1</v>
      </c>
      <c r="B71" s="136"/>
      <c r="C71" s="97" t="s">
        <v>116</v>
      </c>
      <c r="D71" s="317">
        <v>2206986</v>
      </c>
      <c r="E71" s="295" t="s">
        <v>24</v>
      </c>
      <c r="F71" s="153" t="s">
        <v>214</v>
      </c>
      <c r="G71" s="230">
        <f>VLOOKUP(D71,[2]Sheet1!$E$15:$CL$388,86,0)</f>
        <v>1</v>
      </c>
      <c r="H71" s="136">
        <f t="shared" si="2"/>
        <v>866</v>
      </c>
      <c r="I71" s="230">
        <f>VLOOKUP(D71,[2]Sheet1!$E$15:$CJ$388,84,0)</f>
        <v>0</v>
      </c>
      <c r="J71" s="136">
        <f t="shared" si="1"/>
        <v>0</v>
      </c>
      <c r="K71" s="148">
        <f t="shared" si="3"/>
        <v>866</v>
      </c>
    </row>
    <row r="72" spans="1:11" ht="18.75" thickBot="1" x14ac:dyDescent="0.3">
      <c r="A72" s="136">
        <v>1</v>
      </c>
      <c r="B72" s="136"/>
      <c r="C72" s="97" t="s">
        <v>116</v>
      </c>
      <c r="D72" s="317">
        <v>2206987</v>
      </c>
      <c r="E72" s="295" t="s">
        <v>24</v>
      </c>
      <c r="F72" s="153" t="s">
        <v>215</v>
      </c>
      <c r="G72" s="230">
        <f>VLOOKUP(D72,[2]Sheet1!$E$15:$CL$388,86,0)</f>
        <v>16</v>
      </c>
      <c r="H72" s="136">
        <f t="shared" si="2"/>
        <v>13856</v>
      </c>
      <c r="I72" s="230">
        <f>VLOOKUP(D72,[2]Sheet1!$E$15:$CJ$388,84,0)</f>
        <v>16</v>
      </c>
      <c r="J72" s="136">
        <f t="shared" si="1"/>
        <v>102912</v>
      </c>
      <c r="K72" s="148">
        <f t="shared" si="3"/>
        <v>116768</v>
      </c>
    </row>
    <row r="73" spans="1:11" ht="18.75" thickBot="1" x14ac:dyDescent="0.3">
      <c r="A73" s="136">
        <v>1</v>
      </c>
      <c r="B73" s="136"/>
      <c r="C73" s="97" t="s">
        <v>116</v>
      </c>
      <c r="D73" s="317">
        <v>2206988</v>
      </c>
      <c r="E73" s="295" t="s">
        <v>24</v>
      </c>
      <c r="F73" s="153" t="s">
        <v>216</v>
      </c>
      <c r="G73" s="230">
        <f>VLOOKUP(D73,[2]Sheet1!$E$15:$CL$388,86,0)</f>
        <v>10</v>
      </c>
      <c r="H73" s="136">
        <f t="shared" ref="H73:H136" si="9">G73*866</f>
        <v>8660</v>
      </c>
      <c r="I73" s="230">
        <f>VLOOKUP(D73,[2]Sheet1!$E$15:$CJ$388,84,0)</f>
        <v>10</v>
      </c>
      <c r="J73" s="136">
        <f t="shared" ref="J73:J136" si="10">I73*6432</f>
        <v>64320</v>
      </c>
      <c r="K73" s="148">
        <f t="shared" ref="K73:K136" si="11">H73+J73</f>
        <v>72980</v>
      </c>
    </row>
    <row r="74" spans="1:11" ht="51" x14ac:dyDescent="0.25">
      <c r="A74" s="136">
        <v>1</v>
      </c>
      <c r="B74" s="136"/>
      <c r="C74" s="97"/>
      <c r="D74" s="321">
        <v>2206411</v>
      </c>
      <c r="E74" s="322" t="s">
        <v>24</v>
      </c>
      <c r="F74" s="323" t="s">
        <v>552</v>
      </c>
      <c r="G74" s="230">
        <f>VLOOKUP(D74,[2]Sheet1!$E$15:$CL$388,86,0)</f>
        <v>28</v>
      </c>
      <c r="H74" s="136">
        <f t="shared" si="9"/>
        <v>24248</v>
      </c>
      <c r="I74" s="230">
        <f>VLOOKUP(D74,[2]Sheet1!$E$15:$CJ$388,84,0)</f>
        <v>1</v>
      </c>
      <c r="J74" s="136">
        <f t="shared" si="10"/>
        <v>6432</v>
      </c>
      <c r="K74" s="148">
        <f t="shared" si="11"/>
        <v>30680</v>
      </c>
    </row>
    <row r="75" spans="1:11" ht="18.75" thickBot="1" x14ac:dyDescent="0.3">
      <c r="A75" s="136">
        <v>1</v>
      </c>
      <c r="B75" s="136"/>
      <c r="C75" s="97"/>
      <c r="D75" s="319">
        <v>2206003</v>
      </c>
      <c r="E75" s="320" t="s">
        <v>24</v>
      </c>
      <c r="F75" s="126" t="s">
        <v>408</v>
      </c>
      <c r="G75" s="230">
        <f>VLOOKUP(D75,[2]Sheet1!$E$15:$CL$388,86,0)</f>
        <v>14</v>
      </c>
      <c r="H75" s="136">
        <f t="shared" si="9"/>
        <v>12124</v>
      </c>
      <c r="I75" s="230">
        <f>VLOOKUP(D75,[2]Sheet1!$E$15:$CJ$388,84,0)</f>
        <v>0</v>
      </c>
      <c r="J75" s="136">
        <f t="shared" si="10"/>
        <v>0</v>
      </c>
      <c r="K75" s="148">
        <f t="shared" si="11"/>
        <v>12124</v>
      </c>
    </row>
    <row r="76" spans="1:11" ht="18.75" thickBot="1" x14ac:dyDescent="0.3">
      <c r="A76" s="136">
        <v>1</v>
      </c>
      <c r="B76" s="136"/>
      <c r="C76" s="97"/>
      <c r="D76" s="319">
        <v>2206043</v>
      </c>
      <c r="E76" s="320" t="s">
        <v>24</v>
      </c>
      <c r="F76" s="126" t="s">
        <v>409</v>
      </c>
      <c r="G76" s="230">
        <f>VLOOKUP(D76,[2]Sheet1!$E$15:$CL$388,86,0)</f>
        <v>17</v>
      </c>
      <c r="H76" s="136">
        <f t="shared" si="9"/>
        <v>14722</v>
      </c>
      <c r="I76" s="230">
        <f>VLOOKUP(D76,[2]Sheet1!$E$15:$CJ$388,84,0)</f>
        <v>0</v>
      </c>
      <c r="J76" s="136">
        <f t="shared" si="10"/>
        <v>0</v>
      </c>
      <c r="K76" s="148">
        <f t="shared" si="11"/>
        <v>14722</v>
      </c>
    </row>
    <row r="77" spans="1:11" ht="18.75" thickBot="1" x14ac:dyDescent="0.3">
      <c r="A77" s="136">
        <v>1</v>
      </c>
      <c r="B77" s="136"/>
      <c r="C77" s="97"/>
      <c r="D77" s="319">
        <v>2206045</v>
      </c>
      <c r="E77" s="320" t="s">
        <v>24</v>
      </c>
      <c r="F77" s="126" t="s">
        <v>410</v>
      </c>
      <c r="G77" s="230">
        <f>VLOOKUP(D77,[2]Sheet1!$E$15:$CL$388,86,0)</f>
        <v>23</v>
      </c>
      <c r="H77" s="136">
        <f t="shared" si="9"/>
        <v>19918</v>
      </c>
      <c r="I77" s="230">
        <f>VLOOKUP(D77,[2]Sheet1!$E$15:$CJ$388,84,0)</f>
        <v>23</v>
      </c>
      <c r="J77" s="136">
        <f t="shared" si="10"/>
        <v>147936</v>
      </c>
      <c r="K77" s="148">
        <f t="shared" si="11"/>
        <v>167854</v>
      </c>
    </row>
    <row r="78" spans="1:11" ht="18.75" thickBot="1" x14ac:dyDescent="0.3">
      <c r="A78" s="136">
        <v>1</v>
      </c>
      <c r="B78" s="136"/>
      <c r="C78" s="97"/>
      <c r="D78" s="319">
        <v>2206113</v>
      </c>
      <c r="E78" s="320" t="s">
        <v>24</v>
      </c>
      <c r="F78" s="126" t="s">
        <v>411</v>
      </c>
      <c r="G78" s="230">
        <f>VLOOKUP(D78,[2]Sheet1!$E$15:$CL$388,86,0)</f>
        <v>19</v>
      </c>
      <c r="H78" s="136">
        <f t="shared" si="9"/>
        <v>16454</v>
      </c>
      <c r="I78" s="230">
        <f>VLOOKUP(D78,[2]Sheet1!$E$15:$CJ$388,84,0)</f>
        <v>19</v>
      </c>
      <c r="J78" s="136">
        <f t="shared" si="10"/>
        <v>122208</v>
      </c>
      <c r="K78" s="148">
        <f t="shared" si="11"/>
        <v>138662</v>
      </c>
    </row>
    <row r="79" spans="1:11" ht="18.75" thickBot="1" x14ac:dyDescent="0.3">
      <c r="A79" s="136">
        <v>1</v>
      </c>
      <c r="B79" s="136"/>
      <c r="C79" s="97"/>
      <c r="D79" s="319">
        <v>2212303</v>
      </c>
      <c r="E79" s="320" t="s">
        <v>24</v>
      </c>
      <c r="F79" s="126" t="s">
        <v>412</v>
      </c>
      <c r="G79" s="230">
        <f>VLOOKUP(D79,[2]Sheet1!$E$15:$CL$388,86,0)</f>
        <v>0</v>
      </c>
      <c r="H79" s="136">
        <f t="shared" si="9"/>
        <v>0</v>
      </c>
      <c r="I79" s="230">
        <f>VLOOKUP(D79,[2]Sheet1!$E$15:$CJ$388,84,0)</f>
        <v>0</v>
      </c>
      <c r="J79" s="136">
        <f t="shared" si="10"/>
        <v>0</v>
      </c>
      <c r="K79" s="148">
        <f t="shared" si="11"/>
        <v>0</v>
      </c>
    </row>
    <row r="80" spans="1:11" ht="15" x14ac:dyDescent="0.25">
      <c r="A80" s="136"/>
      <c r="B80" s="136"/>
      <c r="C80" s="124" t="s">
        <v>25</v>
      </c>
      <c r="D80" s="316" t="s">
        <v>25</v>
      </c>
      <c r="E80" s="295"/>
      <c r="F80" s="124" t="s">
        <v>25</v>
      </c>
      <c r="G80" s="148">
        <f t="shared" ref="G80:K80" si="12">SUM(G81:G96)</f>
        <v>327</v>
      </c>
      <c r="H80" s="148">
        <f t="shared" si="12"/>
        <v>283182</v>
      </c>
      <c r="I80" s="148">
        <f t="shared" si="12"/>
        <v>265</v>
      </c>
      <c r="J80" s="148">
        <f t="shared" si="12"/>
        <v>1704480</v>
      </c>
      <c r="K80" s="148">
        <f t="shared" si="12"/>
        <v>1987662</v>
      </c>
    </row>
    <row r="81" spans="1:11" ht="18.75" thickBot="1" x14ac:dyDescent="0.3">
      <c r="A81" s="136">
        <v>1</v>
      </c>
      <c r="B81" s="136"/>
      <c r="C81" s="97" t="s">
        <v>116</v>
      </c>
      <c r="D81" s="317">
        <v>2200001</v>
      </c>
      <c r="E81" s="295" t="s">
        <v>25</v>
      </c>
      <c r="F81" s="153" t="s">
        <v>217</v>
      </c>
      <c r="G81" s="230">
        <f>VLOOKUP(D81,[2]Sheet1!$E$15:$CL$388,86,0)</f>
        <v>42</v>
      </c>
      <c r="H81" s="136">
        <f t="shared" si="9"/>
        <v>36372</v>
      </c>
      <c r="I81" s="230">
        <f>VLOOKUP(D81,[2]Sheet1!$E$15:$CJ$388,84,0)</f>
        <v>42</v>
      </c>
      <c r="J81" s="136">
        <f t="shared" si="10"/>
        <v>270144</v>
      </c>
      <c r="K81" s="148">
        <f t="shared" si="11"/>
        <v>306516</v>
      </c>
    </row>
    <row r="82" spans="1:11" ht="18.75" thickBot="1" x14ac:dyDescent="0.3">
      <c r="A82" s="136">
        <v>1</v>
      </c>
      <c r="B82" s="136"/>
      <c r="C82" s="97" t="s">
        <v>116</v>
      </c>
      <c r="D82" s="317">
        <v>2207842</v>
      </c>
      <c r="E82" s="295" t="s">
        <v>25</v>
      </c>
      <c r="F82" s="153" t="s">
        <v>218</v>
      </c>
      <c r="G82" s="230">
        <f>VLOOKUP(D82,[2]Sheet1!$E$15:$CL$388,86,0)</f>
        <v>13</v>
      </c>
      <c r="H82" s="136">
        <f t="shared" si="9"/>
        <v>11258</v>
      </c>
      <c r="I82" s="230">
        <f>VLOOKUP(D82,[2]Sheet1!$E$15:$CJ$388,84,0)</f>
        <v>13</v>
      </c>
      <c r="J82" s="136">
        <f t="shared" si="10"/>
        <v>83616</v>
      </c>
      <c r="K82" s="148">
        <f t="shared" si="11"/>
        <v>94874</v>
      </c>
    </row>
    <row r="83" spans="1:11" ht="18.75" thickBot="1" x14ac:dyDescent="0.3">
      <c r="A83" s="136">
        <v>1</v>
      </c>
      <c r="B83" s="136"/>
      <c r="C83" s="97" t="s">
        <v>116</v>
      </c>
      <c r="D83" s="317">
        <v>2207843</v>
      </c>
      <c r="E83" s="295" t="s">
        <v>25</v>
      </c>
      <c r="F83" s="153" t="s">
        <v>219</v>
      </c>
      <c r="G83" s="230">
        <f>VLOOKUP(D83,[2]Sheet1!$E$15:$CL$388,86,0)</f>
        <v>19</v>
      </c>
      <c r="H83" s="136">
        <f t="shared" si="9"/>
        <v>16454</v>
      </c>
      <c r="I83" s="230">
        <f>VLOOKUP(D83,[2]Sheet1!$E$15:$CJ$388,84,0)</f>
        <v>19</v>
      </c>
      <c r="J83" s="136">
        <f t="shared" si="10"/>
        <v>122208</v>
      </c>
      <c r="K83" s="148">
        <f t="shared" si="11"/>
        <v>138662</v>
      </c>
    </row>
    <row r="84" spans="1:11" ht="18.75" thickBot="1" x14ac:dyDescent="0.3">
      <c r="A84" s="136">
        <v>1</v>
      </c>
      <c r="B84" s="136"/>
      <c r="C84" s="97" t="s">
        <v>116</v>
      </c>
      <c r="D84" s="317">
        <v>2207844</v>
      </c>
      <c r="E84" s="295" t="s">
        <v>25</v>
      </c>
      <c r="F84" s="153" t="s">
        <v>220</v>
      </c>
      <c r="G84" s="230">
        <f>VLOOKUP(D84,[2]Sheet1!$E$15:$CL$388,86,0)</f>
        <v>14</v>
      </c>
      <c r="H84" s="136">
        <f t="shared" si="9"/>
        <v>12124</v>
      </c>
      <c r="I84" s="230">
        <f>VLOOKUP(D84,[2]Sheet1!$E$15:$CJ$388,84,0)</f>
        <v>0</v>
      </c>
      <c r="J84" s="136">
        <f t="shared" si="10"/>
        <v>0</v>
      </c>
      <c r="K84" s="148">
        <f t="shared" si="11"/>
        <v>12124</v>
      </c>
    </row>
    <row r="85" spans="1:11" ht="18.75" thickBot="1" x14ac:dyDescent="0.3">
      <c r="A85" s="136">
        <v>1</v>
      </c>
      <c r="B85" s="136"/>
      <c r="C85" s="97" t="s">
        <v>116</v>
      </c>
      <c r="D85" s="317">
        <v>2207845</v>
      </c>
      <c r="E85" s="295" t="s">
        <v>25</v>
      </c>
      <c r="F85" s="153" t="s">
        <v>221</v>
      </c>
      <c r="G85" s="230">
        <f>VLOOKUP(D85,[2]Sheet1!$E$15:$CL$388,86,0)</f>
        <v>9</v>
      </c>
      <c r="H85" s="136">
        <f t="shared" si="9"/>
        <v>7794</v>
      </c>
      <c r="I85" s="230">
        <f>VLOOKUP(D85,[2]Sheet1!$E$15:$CJ$388,84,0)</f>
        <v>0</v>
      </c>
      <c r="J85" s="136">
        <f t="shared" si="10"/>
        <v>0</v>
      </c>
      <c r="K85" s="148">
        <f t="shared" si="11"/>
        <v>7794</v>
      </c>
    </row>
    <row r="86" spans="1:11" ht="18.75" thickBot="1" x14ac:dyDescent="0.3">
      <c r="A86" s="136">
        <v>1</v>
      </c>
      <c r="B86" s="136"/>
      <c r="C86" s="97" t="s">
        <v>116</v>
      </c>
      <c r="D86" s="317">
        <v>2207846</v>
      </c>
      <c r="E86" s="295" t="s">
        <v>25</v>
      </c>
      <c r="F86" s="153" t="s">
        <v>222</v>
      </c>
      <c r="G86" s="230">
        <f>VLOOKUP(D86,[2]Sheet1!$E$15:$CL$388,86,0)</f>
        <v>17</v>
      </c>
      <c r="H86" s="136">
        <f t="shared" si="9"/>
        <v>14722</v>
      </c>
      <c r="I86" s="230">
        <f>VLOOKUP(D86,[2]Sheet1!$E$15:$CJ$388,84,0)</f>
        <v>14</v>
      </c>
      <c r="J86" s="136">
        <f t="shared" si="10"/>
        <v>90048</v>
      </c>
      <c r="K86" s="148">
        <f t="shared" si="11"/>
        <v>104770</v>
      </c>
    </row>
    <row r="87" spans="1:11" ht="18.75" thickBot="1" x14ac:dyDescent="0.3">
      <c r="A87" s="136">
        <v>1</v>
      </c>
      <c r="B87" s="136"/>
      <c r="C87" s="97" t="s">
        <v>116</v>
      </c>
      <c r="D87" s="317">
        <v>2207848</v>
      </c>
      <c r="E87" s="295" t="s">
        <v>25</v>
      </c>
      <c r="F87" s="153" t="s">
        <v>223</v>
      </c>
      <c r="G87" s="230">
        <f>VLOOKUP(D87,[2]Sheet1!$E$15:$CL$388,86,0)</f>
        <v>1</v>
      </c>
      <c r="H87" s="136">
        <f t="shared" si="9"/>
        <v>866</v>
      </c>
      <c r="I87" s="230">
        <f>VLOOKUP(D87,[2]Sheet1!$E$15:$CJ$388,84,0)</f>
        <v>1</v>
      </c>
      <c r="J87" s="136">
        <f t="shared" si="10"/>
        <v>6432</v>
      </c>
      <c r="K87" s="148">
        <f t="shared" si="11"/>
        <v>7298</v>
      </c>
    </row>
    <row r="88" spans="1:11" ht="18.75" thickBot="1" x14ac:dyDescent="0.3">
      <c r="A88" s="136">
        <v>1</v>
      </c>
      <c r="B88" s="136"/>
      <c r="C88" s="97" t="s">
        <v>116</v>
      </c>
      <c r="D88" s="317">
        <v>2207849</v>
      </c>
      <c r="E88" s="295" t="s">
        <v>25</v>
      </c>
      <c r="F88" s="153" t="s">
        <v>224</v>
      </c>
      <c r="G88" s="230">
        <f>VLOOKUP(D88,[2]Sheet1!$E$15:$CL$388,86,0)</f>
        <v>17</v>
      </c>
      <c r="H88" s="136">
        <f t="shared" si="9"/>
        <v>14722</v>
      </c>
      <c r="I88" s="230">
        <f>VLOOKUP(D88,[2]Sheet1!$E$15:$CJ$388,84,0)</f>
        <v>0</v>
      </c>
      <c r="J88" s="136">
        <f t="shared" si="10"/>
        <v>0</v>
      </c>
      <c r="K88" s="148">
        <f t="shared" si="11"/>
        <v>14722</v>
      </c>
    </row>
    <row r="89" spans="1:11" ht="18.75" thickBot="1" x14ac:dyDescent="0.3">
      <c r="A89" s="136">
        <v>1</v>
      </c>
      <c r="B89" s="136"/>
      <c r="C89" s="97"/>
      <c r="D89" s="319">
        <v>2207065</v>
      </c>
      <c r="E89" s="320" t="s">
        <v>25</v>
      </c>
      <c r="F89" s="126" t="s">
        <v>413</v>
      </c>
      <c r="G89" s="230">
        <f>VLOOKUP(D89,[2]Sheet1!$E$15:$CL$388,86,0)</f>
        <v>12</v>
      </c>
      <c r="H89" s="136">
        <f t="shared" si="9"/>
        <v>10392</v>
      </c>
      <c r="I89" s="230">
        <f>VLOOKUP(D89,[2]Sheet1!$E$15:$CJ$388,84,0)</f>
        <v>12</v>
      </c>
      <c r="J89" s="136">
        <f t="shared" si="10"/>
        <v>77184</v>
      </c>
      <c r="K89" s="148">
        <f t="shared" si="11"/>
        <v>87576</v>
      </c>
    </row>
    <row r="90" spans="1:11" ht="18.75" thickBot="1" x14ac:dyDescent="0.3">
      <c r="A90" s="136">
        <v>1</v>
      </c>
      <c r="B90" s="136"/>
      <c r="C90" s="97"/>
      <c r="D90" s="319">
        <v>2207004</v>
      </c>
      <c r="E90" s="320" t="s">
        <v>25</v>
      </c>
      <c r="F90" s="126" t="s">
        <v>414</v>
      </c>
      <c r="G90" s="230">
        <f>VLOOKUP(D90,[2]Sheet1!$E$15:$CL$388,86,0)</f>
        <v>45</v>
      </c>
      <c r="H90" s="136">
        <f t="shared" si="9"/>
        <v>38970</v>
      </c>
      <c r="I90" s="230">
        <f>VLOOKUP(D90,[2]Sheet1!$E$15:$CJ$388,84,0)</f>
        <v>45</v>
      </c>
      <c r="J90" s="136">
        <f t="shared" si="10"/>
        <v>289440</v>
      </c>
      <c r="K90" s="148">
        <f t="shared" si="11"/>
        <v>328410</v>
      </c>
    </row>
    <row r="91" spans="1:11" ht="18.75" thickBot="1" x14ac:dyDescent="0.3">
      <c r="A91" s="136">
        <v>1</v>
      </c>
      <c r="B91" s="136"/>
      <c r="C91" s="97"/>
      <c r="D91" s="319">
        <v>2207068</v>
      </c>
      <c r="E91" s="320" t="s">
        <v>25</v>
      </c>
      <c r="F91" s="126" t="s">
        <v>415</v>
      </c>
      <c r="G91" s="230">
        <f>VLOOKUP(D91,[2]Sheet1!$E$15:$CL$388,86,0)</f>
        <v>39</v>
      </c>
      <c r="H91" s="136">
        <f t="shared" si="9"/>
        <v>33774</v>
      </c>
      <c r="I91" s="230">
        <f>VLOOKUP(D91,[2]Sheet1!$E$15:$CJ$388,84,0)</f>
        <v>39</v>
      </c>
      <c r="J91" s="136">
        <f t="shared" si="10"/>
        <v>250848</v>
      </c>
      <c r="K91" s="148">
        <f t="shared" si="11"/>
        <v>284622</v>
      </c>
    </row>
    <row r="92" spans="1:11" ht="18.75" thickBot="1" x14ac:dyDescent="0.3">
      <c r="A92" s="136">
        <v>1</v>
      </c>
      <c r="B92" s="136"/>
      <c r="C92" s="97"/>
      <c r="D92" s="319">
        <v>2207069</v>
      </c>
      <c r="E92" s="320" t="s">
        <v>25</v>
      </c>
      <c r="F92" s="126" t="s">
        <v>416</v>
      </c>
      <c r="G92" s="230">
        <f>VLOOKUP(D92,[2]Sheet1!$E$15:$CL$388,86,0)</f>
        <v>20</v>
      </c>
      <c r="H92" s="136">
        <f t="shared" si="9"/>
        <v>17320</v>
      </c>
      <c r="I92" s="230">
        <f>VLOOKUP(D92,[2]Sheet1!$E$15:$CJ$388,84,0)</f>
        <v>20</v>
      </c>
      <c r="J92" s="136">
        <f t="shared" si="10"/>
        <v>128640</v>
      </c>
      <c r="K92" s="148">
        <f t="shared" si="11"/>
        <v>145960</v>
      </c>
    </row>
    <row r="93" spans="1:11" ht="18.75" thickBot="1" x14ac:dyDescent="0.3">
      <c r="A93" s="136">
        <v>1</v>
      </c>
      <c r="B93" s="136"/>
      <c r="C93" s="97"/>
      <c r="D93" s="319">
        <v>2207089</v>
      </c>
      <c r="E93" s="320" t="s">
        <v>25</v>
      </c>
      <c r="F93" s="126" t="s">
        <v>417</v>
      </c>
      <c r="G93" s="230">
        <f>VLOOKUP(D93,[2]Sheet1!$E$15:$CL$388,86,0)</f>
        <v>19</v>
      </c>
      <c r="H93" s="136">
        <f t="shared" si="9"/>
        <v>16454</v>
      </c>
      <c r="I93" s="230">
        <f>VLOOKUP(D93,[2]Sheet1!$E$15:$CJ$388,84,0)</f>
        <v>0</v>
      </c>
      <c r="J93" s="136">
        <f t="shared" si="10"/>
        <v>0</v>
      </c>
      <c r="K93" s="148">
        <f t="shared" si="11"/>
        <v>16454</v>
      </c>
    </row>
    <row r="94" spans="1:11" ht="18.75" thickBot="1" x14ac:dyDescent="0.3">
      <c r="A94" s="136">
        <v>1</v>
      </c>
      <c r="B94" s="136"/>
      <c r="C94" s="97"/>
      <c r="D94" s="319">
        <v>2207108</v>
      </c>
      <c r="E94" s="320" t="s">
        <v>25</v>
      </c>
      <c r="F94" s="126" t="s">
        <v>418</v>
      </c>
      <c r="G94" s="230">
        <f>VLOOKUP(D94,[2]Sheet1!$E$15:$CL$388,86,0)</f>
        <v>21</v>
      </c>
      <c r="H94" s="136">
        <f t="shared" si="9"/>
        <v>18186</v>
      </c>
      <c r="I94" s="230">
        <f>VLOOKUP(D94,[2]Sheet1!$E$15:$CJ$388,84,0)</f>
        <v>21</v>
      </c>
      <c r="J94" s="136">
        <f t="shared" si="10"/>
        <v>135072</v>
      </c>
      <c r="K94" s="148">
        <f t="shared" si="11"/>
        <v>153258</v>
      </c>
    </row>
    <row r="95" spans="1:11" ht="18.75" thickBot="1" x14ac:dyDescent="0.3">
      <c r="A95" s="136">
        <v>1</v>
      </c>
      <c r="B95" s="136"/>
      <c r="C95" s="97"/>
      <c r="D95" s="319">
        <v>2207150</v>
      </c>
      <c r="E95" s="320" t="s">
        <v>25</v>
      </c>
      <c r="F95" s="126" t="s">
        <v>419</v>
      </c>
      <c r="G95" s="230">
        <f>VLOOKUP(D95,[2]Sheet1!$E$15:$CL$388,86,0)</f>
        <v>14</v>
      </c>
      <c r="H95" s="136">
        <f t="shared" si="9"/>
        <v>12124</v>
      </c>
      <c r="I95" s="230">
        <f>VLOOKUP(D95,[2]Sheet1!$E$15:$CJ$388,84,0)</f>
        <v>14</v>
      </c>
      <c r="J95" s="136">
        <f t="shared" si="10"/>
        <v>90048</v>
      </c>
      <c r="K95" s="148">
        <f t="shared" si="11"/>
        <v>102172</v>
      </c>
    </row>
    <row r="96" spans="1:11" ht="18" x14ac:dyDescent="0.25">
      <c r="A96" s="136">
        <v>1</v>
      </c>
      <c r="B96" s="136"/>
      <c r="C96" s="97"/>
      <c r="D96" s="318">
        <v>2207163</v>
      </c>
      <c r="E96" s="246" t="s">
        <v>25</v>
      </c>
      <c r="F96" s="126" t="s">
        <v>420</v>
      </c>
      <c r="G96" s="230">
        <f>VLOOKUP(D96,[2]Sheet1!$E$15:$CL$388,86,0)</f>
        <v>25</v>
      </c>
      <c r="H96" s="136">
        <f t="shared" si="9"/>
        <v>21650</v>
      </c>
      <c r="I96" s="230">
        <f>VLOOKUP(D96,[2]Sheet1!$E$15:$CJ$388,84,0)</f>
        <v>25</v>
      </c>
      <c r="J96" s="136">
        <f t="shared" si="10"/>
        <v>160800</v>
      </c>
      <c r="K96" s="148">
        <f t="shared" si="11"/>
        <v>182450</v>
      </c>
    </row>
    <row r="97" spans="1:11" ht="15" x14ac:dyDescent="0.25">
      <c r="A97" s="136"/>
      <c r="B97" s="136"/>
      <c r="C97" s="124"/>
      <c r="D97" s="316"/>
      <c r="E97" s="295"/>
      <c r="F97" s="124" t="s">
        <v>26</v>
      </c>
      <c r="G97" s="148">
        <f t="shared" ref="G97:K97" si="13">SUM(G98:G112)</f>
        <v>269</v>
      </c>
      <c r="H97" s="148">
        <f t="shared" si="13"/>
        <v>232954</v>
      </c>
      <c r="I97" s="148">
        <f t="shared" si="13"/>
        <v>212</v>
      </c>
      <c r="J97" s="148">
        <f t="shared" si="13"/>
        <v>1363584</v>
      </c>
      <c r="K97" s="148">
        <f t="shared" si="13"/>
        <v>1596538</v>
      </c>
    </row>
    <row r="98" spans="1:11" ht="18.75" thickBot="1" x14ac:dyDescent="0.3">
      <c r="A98" s="136">
        <v>1</v>
      </c>
      <c r="B98" s="136"/>
      <c r="C98" s="97" t="s">
        <v>116</v>
      </c>
      <c r="D98" s="317">
        <v>2208864</v>
      </c>
      <c r="E98" s="295" t="s">
        <v>26</v>
      </c>
      <c r="F98" s="153" t="s">
        <v>225</v>
      </c>
      <c r="G98" s="230">
        <f>VLOOKUP(D98,[2]Sheet1!$E$15:$CL$388,86,0)</f>
        <v>10</v>
      </c>
      <c r="H98" s="136">
        <f t="shared" si="9"/>
        <v>8660</v>
      </c>
      <c r="I98" s="230">
        <f>VLOOKUP(D98,[2]Sheet1!$E$15:$CJ$388,84,0)</f>
        <v>0</v>
      </c>
      <c r="J98" s="136">
        <f t="shared" si="10"/>
        <v>0</v>
      </c>
      <c r="K98" s="148">
        <f t="shared" si="11"/>
        <v>8660</v>
      </c>
    </row>
    <row r="99" spans="1:11" ht="18.75" thickBot="1" x14ac:dyDescent="0.3">
      <c r="A99" s="136">
        <v>1</v>
      </c>
      <c r="B99" s="136"/>
      <c r="C99" s="97" t="s">
        <v>116</v>
      </c>
      <c r="D99" s="317">
        <v>2208865</v>
      </c>
      <c r="E99" s="295" t="s">
        <v>26</v>
      </c>
      <c r="F99" s="153" t="s">
        <v>226</v>
      </c>
      <c r="G99" s="230">
        <f>VLOOKUP(D99,[2]Sheet1!$E$15:$CL$388,86,0)</f>
        <v>2</v>
      </c>
      <c r="H99" s="136">
        <f t="shared" si="9"/>
        <v>1732</v>
      </c>
      <c r="I99" s="230">
        <f>VLOOKUP(D99,[2]Sheet1!$E$15:$CJ$388,84,0)</f>
        <v>0</v>
      </c>
      <c r="J99" s="136">
        <f t="shared" si="10"/>
        <v>0</v>
      </c>
      <c r="K99" s="148">
        <f t="shared" si="11"/>
        <v>1732</v>
      </c>
    </row>
    <row r="100" spans="1:11" ht="18.75" thickBot="1" x14ac:dyDescent="0.3">
      <c r="A100" s="136">
        <v>1</v>
      </c>
      <c r="B100" s="136"/>
      <c r="C100" s="97" t="s">
        <v>116</v>
      </c>
      <c r="D100" s="317">
        <v>2208866</v>
      </c>
      <c r="E100" s="295" t="s">
        <v>26</v>
      </c>
      <c r="F100" s="153" t="s">
        <v>227</v>
      </c>
      <c r="G100" s="230">
        <f>VLOOKUP(D100,[2]Sheet1!$E$15:$CL$388,86,0)</f>
        <v>12</v>
      </c>
      <c r="H100" s="136">
        <f t="shared" si="9"/>
        <v>10392</v>
      </c>
      <c r="I100" s="230">
        <f>VLOOKUP(D100,[2]Sheet1!$E$15:$CJ$388,84,0)</f>
        <v>0</v>
      </c>
      <c r="J100" s="136">
        <f t="shared" si="10"/>
        <v>0</v>
      </c>
      <c r="K100" s="148">
        <f t="shared" si="11"/>
        <v>10392</v>
      </c>
    </row>
    <row r="101" spans="1:11" ht="18.75" thickBot="1" x14ac:dyDescent="0.3">
      <c r="A101" s="136">
        <v>1</v>
      </c>
      <c r="B101" s="136"/>
      <c r="C101" s="97" t="s">
        <v>116</v>
      </c>
      <c r="D101" s="317">
        <v>2208867</v>
      </c>
      <c r="E101" s="295" t="s">
        <v>26</v>
      </c>
      <c r="F101" s="153" t="s">
        <v>228</v>
      </c>
      <c r="G101" s="230">
        <f>VLOOKUP(D101,[2]Sheet1!$E$15:$CL$388,86,0)</f>
        <v>11</v>
      </c>
      <c r="H101" s="136">
        <f t="shared" si="9"/>
        <v>9526</v>
      </c>
      <c r="I101" s="230">
        <f>VLOOKUP(D101,[2]Sheet1!$E$15:$CJ$388,84,0)</f>
        <v>11</v>
      </c>
      <c r="J101" s="136">
        <f t="shared" si="10"/>
        <v>70752</v>
      </c>
      <c r="K101" s="148">
        <f t="shared" si="11"/>
        <v>80278</v>
      </c>
    </row>
    <row r="102" spans="1:11" ht="18.75" thickBot="1" x14ac:dyDescent="0.3">
      <c r="A102" s="136">
        <v>1</v>
      </c>
      <c r="B102" s="136"/>
      <c r="C102" s="97" t="s">
        <v>116</v>
      </c>
      <c r="D102" s="317">
        <v>2208868</v>
      </c>
      <c r="E102" s="295" t="s">
        <v>26</v>
      </c>
      <c r="F102" s="153" t="s">
        <v>229</v>
      </c>
      <c r="G102" s="230">
        <f>VLOOKUP(D102,[2]Sheet1!$E$15:$CL$388,86,0)</f>
        <v>13</v>
      </c>
      <c r="H102" s="136">
        <f t="shared" si="9"/>
        <v>11258</v>
      </c>
      <c r="I102" s="230">
        <f>VLOOKUP(D102,[2]Sheet1!$E$15:$CJ$388,84,0)</f>
        <v>13</v>
      </c>
      <c r="J102" s="136">
        <f t="shared" si="10"/>
        <v>83616</v>
      </c>
      <c r="K102" s="148">
        <f t="shared" si="11"/>
        <v>94874</v>
      </c>
    </row>
    <row r="103" spans="1:11" ht="18.75" thickBot="1" x14ac:dyDescent="0.3">
      <c r="A103" s="136">
        <v>1</v>
      </c>
      <c r="B103" s="136"/>
      <c r="C103" s="97" t="s">
        <v>116</v>
      </c>
      <c r="D103" s="317">
        <v>2208870</v>
      </c>
      <c r="E103" s="295" t="s">
        <v>26</v>
      </c>
      <c r="F103" s="153" t="s">
        <v>230</v>
      </c>
      <c r="G103" s="230">
        <f>VLOOKUP(D103,[2]Sheet1!$E$15:$CL$388,86,0)</f>
        <v>12</v>
      </c>
      <c r="H103" s="136">
        <f t="shared" si="9"/>
        <v>10392</v>
      </c>
      <c r="I103" s="230">
        <f>VLOOKUP(D103,[2]Sheet1!$E$15:$CJ$388,84,0)</f>
        <v>0</v>
      </c>
      <c r="J103" s="136">
        <f t="shared" si="10"/>
        <v>0</v>
      </c>
      <c r="K103" s="148">
        <f t="shared" si="11"/>
        <v>10392</v>
      </c>
    </row>
    <row r="104" spans="1:11" ht="18.75" thickBot="1" x14ac:dyDescent="0.3">
      <c r="A104" s="136">
        <v>1</v>
      </c>
      <c r="B104" s="136"/>
      <c r="C104" s="97" t="s">
        <v>116</v>
      </c>
      <c r="D104" s="317">
        <v>2208871</v>
      </c>
      <c r="E104" s="295" t="s">
        <v>26</v>
      </c>
      <c r="F104" s="153" t="s">
        <v>231</v>
      </c>
      <c r="G104" s="230">
        <f>VLOOKUP(D104,[2]Sheet1!$E$15:$CL$388,86,0)</f>
        <v>4</v>
      </c>
      <c r="H104" s="136">
        <f t="shared" si="9"/>
        <v>3464</v>
      </c>
      <c r="I104" s="230">
        <f>VLOOKUP(D104,[2]Sheet1!$E$15:$CJ$388,84,0)</f>
        <v>0</v>
      </c>
      <c r="J104" s="136">
        <f t="shared" si="10"/>
        <v>0</v>
      </c>
      <c r="K104" s="148">
        <f t="shared" si="11"/>
        <v>3464</v>
      </c>
    </row>
    <row r="105" spans="1:11" ht="18.75" thickBot="1" x14ac:dyDescent="0.3">
      <c r="A105" s="136">
        <v>1</v>
      </c>
      <c r="B105" s="136"/>
      <c r="C105" s="97"/>
      <c r="D105" s="319">
        <v>2208017</v>
      </c>
      <c r="E105" s="320" t="s">
        <v>111</v>
      </c>
      <c r="F105" s="126" t="s">
        <v>421</v>
      </c>
      <c r="G105" s="230">
        <f>VLOOKUP(D105,[2]Sheet1!$E$15:$CL$388,86,0)</f>
        <v>24</v>
      </c>
      <c r="H105" s="136">
        <f t="shared" si="9"/>
        <v>20784</v>
      </c>
      <c r="I105" s="230">
        <f>VLOOKUP(D105,[2]Sheet1!$E$15:$CJ$388,84,0)</f>
        <v>24</v>
      </c>
      <c r="J105" s="136">
        <f t="shared" si="10"/>
        <v>154368</v>
      </c>
      <c r="K105" s="148">
        <f t="shared" si="11"/>
        <v>175152</v>
      </c>
    </row>
    <row r="106" spans="1:11" ht="18.75" thickBot="1" x14ac:dyDescent="0.3">
      <c r="A106" s="136">
        <v>1</v>
      </c>
      <c r="B106" s="136"/>
      <c r="C106" s="97"/>
      <c r="D106" s="319">
        <v>2208028</v>
      </c>
      <c r="E106" s="320" t="s">
        <v>111</v>
      </c>
      <c r="F106" s="126" t="s">
        <v>422</v>
      </c>
      <c r="G106" s="230">
        <f>VLOOKUP(D106,[2]Sheet1!$E$15:$CL$388,86,0)</f>
        <v>56</v>
      </c>
      <c r="H106" s="136">
        <f t="shared" si="9"/>
        <v>48496</v>
      </c>
      <c r="I106" s="230">
        <f>VLOOKUP(D106,[2]Sheet1!$E$15:$CJ$388,84,0)</f>
        <v>56</v>
      </c>
      <c r="J106" s="136">
        <f t="shared" si="10"/>
        <v>360192</v>
      </c>
      <c r="K106" s="148">
        <f t="shared" si="11"/>
        <v>408688</v>
      </c>
    </row>
    <row r="107" spans="1:11" ht="18.75" thickBot="1" x14ac:dyDescent="0.3">
      <c r="A107" s="136">
        <v>1</v>
      </c>
      <c r="B107" s="136"/>
      <c r="C107" s="97"/>
      <c r="D107" s="319">
        <v>2208075</v>
      </c>
      <c r="E107" s="320" t="s">
        <v>111</v>
      </c>
      <c r="F107" s="126" t="s">
        <v>423</v>
      </c>
      <c r="G107" s="230">
        <f>VLOOKUP(D107,[2]Sheet1!$E$15:$CL$388,86,0)</f>
        <v>34</v>
      </c>
      <c r="H107" s="136">
        <f t="shared" si="9"/>
        <v>29444</v>
      </c>
      <c r="I107" s="230">
        <f>VLOOKUP(D107,[2]Sheet1!$E$15:$CJ$388,84,0)</f>
        <v>34</v>
      </c>
      <c r="J107" s="136">
        <f t="shared" si="10"/>
        <v>218688</v>
      </c>
      <c r="K107" s="148">
        <f t="shared" si="11"/>
        <v>248132</v>
      </c>
    </row>
    <row r="108" spans="1:11" ht="18.75" thickBot="1" x14ac:dyDescent="0.3">
      <c r="A108" s="136">
        <v>1</v>
      </c>
      <c r="B108" s="136"/>
      <c r="C108" s="97"/>
      <c r="D108" s="319">
        <v>2208092</v>
      </c>
      <c r="E108" s="320" t="s">
        <v>111</v>
      </c>
      <c r="F108" s="126" t="s">
        <v>424</v>
      </c>
      <c r="G108" s="230">
        <f>VLOOKUP(D108,[2]Sheet1!$E$15:$CL$388,86,0)</f>
        <v>26</v>
      </c>
      <c r="H108" s="136">
        <f t="shared" si="9"/>
        <v>22516</v>
      </c>
      <c r="I108" s="230">
        <f>VLOOKUP(D108,[2]Sheet1!$E$15:$CJ$388,84,0)</f>
        <v>26</v>
      </c>
      <c r="J108" s="136">
        <f t="shared" si="10"/>
        <v>167232</v>
      </c>
      <c r="K108" s="148">
        <f t="shared" si="11"/>
        <v>189748</v>
      </c>
    </row>
    <row r="109" spans="1:11" ht="18.75" thickBot="1" x14ac:dyDescent="0.3">
      <c r="A109" s="136">
        <v>1</v>
      </c>
      <c r="B109" s="136"/>
      <c r="C109" s="97"/>
      <c r="D109" s="319">
        <v>2208123</v>
      </c>
      <c r="E109" s="320" t="s">
        <v>111</v>
      </c>
      <c r="F109" s="126" t="s">
        <v>425</v>
      </c>
      <c r="G109" s="230">
        <f>VLOOKUP(D109,[2]Sheet1!$E$15:$CL$388,86,0)</f>
        <v>27</v>
      </c>
      <c r="H109" s="136">
        <f t="shared" si="9"/>
        <v>23382</v>
      </c>
      <c r="I109" s="230">
        <f>VLOOKUP(D109,[2]Sheet1!$E$15:$CJ$388,84,0)</f>
        <v>18</v>
      </c>
      <c r="J109" s="136">
        <f t="shared" si="10"/>
        <v>115776</v>
      </c>
      <c r="K109" s="148">
        <f t="shared" si="11"/>
        <v>139158</v>
      </c>
    </row>
    <row r="110" spans="1:11" ht="18.75" thickBot="1" x14ac:dyDescent="0.3">
      <c r="A110" s="136">
        <v>1</v>
      </c>
      <c r="B110" s="136"/>
      <c r="C110" s="97"/>
      <c r="D110" s="319">
        <v>2208135</v>
      </c>
      <c r="E110" s="320" t="s">
        <v>111</v>
      </c>
      <c r="F110" s="126" t="s">
        <v>426</v>
      </c>
      <c r="G110" s="230">
        <f>VLOOKUP(D110,[2]Sheet1!$E$15:$CL$388,86,0)</f>
        <v>30</v>
      </c>
      <c r="H110" s="136">
        <f t="shared" si="9"/>
        <v>25980</v>
      </c>
      <c r="I110" s="230">
        <f>VLOOKUP(D110,[2]Sheet1!$E$15:$CJ$388,84,0)</f>
        <v>30</v>
      </c>
      <c r="J110" s="136">
        <f t="shared" si="10"/>
        <v>192960</v>
      </c>
      <c r="K110" s="148">
        <f t="shared" si="11"/>
        <v>218940</v>
      </c>
    </row>
    <row r="111" spans="1:11" ht="18.75" thickBot="1" x14ac:dyDescent="0.3">
      <c r="A111" s="136">
        <v>1</v>
      </c>
      <c r="B111" s="136"/>
      <c r="C111" s="97"/>
      <c r="D111" s="319">
        <v>2208147</v>
      </c>
      <c r="E111" s="320" t="s">
        <v>111</v>
      </c>
      <c r="F111" s="126" t="s">
        <v>427</v>
      </c>
      <c r="G111" s="230">
        <f>VLOOKUP(D111,[2]Sheet1!$E$15:$CL$388,86,0)</f>
        <v>1</v>
      </c>
      <c r="H111" s="136">
        <f t="shared" si="9"/>
        <v>866</v>
      </c>
      <c r="I111" s="230">
        <f>VLOOKUP(D111,[2]Sheet1!$E$15:$CJ$388,84,0)</f>
        <v>0</v>
      </c>
      <c r="J111" s="136">
        <f t="shared" si="10"/>
        <v>0</v>
      </c>
      <c r="K111" s="148">
        <f t="shared" si="11"/>
        <v>866</v>
      </c>
    </row>
    <row r="112" spans="1:11" ht="18" x14ac:dyDescent="0.25">
      <c r="A112" s="136">
        <v>1</v>
      </c>
      <c r="B112" s="136"/>
      <c r="C112" s="97"/>
      <c r="D112" s="321">
        <v>2208057</v>
      </c>
      <c r="E112" s="246" t="s">
        <v>111</v>
      </c>
      <c r="F112" s="126" t="s">
        <v>555</v>
      </c>
      <c r="G112" s="230">
        <f>VLOOKUP(D112,[2]Sheet1!$E$15:$CL$388,86,0)</f>
        <v>7</v>
      </c>
      <c r="H112" s="136">
        <f t="shared" si="9"/>
        <v>6062</v>
      </c>
      <c r="I112" s="230">
        <f>VLOOKUP(D112,[2]Sheet1!$E$15:$CJ$388,84,0)</f>
        <v>0</v>
      </c>
      <c r="J112" s="136">
        <f t="shared" si="10"/>
        <v>0</v>
      </c>
      <c r="K112" s="148">
        <f t="shared" si="11"/>
        <v>6062</v>
      </c>
    </row>
    <row r="113" spans="1:11" ht="15" x14ac:dyDescent="0.25">
      <c r="A113" s="136"/>
      <c r="B113" s="136"/>
      <c r="C113" s="124" t="s">
        <v>27</v>
      </c>
      <c r="D113" s="316" t="s">
        <v>27</v>
      </c>
      <c r="E113" s="295"/>
      <c r="F113" s="124" t="s">
        <v>27</v>
      </c>
      <c r="G113" s="148">
        <f t="shared" ref="G113:K113" si="14">SUM(G114:G134)</f>
        <v>338</v>
      </c>
      <c r="H113" s="148">
        <f t="shared" si="14"/>
        <v>292708</v>
      </c>
      <c r="I113" s="148">
        <f t="shared" si="14"/>
        <v>277</v>
      </c>
      <c r="J113" s="148">
        <f t="shared" si="14"/>
        <v>1781664</v>
      </c>
      <c r="K113" s="148">
        <f t="shared" si="14"/>
        <v>2074372</v>
      </c>
    </row>
    <row r="114" spans="1:11" ht="18.75" thickBot="1" x14ac:dyDescent="0.3">
      <c r="A114" s="136">
        <v>1</v>
      </c>
      <c r="B114" s="136"/>
      <c r="C114" s="97" t="s">
        <v>116</v>
      </c>
      <c r="D114" s="317">
        <v>2209851</v>
      </c>
      <c r="E114" s="295" t="s">
        <v>27</v>
      </c>
      <c r="F114" s="153" t="s">
        <v>232</v>
      </c>
      <c r="G114" s="230">
        <f>VLOOKUP(D114,[2]Sheet1!$E$15:$CL$388,86,0)</f>
        <v>13</v>
      </c>
      <c r="H114" s="136">
        <f t="shared" si="9"/>
        <v>11258</v>
      </c>
      <c r="I114" s="230">
        <f>VLOOKUP(D114,[2]Sheet1!$E$15:$CJ$388,84,0)</f>
        <v>13</v>
      </c>
      <c r="J114" s="136">
        <f t="shared" si="10"/>
        <v>83616</v>
      </c>
      <c r="K114" s="148">
        <f t="shared" si="11"/>
        <v>94874</v>
      </c>
    </row>
    <row r="115" spans="1:11" ht="18.75" thickBot="1" x14ac:dyDescent="0.3">
      <c r="A115" s="136">
        <v>1</v>
      </c>
      <c r="B115" s="136"/>
      <c r="C115" s="97" t="s">
        <v>116</v>
      </c>
      <c r="D115" s="317">
        <v>2209852</v>
      </c>
      <c r="E115" s="295" t="s">
        <v>27</v>
      </c>
      <c r="F115" s="153" t="s">
        <v>233</v>
      </c>
      <c r="G115" s="230">
        <f>VLOOKUP(D115,[2]Sheet1!$E$15:$CL$388,86,0)</f>
        <v>0</v>
      </c>
      <c r="H115" s="136">
        <f t="shared" si="9"/>
        <v>0</v>
      </c>
      <c r="I115" s="230">
        <f>VLOOKUP(D115,[2]Sheet1!$E$15:$CJ$388,84,0)</f>
        <v>0</v>
      </c>
      <c r="J115" s="136">
        <f t="shared" si="10"/>
        <v>0</v>
      </c>
      <c r="K115" s="148">
        <f t="shared" si="11"/>
        <v>0</v>
      </c>
    </row>
    <row r="116" spans="1:11" ht="18.75" thickBot="1" x14ac:dyDescent="0.3">
      <c r="A116" s="136">
        <v>1</v>
      </c>
      <c r="B116" s="136"/>
      <c r="C116" s="97" t="s">
        <v>116</v>
      </c>
      <c r="D116" s="317">
        <v>2209853</v>
      </c>
      <c r="E116" s="295" t="s">
        <v>27</v>
      </c>
      <c r="F116" s="153" t="s">
        <v>234</v>
      </c>
      <c r="G116" s="230">
        <f>VLOOKUP(D116,[2]Sheet1!$E$15:$CL$388,86,0)</f>
        <v>5</v>
      </c>
      <c r="H116" s="136">
        <f t="shared" si="9"/>
        <v>4330</v>
      </c>
      <c r="I116" s="230">
        <f>VLOOKUP(D116,[2]Sheet1!$E$15:$CJ$388,84,0)</f>
        <v>0</v>
      </c>
      <c r="J116" s="136">
        <f t="shared" si="10"/>
        <v>0</v>
      </c>
      <c r="K116" s="148">
        <f t="shared" si="11"/>
        <v>4330</v>
      </c>
    </row>
    <row r="117" spans="1:11" ht="18.75" thickBot="1" x14ac:dyDescent="0.3">
      <c r="A117" s="136">
        <v>1</v>
      </c>
      <c r="B117" s="136"/>
      <c r="C117" s="97" t="s">
        <v>116</v>
      </c>
      <c r="D117" s="317">
        <v>2209854</v>
      </c>
      <c r="E117" s="295" t="s">
        <v>27</v>
      </c>
      <c r="F117" s="153" t="s">
        <v>235</v>
      </c>
      <c r="G117" s="230">
        <f>VLOOKUP(D117,[2]Sheet1!$E$15:$CL$388,86,0)</f>
        <v>8</v>
      </c>
      <c r="H117" s="136">
        <f t="shared" si="9"/>
        <v>6928</v>
      </c>
      <c r="I117" s="230">
        <f>VLOOKUP(D117,[2]Sheet1!$E$15:$CJ$388,84,0)</f>
        <v>0</v>
      </c>
      <c r="J117" s="136">
        <f t="shared" si="10"/>
        <v>0</v>
      </c>
      <c r="K117" s="148">
        <f t="shared" si="11"/>
        <v>6928</v>
      </c>
    </row>
    <row r="118" spans="1:11" ht="18.75" thickBot="1" x14ac:dyDescent="0.3">
      <c r="A118" s="136">
        <v>1</v>
      </c>
      <c r="B118" s="136"/>
      <c r="C118" s="97" t="s">
        <v>116</v>
      </c>
      <c r="D118" s="317">
        <v>2209855</v>
      </c>
      <c r="E118" s="295" t="s">
        <v>27</v>
      </c>
      <c r="F118" s="153" t="s">
        <v>236</v>
      </c>
      <c r="G118" s="230">
        <f>VLOOKUP(D118,[2]Sheet1!$E$15:$CL$388,86,0)</f>
        <v>9</v>
      </c>
      <c r="H118" s="136">
        <f t="shared" si="9"/>
        <v>7794</v>
      </c>
      <c r="I118" s="230">
        <f>VLOOKUP(D118,[2]Sheet1!$E$15:$CJ$388,84,0)</f>
        <v>9</v>
      </c>
      <c r="J118" s="136">
        <f t="shared" si="10"/>
        <v>57888</v>
      </c>
      <c r="K118" s="148">
        <f t="shared" si="11"/>
        <v>65682</v>
      </c>
    </row>
    <row r="119" spans="1:11" ht="18.75" thickBot="1" x14ac:dyDescent="0.3">
      <c r="A119" s="136">
        <v>1</v>
      </c>
      <c r="B119" s="136"/>
      <c r="C119" s="97" t="s">
        <v>116</v>
      </c>
      <c r="D119" s="317">
        <v>2209856</v>
      </c>
      <c r="E119" s="295" t="s">
        <v>27</v>
      </c>
      <c r="F119" s="153" t="s">
        <v>237</v>
      </c>
      <c r="G119" s="230">
        <f>VLOOKUP(D119,[2]Sheet1!$E$15:$CL$388,86,0)</f>
        <v>7</v>
      </c>
      <c r="H119" s="136">
        <f t="shared" si="9"/>
        <v>6062</v>
      </c>
      <c r="I119" s="230">
        <f>VLOOKUP(D119,[2]Sheet1!$E$15:$CJ$388,84,0)</f>
        <v>0</v>
      </c>
      <c r="J119" s="136">
        <f t="shared" si="10"/>
        <v>0</v>
      </c>
      <c r="K119" s="148">
        <f t="shared" si="11"/>
        <v>6062</v>
      </c>
    </row>
    <row r="120" spans="1:11" ht="18.75" thickBot="1" x14ac:dyDescent="0.3">
      <c r="A120" s="136">
        <v>1</v>
      </c>
      <c r="B120" s="136"/>
      <c r="C120" s="97" t="s">
        <v>116</v>
      </c>
      <c r="D120" s="317">
        <v>2209857</v>
      </c>
      <c r="E120" s="295" t="s">
        <v>27</v>
      </c>
      <c r="F120" s="153" t="s">
        <v>238</v>
      </c>
      <c r="G120" s="230">
        <f>VLOOKUP(D120,[2]Sheet1!$E$15:$CL$388,86,0)</f>
        <v>19</v>
      </c>
      <c r="H120" s="136">
        <f t="shared" si="9"/>
        <v>16454</v>
      </c>
      <c r="I120" s="230">
        <f>VLOOKUP(D120,[2]Sheet1!$E$15:$CJ$388,84,0)</f>
        <v>19</v>
      </c>
      <c r="J120" s="136">
        <f t="shared" si="10"/>
        <v>122208</v>
      </c>
      <c r="K120" s="148">
        <f t="shared" si="11"/>
        <v>138662</v>
      </c>
    </row>
    <row r="121" spans="1:11" ht="18.75" thickBot="1" x14ac:dyDescent="0.3">
      <c r="A121" s="136">
        <v>1</v>
      </c>
      <c r="B121" s="136"/>
      <c r="C121" s="97" t="s">
        <v>116</v>
      </c>
      <c r="D121" s="317">
        <v>2209858</v>
      </c>
      <c r="E121" s="295" t="s">
        <v>27</v>
      </c>
      <c r="F121" s="153" t="s">
        <v>239</v>
      </c>
      <c r="G121" s="230">
        <f>VLOOKUP(D121,[2]Sheet1!$E$15:$CL$388,86,0)</f>
        <v>8</v>
      </c>
      <c r="H121" s="136">
        <f t="shared" si="9"/>
        <v>6928</v>
      </c>
      <c r="I121" s="230">
        <f>VLOOKUP(D121,[2]Sheet1!$E$15:$CJ$388,84,0)</f>
        <v>0</v>
      </c>
      <c r="J121" s="136">
        <f t="shared" si="10"/>
        <v>0</v>
      </c>
      <c r="K121" s="148">
        <f t="shared" si="11"/>
        <v>6928</v>
      </c>
    </row>
    <row r="122" spans="1:11" ht="18.75" thickBot="1" x14ac:dyDescent="0.3">
      <c r="A122" s="136">
        <v>1</v>
      </c>
      <c r="B122" s="136"/>
      <c r="C122" s="97" t="s">
        <v>116</v>
      </c>
      <c r="D122" s="317">
        <v>2209859</v>
      </c>
      <c r="E122" s="295" t="s">
        <v>27</v>
      </c>
      <c r="F122" s="153" t="s">
        <v>240</v>
      </c>
      <c r="G122" s="230">
        <f>VLOOKUP(D122,[2]Sheet1!$E$15:$CL$388,86,0)</f>
        <v>0</v>
      </c>
      <c r="H122" s="136">
        <f t="shared" si="9"/>
        <v>0</v>
      </c>
      <c r="I122" s="230">
        <f>VLOOKUP(D122,[2]Sheet1!$E$15:$CJ$388,84,0)</f>
        <v>0</v>
      </c>
      <c r="J122" s="136">
        <f t="shared" si="10"/>
        <v>0</v>
      </c>
      <c r="K122" s="148">
        <f t="shared" si="11"/>
        <v>0</v>
      </c>
    </row>
    <row r="123" spans="1:11" ht="18.75" thickBot="1" x14ac:dyDescent="0.3">
      <c r="A123" s="136">
        <v>1</v>
      </c>
      <c r="B123" s="136"/>
      <c r="C123" s="97" t="s">
        <v>116</v>
      </c>
      <c r="D123" s="317">
        <v>2209860</v>
      </c>
      <c r="E123" s="295" t="s">
        <v>27</v>
      </c>
      <c r="F123" s="153" t="s">
        <v>241</v>
      </c>
      <c r="G123" s="230">
        <f>VLOOKUP(D123,[2]Sheet1!$E$15:$CL$388,86,0)</f>
        <v>9</v>
      </c>
      <c r="H123" s="136">
        <f t="shared" si="9"/>
        <v>7794</v>
      </c>
      <c r="I123" s="230">
        <f>VLOOKUP(D123,[2]Sheet1!$E$15:$CJ$388,84,0)</f>
        <v>9</v>
      </c>
      <c r="J123" s="136">
        <f t="shared" si="10"/>
        <v>57888</v>
      </c>
      <c r="K123" s="148">
        <f t="shared" si="11"/>
        <v>65682</v>
      </c>
    </row>
    <row r="124" spans="1:11" ht="18.75" thickBot="1" x14ac:dyDescent="0.3">
      <c r="A124" s="136">
        <v>1</v>
      </c>
      <c r="B124" s="136"/>
      <c r="C124" s="97" t="s">
        <v>116</v>
      </c>
      <c r="D124" s="317">
        <v>2209861</v>
      </c>
      <c r="E124" s="295" t="s">
        <v>27</v>
      </c>
      <c r="F124" s="153" t="s">
        <v>242</v>
      </c>
      <c r="G124" s="230">
        <f>VLOOKUP(D124,[2]Sheet1!$E$15:$CL$388,86,0)</f>
        <v>8</v>
      </c>
      <c r="H124" s="136">
        <f t="shared" si="9"/>
        <v>6928</v>
      </c>
      <c r="I124" s="230">
        <f>VLOOKUP(D124,[2]Sheet1!$E$15:$CJ$388,84,0)</f>
        <v>8</v>
      </c>
      <c r="J124" s="136">
        <f t="shared" si="10"/>
        <v>51456</v>
      </c>
      <c r="K124" s="148">
        <f t="shared" si="11"/>
        <v>58384</v>
      </c>
    </row>
    <row r="125" spans="1:11" ht="18.75" thickBot="1" x14ac:dyDescent="0.3">
      <c r="A125" s="136">
        <v>1</v>
      </c>
      <c r="B125" s="136"/>
      <c r="C125" s="97" t="s">
        <v>116</v>
      </c>
      <c r="D125" s="317">
        <v>2209862</v>
      </c>
      <c r="E125" s="295" t="s">
        <v>27</v>
      </c>
      <c r="F125" s="153" t="s">
        <v>243</v>
      </c>
      <c r="G125" s="230">
        <f>VLOOKUP(D125,[2]Sheet1!$E$15:$CL$388,86,0)</f>
        <v>16</v>
      </c>
      <c r="H125" s="136">
        <f t="shared" si="9"/>
        <v>13856</v>
      </c>
      <c r="I125" s="230">
        <f>VLOOKUP(D125,[2]Sheet1!$E$15:$CJ$388,84,0)</f>
        <v>16</v>
      </c>
      <c r="J125" s="136">
        <f t="shared" si="10"/>
        <v>102912</v>
      </c>
      <c r="K125" s="148">
        <f t="shared" si="11"/>
        <v>116768</v>
      </c>
    </row>
    <row r="126" spans="1:11" ht="18.75" thickBot="1" x14ac:dyDescent="0.3">
      <c r="A126" s="136">
        <v>1</v>
      </c>
      <c r="B126" s="136"/>
      <c r="C126" s="97" t="s">
        <v>116</v>
      </c>
      <c r="D126" s="317">
        <v>2209863</v>
      </c>
      <c r="E126" s="295" t="s">
        <v>27</v>
      </c>
      <c r="F126" s="153" t="s">
        <v>244</v>
      </c>
      <c r="G126" s="230">
        <f>VLOOKUP(D126,[2]Sheet1!$E$15:$CL$388,86,0)</f>
        <v>7</v>
      </c>
      <c r="H126" s="136">
        <f t="shared" si="9"/>
        <v>6062</v>
      </c>
      <c r="I126" s="230">
        <f>VLOOKUP(D126,[2]Sheet1!$E$15:$CJ$388,84,0)</f>
        <v>0</v>
      </c>
      <c r="J126" s="136">
        <f t="shared" si="10"/>
        <v>0</v>
      </c>
      <c r="K126" s="148">
        <f t="shared" si="11"/>
        <v>6062</v>
      </c>
    </row>
    <row r="127" spans="1:11" ht="18.75" thickBot="1" x14ac:dyDescent="0.3">
      <c r="A127" s="136">
        <v>1</v>
      </c>
      <c r="B127" s="136"/>
      <c r="C127" s="97"/>
      <c r="D127" s="319">
        <v>2209019</v>
      </c>
      <c r="E127" s="320" t="s">
        <v>112</v>
      </c>
      <c r="F127" s="126" t="s">
        <v>428</v>
      </c>
      <c r="G127" s="230">
        <f>VLOOKUP(D127,[2]Sheet1!$E$15:$CL$388,86,0)</f>
        <v>26</v>
      </c>
      <c r="H127" s="136">
        <f t="shared" si="9"/>
        <v>22516</v>
      </c>
      <c r="I127" s="230">
        <f>VLOOKUP(D127,[2]Sheet1!$E$15:$CJ$388,84,0)</f>
        <v>26</v>
      </c>
      <c r="J127" s="136">
        <f t="shared" si="10"/>
        <v>167232</v>
      </c>
      <c r="K127" s="148">
        <f t="shared" si="11"/>
        <v>189748</v>
      </c>
    </row>
    <row r="128" spans="1:11" ht="18.75" thickBot="1" x14ac:dyDescent="0.3">
      <c r="A128" s="136">
        <v>1</v>
      </c>
      <c r="B128" s="136"/>
      <c r="C128" s="97"/>
      <c r="D128" s="319">
        <v>2209025</v>
      </c>
      <c r="E128" s="320" t="s">
        <v>112</v>
      </c>
      <c r="F128" s="126" t="s">
        <v>429</v>
      </c>
      <c r="G128" s="230">
        <f>VLOOKUP(D128,[2]Sheet1!$E$15:$CL$388,86,0)</f>
        <v>26</v>
      </c>
      <c r="H128" s="136">
        <f t="shared" si="9"/>
        <v>22516</v>
      </c>
      <c r="I128" s="230">
        <f>VLOOKUP(D128,[2]Sheet1!$E$15:$CJ$388,84,0)</f>
        <v>14</v>
      </c>
      <c r="J128" s="136">
        <f t="shared" si="10"/>
        <v>90048</v>
      </c>
      <c r="K128" s="148">
        <f t="shared" si="11"/>
        <v>112564</v>
      </c>
    </row>
    <row r="129" spans="1:11" ht="18.75" thickBot="1" x14ac:dyDescent="0.3">
      <c r="A129" s="136">
        <v>1</v>
      </c>
      <c r="B129" s="136"/>
      <c r="C129" s="97"/>
      <c r="D129" s="319">
        <v>2209034</v>
      </c>
      <c r="E129" s="320" t="s">
        <v>112</v>
      </c>
      <c r="F129" s="126" t="s">
        <v>430</v>
      </c>
      <c r="G129" s="230">
        <f>VLOOKUP(D129,[2]Sheet1!$E$15:$CL$388,86,0)</f>
        <v>38</v>
      </c>
      <c r="H129" s="136">
        <f t="shared" si="9"/>
        <v>32908</v>
      </c>
      <c r="I129" s="230">
        <f>VLOOKUP(D129,[2]Sheet1!$E$15:$CJ$388,84,0)</f>
        <v>38</v>
      </c>
      <c r="J129" s="136">
        <f t="shared" si="10"/>
        <v>244416</v>
      </c>
      <c r="K129" s="148">
        <f t="shared" si="11"/>
        <v>277324</v>
      </c>
    </row>
    <row r="130" spans="1:11" ht="18.75" thickBot="1" x14ac:dyDescent="0.3">
      <c r="A130" s="136">
        <v>1</v>
      </c>
      <c r="B130" s="136"/>
      <c r="C130" s="97"/>
      <c r="D130" s="319">
        <v>2209036</v>
      </c>
      <c r="E130" s="320" t="s">
        <v>112</v>
      </c>
      <c r="F130" s="126" t="s">
        <v>431</v>
      </c>
      <c r="G130" s="230">
        <f>VLOOKUP(D130,[2]Sheet1!$E$15:$CL$388,86,0)</f>
        <v>26</v>
      </c>
      <c r="H130" s="136">
        <f t="shared" si="9"/>
        <v>22516</v>
      </c>
      <c r="I130" s="230">
        <f>VLOOKUP(D130,[2]Sheet1!$E$15:$CJ$388,84,0)</f>
        <v>20</v>
      </c>
      <c r="J130" s="136">
        <f t="shared" si="10"/>
        <v>128640</v>
      </c>
      <c r="K130" s="148">
        <f t="shared" si="11"/>
        <v>151156</v>
      </c>
    </row>
    <row r="131" spans="1:11" ht="18.75" thickBot="1" x14ac:dyDescent="0.3">
      <c r="A131" s="136">
        <v>1</v>
      </c>
      <c r="B131" s="136"/>
      <c r="C131" s="97"/>
      <c r="D131" s="319">
        <v>2209051</v>
      </c>
      <c r="E131" s="320" t="s">
        <v>112</v>
      </c>
      <c r="F131" s="126" t="s">
        <v>432</v>
      </c>
      <c r="G131" s="230">
        <f>VLOOKUP(D131,[2]Sheet1!$E$15:$CL$388,86,0)</f>
        <v>33</v>
      </c>
      <c r="H131" s="136">
        <f t="shared" si="9"/>
        <v>28578</v>
      </c>
      <c r="I131" s="230">
        <f>VLOOKUP(D131,[2]Sheet1!$E$15:$CJ$388,84,0)</f>
        <v>33</v>
      </c>
      <c r="J131" s="136">
        <f t="shared" si="10"/>
        <v>212256</v>
      </c>
      <c r="K131" s="148">
        <f t="shared" si="11"/>
        <v>240834</v>
      </c>
    </row>
    <row r="132" spans="1:11" ht="18.75" thickBot="1" x14ac:dyDescent="0.3">
      <c r="A132" s="136">
        <v>1</v>
      </c>
      <c r="B132" s="136"/>
      <c r="C132" s="97"/>
      <c r="D132" s="319">
        <v>2209132</v>
      </c>
      <c r="E132" s="320" t="s">
        <v>112</v>
      </c>
      <c r="F132" s="126" t="s">
        <v>433</v>
      </c>
      <c r="G132" s="230">
        <f>VLOOKUP(D132,[2]Sheet1!$E$15:$CL$388,86,0)</f>
        <v>48</v>
      </c>
      <c r="H132" s="136">
        <f t="shared" si="9"/>
        <v>41568</v>
      </c>
      <c r="I132" s="230">
        <f>VLOOKUP(D132,[2]Sheet1!$E$15:$CJ$388,84,0)</f>
        <v>48</v>
      </c>
      <c r="J132" s="136">
        <f t="shared" si="10"/>
        <v>308736</v>
      </c>
      <c r="K132" s="148">
        <f t="shared" si="11"/>
        <v>350304</v>
      </c>
    </row>
    <row r="133" spans="1:11" ht="18.75" thickBot="1" x14ac:dyDescent="0.3">
      <c r="A133" s="136">
        <v>1</v>
      </c>
      <c r="B133" s="136"/>
      <c r="C133" s="97"/>
      <c r="D133" s="319">
        <v>2209142</v>
      </c>
      <c r="E133" s="320" t="s">
        <v>112</v>
      </c>
      <c r="F133" s="126" t="s">
        <v>434</v>
      </c>
      <c r="G133" s="230">
        <f>VLOOKUP(D133,[2]Sheet1!$E$15:$CL$388,86,0)</f>
        <v>24</v>
      </c>
      <c r="H133" s="136">
        <f t="shared" si="9"/>
        <v>20784</v>
      </c>
      <c r="I133" s="230">
        <f>VLOOKUP(D133,[2]Sheet1!$E$15:$CJ$388,84,0)</f>
        <v>24</v>
      </c>
      <c r="J133" s="136">
        <f t="shared" si="10"/>
        <v>154368</v>
      </c>
      <c r="K133" s="148">
        <f t="shared" si="11"/>
        <v>175152</v>
      </c>
    </row>
    <row r="134" spans="1:11" ht="18" x14ac:dyDescent="0.25">
      <c r="A134" s="136">
        <v>1</v>
      </c>
      <c r="B134" s="136"/>
      <c r="C134" s="97"/>
      <c r="D134" s="318">
        <v>2209305</v>
      </c>
      <c r="E134" s="246" t="s">
        <v>112</v>
      </c>
      <c r="F134" s="126" t="s">
        <v>435</v>
      </c>
      <c r="G134" s="230">
        <f>VLOOKUP(D134,[2]Sheet1!$E$15:$CL$388,86,0)</f>
        <v>8</v>
      </c>
      <c r="H134" s="136">
        <f t="shared" si="9"/>
        <v>6928</v>
      </c>
      <c r="I134" s="230">
        <f>VLOOKUP(D134,[2]Sheet1!$E$15:$CJ$388,84,0)</f>
        <v>0</v>
      </c>
      <c r="J134" s="136">
        <f t="shared" si="10"/>
        <v>0</v>
      </c>
      <c r="K134" s="148">
        <f t="shared" si="11"/>
        <v>6928</v>
      </c>
    </row>
    <row r="135" spans="1:11" ht="15" x14ac:dyDescent="0.25">
      <c r="A135" s="136"/>
      <c r="B135" s="136"/>
      <c r="C135" s="124" t="s">
        <v>28</v>
      </c>
      <c r="D135" s="316" t="s">
        <v>28</v>
      </c>
      <c r="E135" s="295"/>
      <c r="F135" s="124" t="s">
        <v>28</v>
      </c>
      <c r="G135" s="148">
        <f t="shared" ref="G135:K135" si="15">SUM(G136:G149)</f>
        <v>86</v>
      </c>
      <c r="H135" s="148">
        <f t="shared" si="15"/>
        <v>74476</v>
      </c>
      <c r="I135" s="148">
        <f t="shared" si="15"/>
        <v>62</v>
      </c>
      <c r="J135" s="148">
        <f t="shared" si="15"/>
        <v>398784</v>
      </c>
      <c r="K135" s="148">
        <f t="shared" si="15"/>
        <v>473260</v>
      </c>
    </row>
    <row r="136" spans="1:11" ht="18.75" thickBot="1" x14ac:dyDescent="0.3">
      <c r="A136" s="136">
        <v>1</v>
      </c>
      <c r="B136" s="136"/>
      <c r="C136" s="97" t="s">
        <v>116</v>
      </c>
      <c r="D136" s="317">
        <v>2210905</v>
      </c>
      <c r="E136" s="295" t="s">
        <v>28</v>
      </c>
      <c r="F136" s="153" t="s">
        <v>245</v>
      </c>
      <c r="G136" s="230">
        <f>VLOOKUP(D136,[2]Sheet1!$E$15:$CL$388,86,0)</f>
        <v>1</v>
      </c>
      <c r="H136" s="136">
        <f t="shared" si="9"/>
        <v>866</v>
      </c>
      <c r="I136" s="230">
        <f>VLOOKUP(D136,[2]Sheet1!$E$15:$CJ$388,84,0)</f>
        <v>0</v>
      </c>
      <c r="J136" s="136">
        <f t="shared" si="10"/>
        <v>0</v>
      </c>
      <c r="K136" s="148">
        <f t="shared" si="11"/>
        <v>866</v>
      </c>
    </row>
    <row r="137" spans="1:11" ht="18.75" thickBot="1" x14ac:dyDescent="0.3">
      <c r="A137" s="136">
        <v>1</v>
      </c>
      <c r="B137" s="136"/>
      <c r="C137" s="97" t="s">
        <v>116</v>
      </c>
      <c r="D137" s="317">
        <v>2210907</v>
      </c>
      <c r="E137" s="295" t="s">
        <v>28</v>
      </c>
      <c r="F137" s="153" t="s">
        <v>246</v>
      </c>
      <c r="G137" s="230">
        <f>VLOOKUP(D137,[2]Sheet1!$E$15:$CL$388,86,0)</f>
        <v>0</v>
      </c>
      <c r="H137" s="136">
        <f t="shared" ref="H137:H200" si="16">G137*866</f>
        <v>0</v>
      </c>
      <c r="I137" s="230">
        <f>VLOOKUP(D137,[2]Sheet1!$E$15:$CJ$388,84,0)</f>
        <v>0</v>
      </c>
      <c r="J137" s="136">
        <f t="shared" ref="J137:J200" si="17">I137*6432</f>
        <v>0</v>
      </c>
      <c r="K137" s="148">
        <f t="shared" ref="K137:K200" si="18">H137+J137</f>
        <v>0</v>
      </c>
    </row>
    <row r="138" spans="1:11" ht="18.75" thickBot="1" x14ac:dyDescent="0.3">
      <c r="A138" s="136">
        <v>1</v>
      </c>
      <c r="B138" s="136"/>
      <c r="C138" s="97" t="s">
        <v>116</v>
      </c>
      <c r="D138" s="317">
        <v>2210673</v>
      </c>
      <c r="E138" s="295" t="s">
        <v>28</v>
      </c>
      <c r="F138" s="153" t="s">
        <v>247</v>
      </c>
      <c r="G138" s="230">
        <f>VLOOKUP(D138,[2]Sheet1!$E$15:$CL$388,86,0)</f>
        <v>2</v>
      </c>
      <c r="H138" s="136">
        <f t="shared" si="16"/>
        <v>1732</v>
      </c>
      <c r="I138" s="230">
        <f>VLOOKUP(D138,[2]Sheet1!$E$15:$CJ$388,84,0)</f>
        <v>0</v>
      </c>
      <c r="J138" s="136">
        <f t="shared" si="17"/>
        <v>0</v>
      </c>
      <c r="K138" s="148">
        <f t="shared" si="18"/>
        <v>1732</v>
      </c>
    </row>
    <row r="139" spans="1:11" ht="18.75" thickBot="1" x14ac:dyDescent="0.3">
      <c r="A139" s="136">
        <v>1</v>
      </c>
      <c r="B139" s="136"/>
      <c r="C139" s="97" t="s">
        <v>116</v>
      </c>
      <c r="D139" s="317">
        <v>2210901</v>
      </c>
      <c r="E139" s="295" t="s">
        <v>28</v>
      </c>
      <c r="F139" s="153" t="s">
        <v>248</v>
      </c>
      <c r="G139" s="230">
        <f>VLOOKUP(D139,[2]Sheet1!$E$15:$CL$388,86,0)</f>
        <v>6</v>
      </c>
      <c r="H139" s="136">
        <f t="shared" si="16"/>
        <v>5196</v>
      </c>
      <c r="I139" s="230">
        <f>VLOOKUP(D139,[2]Sheet1!$E$15:$CJ$388,84,0)</f>
        <v>0</v>
      </c>
      <c r="J139" s="136">
        <f t="shared" si="17"/>
        <v>0</v>
      </c>
      <c r="K139" s="148">
        <f t="shared" si="18"/>
        <v>5196</v>
      </c>
    </row>
    <row r="140" spans="1:11" ht="18.75" thickBot="1" x14ac:dyDescent="0.3">
      <c r="A140" s="136">
        <v>1</v>
      </c>
      <c r="B140" s="136"/>
      <c r="C140" s="97" t="s">
        <v>116</v>
      </c>
      <c r="D140" s="317">
        <v>2210902</v>
      </c>
      <c r="E140" s="295" t="s">
        <v>28</v>
      </c>
      <c r="F140" s="153" t="s">
        <v>249</v>
      </c>
      <c r="G140" s="230">
        <f>VLOOKUP(D140,[2]Sheet1!$E$15:$CL$388,86,0)</f>
        <v>3</v>
      </c>
      <c r="H140" s="136">
        <f t="shared" si="16"/>
        <v>2598</v>
      </c>
      <c r="I140" s="230">
        <f>VLOOKUP(D140,[2]Sheet1!$E$15:$CJ$388,84,0)</f>
        <v>0</v>
      </c>
      <c r="J140" s="136">
        <f t="shared" si="17"/>
        <v>0</v>
      </c>
      <c r="K140" s="148">
        <f t="shared" si="18"/>
        <v>2598</v>
      </c>
    </row>
    <row r="141" spans="1:11" ht="18.75" thickBot="1" x14ac:dyDescent="0.3">
      <c r="A141" s="136">
        <v>1</v>
      </c>
      <c r="B141" s="136"/>
      <c r="C141" s="97" t="s">
        <v>116</v>
      </c>
      <c r="D141" s="317">
        <v>2210903</v>
      </c>
      <c r="E141" s="295" t="s">
        <v>28</v>
      </c>
      <c r="F141" s="153" t="s">
        <v>250</v>
      </c>
      <c r="G141" s="230">
        <f>VLOOKUP(D141,[2]Sheet1!$E$15:$CL$388,86,0)</f>
        <v>0</v>
      </c>
      <c r="H141" s="136">
        <f t="shared" si="16"/>
        <v>0</v>
      </c>
      <c r="I141" s="230">
        <f>VLOOKUP(D141,[2]Sheet1!$E$15:$CJ$388,84,0)</f>
        <v>0</v>
      </c>
      <c r="J141" s="136">
        <f t="shared" si="17"/>
        <v>0</v>
      </c>
      <c r="K141" s="148">
        <f t="shared" si="18"/>
        <v>0</v>
      </c>
    </row>
    <row r="142" spans="1:11" ht="18.75" thickBot="1" x14ac:dyDescent="0.3">
      <c r="A142" s="136">
        <v>1</v>
      </c>
      <c r="B142" s="136"/>
      <c r="C142" s="97" t="s">
        <v>116</v>
      </c>
      <c r="D142" s="317">
        <v>2210904</v>
      </c>
      <c r="E142" s="295" t="s">
        <v>28</v>
      </c>
      <c r="F142" s="153" t="s">
        <v>251</v>
      </c>
      <c r="G142" s="230">
        <f>VLOOKUP(D142,[2]Sheet1!$E$15:$CL$388,86,0)</f>
        <v>1</v>
      </c>
      <c r="H142" s="136">
        <f t="shared" si="16"/>
        <v>866</v>
      </c>
      <c r="I142" s="230">
        <f>VLOOKUP(D142,[2]Sheet1!$E$15:$CJ$388,84,0)</f>
        <v>0</v>
      </c>
      <c r="J142" s="136">
        <f t="shared" si="17"/>
        <v>0</v>
      </c>
      <c r="K142" s="148">
        <f t="shared" si="18"/>
        <v>866</v>
      </c>
    </row>
    <row r="143" spans="1:11" ht="18.75" thickBot="1" x14ac:dyDescent="0.3">
      <c r="A143" s="136">
        <v>1</v>
      </c>
      <c r="B143" s="136"/>
      <c r="C143" s="97"/>
      <c r="D143" s="319">
        <v>2210117</v>
      </c>
      <c r="E143" s="320" t="s">
        <v>28</v>
      </c>
      <c r="F143" s="126" t="s">
        <v>436</v>
      </c>
      <c r="G143" s="230">
        <f>VLOOKUP(D143,[2]Sheet1!$E$15:$CL$388,86,0)</f>
        <v>10</v>
      </c>
      <c r="H143" s="136">
        <f t="shared" si="16"/>
        <v>8660</v>
      </c>
      <c r="I143" s="230">
        <f>VLOOKUP(D143,[2]Sheet1!$E$15:$CJ$388,84,0)</f>
        <v>10</v>
      </c>
      <c r="J143" s="136">
        <f t="shared" si="17"/>
        <v>64320</v>
      </c>
      <c r="K143" s="148">
        <f t="shared" si="18"/>
        <v>72980</v>
      </c>
    </row>
    <row r="144" spans="1:11" ht="18.75" thickBot="1" x14ac:dyDescent="0.3">
      <c r="A144" s="136">
        <v>1</v>
      </c>
      <c r="B144" s="136"/>
      <c r="C144" s="97"/>
      <c r="D144" s="319">
        <v>2210115</v>
      </c>
      <c r="E144" s="320" t="s">
        <v>28</v>
      </c>
      <c r="F144" s="126" t="s">
        <v>437</v>
      </c>
      <c r="G144" s="230">
        <f>VLOOKUP(D144,[2]Sheet1!$E$15:$CL$388,86,0)</f>
        <v>9</v>
      </c>
      <c r="H144" s="136">
        <f t="shared" si="16"/>
        <v>7794</v>
      </c>
      <c r="I144" s="230">
        <f>VLOOKUP(D144,[2]Sheet1!$E$15:$CJ$388,84,0)</f>
        <v>0</v>
      </c>
      <c r="J144" s="136">
        <f t="shared" si="17"/>
        <v>0</v>
      </c>
      <c r="K144" s="148">
        <f t="shared" si="18"/>
        <v>7794</v>
      </c>
    </row>
    <row r="145" spans="1:11" ht="18.75" thickBot="1" x14ac:dyDescent="0.3">
      <c r="A145" s="136">
        <v>1</v>
      </c>
      <c r="B145" s="136"/>
      <c r="C145" s="97"/>
      <c r="D145" s="319">
        <v>2210085</v>
      </c>
      <c r="E145" s="320" t="s">
        <v>28</v>
      </c>
      <c r="F145" s="126" t="s">
        <v>438</v>
      </c>
      <c r="G145" s="230">
        <f>VLOOKUP(D145,[2]Sheet1!$E$15:$CL$388,86,0)</f>
        <v>13</v>
      </c>
      <c r="H145" s="136">
        <f t="shared" si="16"/>
        <v>11258</v>
      </c>
      <c r="I145" s="230">
        <f>VLOOKUP(D145,[2]Sheet1!$E$15:$CJ$388,84,0)</f>
        <v>13</v>
      </c>
      <c r="J145" s="136">
        <f t="shared" si="17"/>
        <v>83616</v>
      </c>
      <c r="K145" s="148">
        <f t="shared" si="18"/>
        <v>94874</v>
      </c>
    </row>
    <row r="146" spans="1:11" ht="18.75" thickBot="1" x14ac:dyDescent="0.3">
      <c r="A146" s="136">
        <v>1</v>
      </c>
      <c r="B146" s="136"/>
      <c r="C146" s="97"/>
      <c r="D146" s="319">
        <v>2210156</v>
      </c>
      <c r="E146" s="320" t="s">
        <v>28</v>
      </c>
      <c r="F146" s="126" t="s">
        <v>439</v>
      </c>
      <c r="G146" s="230">
        <f>VLOOKUP(D146,[2]Sheet1!$E$15:$CL$388,86,0)</f>
        <v>9</v>
      </c>
      <c r="H146" s="136">
        <f t="shared" si="16"/>
        <v>7794</v>
      </c>
      <c r="I146" s="230">
        <f>VLOOKUP(D146,[2]Sheet1!$E$15:$CJ$388,84,0)</f>
        <v>9</v>
      </c>
      <c r="J146" s="136">
        <f t="shared" si="17"/>
        <v>57888</v>
      </c>
      <c r="K146" s="148">
        <f t="shared" si="18"/>
        <v>65682</v>
      </c>
    </row>
    <row r="147" spans="1:11" ht="18.75" thickBot="1" x14ac:dyDescent="0.3">
      <c r="A147" s="136">
        <v>1</v>
      </c>
      <c r="B147" s="136"/>
      <c r="C147" s="97"/>
      <c r="D147" s="319">
        <v>2210159</v>
      </c>
      <c r="E147" s="320" t="s">
        <v>28</v>
      </c>
      <c r="F147" s="126" t="s">
        <v>440</v>
      </c>
      <c r="G147" s="230">
        <f>VLOOKUP(D147,[2]Sheet1!$E$15:$CL$388,86,0)</f>
        <v>10</v>
      </c>
      <c r="H147" s="136">
        <f t="shared" si="16"/>
        <v>8660</v>
      </c>
      <c r="I147" s="230">
        <f>VLOOKUP(D147,[2]Sheet1!$E$15:$CJ$388,84,0)</f>
        <v>10</v>
      </c>
      <c r="J147" s="136">
        <f t="shared" si="17"/>
        <v>64320</v>
      </c>
      <c r="K147" s="148">
        <f t="shared" si="18"/>
        <v>72980</v>
      </c>
    </row>
    <row r="148" spans="1:11" ht="18.75" thickBot="1" x14ac:dyDescent="0.3">
      <c r="A148" s="136">
        <v>1</v>
      </c>
      <c r="B148" s="136"/>
      <c r="C148" s="97"/>
      <c r="D148" s="319">
        <v>2210162</v>
      </c>
      <c r="E148" s="320" t="s">
        <v>28</v>
      </c>
      <c r="F148" s="126" t="s">
        <v>441</v>
      </c>
      <c r="G148" s="230">
        <f>VLOOKUP(D148,[2]Sheet1!$E$15:$CL$388,86,0)</f>
        <v>20</v>
      </c>
      <c r="H148" s="136">
        <f t="shared" si="16"/>
        <v>17320</v>
      </c>
      <c r="I148" s="230">
        <f>VLOOKUP(D148,[2]Sheet1!$E$15:$CJ$388,84,0)</f>
        <v>20</v>
      </c>
      <c r="J148" s="136">
        <f t="shared" si="17"/>
        <v>128640</v>
      </c>
      <c r="K148" s="148">
        <f t="shared" si="18"/>
        <v>145960</v>
      </c>
    </row>
    <row r="149" spans="1:11" ht="18" x14ac:dyDescent="0.25">
      <c r="A149" s="136">
        <v>1</v>
      </c>
      <c r="B149" s="136"/>
      <c r="C149" s="97"/>
      <c r="D149" s="318">
        <v>2210116</v>
      </c>
      <c r="E149" s="324" t="s">
        <v>28</v>
      </c>
      <c r="F149" s="126" t="s">
        <v>442</v>
      </c>
      <c r="G149" s="230">
        <f>VLOOKUP(D149,[2]Sheet1!$E$15:$CL$388,86,0)</f>
        <v>2</v>
      </c>
      <c r="H149" s="136">
        <f t="shared" si="16"/>
        <v>1732</v>
      </c>
      <c r="I149" s="230">
        <f>VLOOKUP(D149,[2]Sheet1!$E$15:$CJ$388,84,0)</f>
        <v>0</v>
      </c>
      <c r="J149" s="136">
        <f t="shared" si="17"/>
        <v>0</v>
      </c>
      <c r="K149" s="148">
        <f t="shared" si="18"/>
        <v>1732</v>
      </c>
    </row>
    <row r="150" spans="1:11" ht="15" x14ac:dyDescent="0.25">
      <c r="A150" s="136"/>
      <c r="B150" s="136"/>
      <c r="C150" s="124" t="s">
        <v>29</v>
      </c>
      <c r="D150" s="316" t="s">
        <v>29</v>
      </c>
      <c r="E150" s="295"/>
      <c r="F150" s="124" t="s">
        <v>29</v>
      </c>
      <c r="G150" s="148">
        <f t="shared" ref="G150:K150" si="19">SUM(G151:G164)</f>
        <v>142</v>
      </c>
      <c r="H150" s="148">
        <f t="shared" si="19"/>
        <v>122972</v>
      </c>
      <c r="I150" s="148">
        <f t="shared" si="19"/>
        <v>115</v>
      </c>
      <c r="J150" s="148">
        <f t="shared" si="19"/>
        <v>739680</v>
      </c>
      <c r="K150" s="148">
        <f t="shared" si="19"/>
        <v>862652</v>
      </c>
    </row>
    <row r="151" spans="1:11" ht="18.75" thickBot="1" x14ac:dyDescent="0.3">
      <c r="A151" s="136">
        <v>1</v>
      </c>
      <c r="B151" s="136"/>
      <c r="C151" s="97" t="s">
        <v>116</v>
      </c>
      <c r="D151" s="317">
        <v>2211688</v>
      </c>
      <c r="E151" s="295" t="s">
        <v>29</v>
      </c>
      <c r="F151" s="153" t="s">
        <v>252</v>
      </c>
      <c r="G151" s="230">
        <f>VLOOKUP(D151,[2]Sheet1!$E$15:$CL$388,86,0)</f>
        <v>5</v>
      </c>
      <c r="H151" s="136">
        <f t="shared" si="16"/>
        <v>4330</v>
      </c>
      <c r="I151" s="230">
        <f>VLOOKUP(D151,[2]Sheet1!$E$15:$CJ$388,84,0)</f>
        <v>0</v>
      </c>
      <c r="J151" s="136">
        <f t="shared" si="17"/>
        <v>0</v>
      </c>
      <c r="K151" s="148">
        <f t="shared" si="18"/>
        <v>4330</v>
      </c>
    </row>
    <row r="152" spans="1:11" ht="18.75" thickBot="1" x14ac:dyDescent="0.3">
      <c r="A152" s="136">
        <v>1</v>
      </c>
      <c r="B152" s="136"/>
      <c r="C152" s="97" t="s">
        <v>116</v>
      </c>
      <c r="D152" s="317">
        <v>2211800</v>
      </c>
      <c r="E152" s="295" t="s">
        <v>29</v>
      </c>
      <c r="F152" s="153" t="s">
        <v>253</v>
      </c>
      <c r="G152" s="230">
        <f>VLOOKUP(D152,[2]Sheet1!$E$15:$CL$388,86,0)</f>
        <v>5</v>
      </c>
      <c r="H152" s="136">
        <f t="shared" si="16"/>
        <v>4330</v>
      </c>
      <c r="I152" s="230">
        <f>VLOOKUP(D152,[2]Sheet1!$E$15:$CJ$388,84,0)</f>
        <v>5</v>
      </c>
      <c r="J152" s="136">
        <f t="shared" si="17"/>
        <v>32160</v>
      </c>
      <c r="K152" s="148">
        <f t="shared" si="18"/>
        <v>36490</v>
      </c>
    </row>
    <row r="153" spans="1:11" ht="18.75" thickBot="1" x14ac:dyDescent="0.3">
      <c r="A153" s="136">
        <v>1</v>
      </c>
      <c r="B153" s="136"/>
      <c r="C153" s="97" t="s">
        <v>116</v>
      </c>
      <c r="D153" s="317">
        <v>2211900</v>
      </c>
      <c r="E153" s="295" t="s">
        <v>29</v>
      </c>
      <c r="F153" s="153" t="s">
        <v>254</v>
      </c>
      <c r="G153" s="230">
        <f>VLOOKUP(D153,[2]Sheet1!$E$15:$CL$388,86,0)</f>
        <v>0</v>
      </c>
      <c r="H153" s="136">
        <f t="shared" si="16"/>
        <v>0</v>
      </c>
      <c r="I153" s="230">
        <f>VLOOKUP(D153,[2]Sheet1!$E$15:$CJ$388,84,0)</f>
        <v>0</v>
      </c>
      <c r="J153" s="136">
        <f t="shared" si="17"/>
        <v>0</v>
      </c>
      <c r="K153" s="148">
        <f t="shared" si="18"/>
        <v>0</v>
      </c>
    </row>
    <row r="154" spans="1:11" ht="18.75" thickBot="1" x14ac:dyDescent="0.3">
      <c r="A154" s="136">
        <v>1</v>
      </c>
      <c r="B154" s="136"/>
      <c r="C154" s="97" t="s">
        <v>116</v>
      </c>
      <c r="D154" s="317">
        <v>2211989</v>
      </c>
      <c r="E154" s="295" t="s">
        <v>29</v>
      </c>
      <c r="F154" s="153" t="s">
        <v>255</v>
      </c>
      <c r="G154" s="230">
        <f>VLOOKUP(D154,[2]Sheet1!$E$15:$CL$388,86,0)</f>
        <v>10</v>
      </c>
      <c r="H154" s="136">
        <f t="shared" si="16"/>
        <v>8660</v>
      </c>
      <c r="I154" s="230">
        <f>VLOOKUP(D154,[2]Sheet1!$E$15:$CJ$388,84,0)</f>
        <v>10</v>
      </c>
      <c r="J154" s="136">
        <f t="shared" si="17"/>
        <v>64320</v>
      </c>
      <c r="K154" s="148">
        <f t="shared" si="18"/>
        <v>72980</v>
      </c>
    </row>
    <row r="155" spans="1:11" ht="18.75" thickBot="1" x14ac:dyDescent="0.3">
      <c r="A155" s="136">
        <v>1</v>
      </c>
      <c r="B155" s="136"/>
      <c r="C155" s="97" t="s">
        <v>116</v>
      </c>
      <c r="D155" s="317">
        <v>2211990</v>
      </c>
      <c r="E155" s="295" t="s">
        <v>29</v>
      </c>
      <c r="F155" s="153" t="s">
        <v>256</v>
      </c>
      <c r="G155" s="230">
        <f>VLOOKUP(D155,[2]Sheet1!$E$15:$CL$388,86,0)</f>
        <v>6</v>
      </c>
      <c r="H155" s="136">
        <f t="shared" si="16"/>
        <v>5196</v>
      </c>
      <c r="I155" s="230">
        <f>VLOOKUP(D155,[2]Sheet1!$E$15:$CJ$388,84,0)</f>
        <v>0</v>
      </c>
      <c r="J155" s="136">
        <f t="shared" si="17"/>
        <v>0</v>
      </c>
      <c r="K155" s="148">
        <f t="shared" si="18"/>
        <v>5196</v>
      </c>
    </row>
    <row r="156" spans="1:11" ht="18.75" thickBot="1" x14ac:dyDescent="0.3">
      <c r="A156" s="136">
        <v>1</v>
      </c>
      <c r="B156" s="136"/>
      <c r="C156" s="97" t="s">
        <v>116</v>
      </c>
      <c r="D156" s="317">
        <v>2211991</v>
      </c>
      <c r="E156" s="295" t="s">
        <v>29</v>
      </c>
      <c r="F156" s="153" t="s">
        <v>257</v>
      </c>
      <c r="G156" s="230">
        <f>VLOOKUP(D156,[2]Sheet1!$E$15:$CL$388,86,0)</f>
        <v>12</v>
      </c>
      <c r="H156" s="136">
        <f t="shared" si="16"/>
        <v>10392</v>
      </c>
      <c r="I156" s="230">
        <f>VLOOKUP(D156,[2]Sheet1!$E$15:$CJ$388,84,0)</f>
        <v>12</v>
      </c>
      <c r="J156" s="136">
        <f t="shared" si="17"/>
        <v>77184</v>
      </c>
      <c r="K156" s="148">
        <f t="shared" si="18"/>
        <v>87576</v>
      </c>
    </row>
    <row r="157" spans="1:11" ht="18.75" thickBot="1" x14ac:dyDescent="0.3">
      <c r="A157" s="136">
        <v>1</v>
      </c>
      <c r="B157" s="136"/>
      <c r="C157" s="97" t="s">
        <v>116</v>
      </c>
      <c r="D157" s="317">
        <v>2211992</v>
      </c>
      <c r="E157" s="295" t="s">
        <v>29</v>
      </c>
      <c r="F157" s="153" t="s">
        <v>258</v>
      </c>
      <c r="G157" s="230">
        <f>VLOOKUP(D157,[2]Sheet1!$E$15:$CL$388,86,0)</f>
        <v>5</v>
      </c>
      <c r="H157" s="136">
        <f t="shared" si="16"/>
        <v>4330</v>
      </c>
      <c r="I157" s="230">
        <f>VLOOKUP(D157,[2]Sheet1!$E$15:$CJ$388,84,0)</f>
        <v>0</v>
      </c>
      <c r="J157" s="136">
        <f t="shared" si="17"/>
        <v>0</v>
      </c>
      <c r="K157" s="148">
        <f t="shared" si="18"/>
        <v>4330</v>
      </c>
    </row>
    <row r="158" spans="1:11" ht="18.75" thickBot="1" x14ac:dyDescent="0.3">
      <c r="A158" s="136">
        <v>1</v>
      </c>
      <c r="B158" s="136"/>
      <c r="C158" s="97" t="s">
        <v>116</v>
      </c>
      <c r="D158" s="317">
        <v>2211993</v>
      </c>
      <c r="E158" s="295" t="s">
        <v>29</v>
      </c>
      <c r="F158" s="153" t="s">
        <v>259</v>
      </c>
      <c r="G158" s="230">
        <f>VLOOKUP(D158,[2]Sheet1!$E$15:$CL$388,86,0)</f>
        <v>5</v>
      </c>
      <c r="H158" s="136">
        <f t="shared" si="16"/>
        <v>4330</v>
      </c>
      <c r="I158" s="230">
        <f>VLOOKUP(D158,[2]Sheet1!$E$15:$CJ$388,84,0)</f>
        <v>0</v>
      </c>
      <c r="J158" s="136">
        <f t="shared" si="17"/>
        <v>0</v>
      </c>
      <c r="K158" s="148">
        <f t="shared" si="18"/>
        <v>4330</v>
      </c>
    </row>
    <row r="159" spans="1:11" ht="18.75" thickBot="1" x14ac:dyDescent="0.3">
      <c r="A159" s="136">
        <v>1</v>
      </c>
      <c r="B159" s="136"/>
      <c r="C159" s="97"/>
      <c r="D159" s="319">
        <v>2211021</v>
      </c>
      <c r="E159" s="320" t="s">
        <v>29</v>
      </c>
      <c r="F159" s="126" t="s">
        <v>443</v>
      </c>
      <c r="G159" s="230">
        <f>VLOOKUP(D159,[2]Sheet1!$E$15:$CL$388,86,0)</f>
        <v>20</v>
      </c>
      <c r="H159" s="136">
        <f t="shared" si="16"/>
        <v>17320</v>
      </c>
      <c r="I159" s="230">
        <f>VLOOKUP(D159,[2]Sheet1!$E$15:$CJ$388,84,0)</f>
        <v>20</v>
      </c>
      <c r="J159" s="136">
        <f t="shared" si="17"/>
        <v>128640</v>
      </c>
      <c r="K159" s="148">
        <f t="shared" si="18"/>
        <v>145960</v>
      </c>
    </row>
    <row r="160" spans="1:11" ht="18.75" thickBot="1" x14ac:dyDescent="0.3">
      <c r="A160" s="136">
        <v>1</v>
      </c>
      <c r="B160" s="136"/>
      <c r="C160" s="97"/>
      <c r="D160" s="319">
        <v>2211035</v>
      </c>
      <c r="E160" s="320" t="s">
        <v>29</v>
      </c>
      <c r="F160" s="126" t="s">
        <v>444</v>
      </c>
      <c r="G160" s="230">
        <f>VLOOKUP(D160,[2]Sheet1!$E$15:$CL$388,86,0)</f>
        <v>16</v>
      </c>
      <c r="H160" s="136">
        <f t="shared" si="16"/>
        <v>13856</v>
      </c>
      <c r="I160" s="230">
        <f>VLOOKUP(D160,[2]Sheet1!$E$15:$CJ$388,84,0)</f>
        <v>16</v>
      </c>
      <c r="J160" s="136">
        <f t="shared" si="17"/>
        <v>102912</v>
      </c>
      <c r="K160" s="148">
        <f t="shared" si="18"/>
        <v>116768</v>
      </c>
    </row>
    <row r="161" spans="1:11" ht="18.75" thickBot="1" x14ac:dyDescent="0.3">
      <c r="A161" s="136">
        <v>1</v>
      </c>
      <c r="B161" s="136"/>
      <c r="C161" s="97"/>
      <c r="D161" s="319">
        <v>2211107</v>
      </c>
      <c r="E161" s="320" t="s">
        <v>29</v>
      </c>
      <c r="F161" s="126" t="s">
        <v>445</v>
      </c>
      <c r="G161" s="230">
        <f>VLOOKUP(D161,[2]Sheet1!$E$15:$CL$388,86,0)</f>
        <v>18</v>
      </c>
      <c r="H161" s="136">
        <f t="shared" si="16"/>
        <v>15588</v>
      </c>
      <c r="I161" s="230">
        <f>VLOOKUP(D161,[2]Sheet1!$E$15:$CJ$388,84,0)</f>
        <v>18</v>
      </c>
      <c r="J161" s="136">
        <f t="shared" si="17"/>
        <v>115776</v>
      </c>
      <c r="K161" s="148">
        <f t="shared" si="18"/>
        <v>131364</v>
      </c>
    </row>
    <row r="162" spans="1:11" ht="18.75" thickBot="1" x14ac:dyDescent="0.3">
      <c r="A162" s="136">
        <v>1</v>
      </c>
      <c r="B162" s="136"/>
      <c r="C162" s="97"/>
      <c r="D162" s="319">
        <v>2211120</v>
      </c>
      <c r="E162" s="320" t="s">
        <v>29</v>
      </c>
      <c r="F162" s="126" t="s">
        <v>446</v>
      </c>
      <c r="G162" s="230">
        <f>VLOOKUP(D162,[2]Sheet1!$E$15:$CL$388,86,0)</f>
        <v>6</v>
      </c>
      <c r="H162" s="136">
        <f t="shared" si="16"/>
        <v>5196</v>
      </c>
      <c r="I162" s="230">
        <f>VLOOKUP(D162,[2]Sheet1!$E$15:$CJ$388,84,0)</f>
        <v>0</v>
      </c>
      <c r="J162" s="136">
        <f t="shared" si="17"/>
        <v>0</v>
      </c>
      <c r="K162" s="148">
        <f t="shared" si="18"/>
        <v>5196</v>
      </c>
    </row>
    <row r="163" spans="1:11" ht="18.75" thickBot="1" x14ac:dyDescent="0.3">
      <c r="A163" s="136">
        <v>1</v>
      </c>
      <c r="B163" s="136"/>
      <c r="C163" s="97"/>
      <c r="D163" s="319">
        <v>2211122</v>
      </c>
      <c r="E163" s="320" t="s">
        <v>29</v>
      </c>
      <c r="F163" s="126" t="s">
        <v>447</v>
      </c>
      <c r="G163" s="230">
        <f>VLOOKUP(D163,[2]Sheet1!$E$15:$CL$388,86,0)</f>
        <v>14</v>
      </c>
      <c r="H163" s="136">
        <f t="shared" si="16"/>
        <v>12124</v>
      </c>
      <c r="I163" s="230">
        <f>VLOOKUP(D163,[2]Sheet1!$E$15:$CJ$388,84,0)</f>
        <v>14</v>
      </c>
      <c r="J163" s="136">
        <f t="shared" si="17"/>
        <v>90048</v>
      </c>
      <c r="K163" s="148">
        <f t="shared" si="18"/>
        <v>102172</v>
      </c>
    </row>
    <row r="164" spans="1:11" ht="18" x14ac:dyDescent="0.25">
      <c r="A164" s="136">
        <v>1</v>
      </c>
      <c r="B164" s="136"/>
      <c r="C164" s="97"/>
      <c r="D164" s="318">
        <v>2211139</v>
      </c>
      <c r="E164" s="246" t="s">
        <v>29</v>
      </c>
      <c r="F164" s="126" t="s">
        <v>448</v>
      </c>
      <c r="G164" s="230">
        <f>VLOOKUP(D164,[2]Sheet1!$E$15:$CL$388,86,0)</f>
        <v>20</v>
      </c>
      <c r="H164" s="136">
        <f t="shared" si="16"/>
        <v>17320</v>
      </c>
      <c r="I164" s="230">
        <f>VLOOKUP(D164,[2]Sheet1!$E$15:$CJ$388,84,0)</f>
        <v>20</v>
      </c>
      <c r="J164" s="136">
        <f t="shared" si="17"/>
        <v>128640</v>
      </c>
      <c r="K164" s="148">
        <f t="shared" si="18"/>
        <v>145960</v>
      </c>
    </row>
    <row r="165" spans="1:11" ht="15" x14ac:dyDescent="0.25">
      <c r="A165" s="136"/>
      <c r="B165" s="136"/>
      <c r="C165" s="124" t="s">
        <v>30</v>
      </c>
      <c r="D165" s="316" t="s">
        <v>30</v>
      </c>
      <c r="E165" s="295"/>
      <c r="F165" s="124" t="s">
        <v>30</v>
      </c>
      <c r="G165" s="148">
        <f t="shared" ref="G165:K165" si="20">SUM(G166:G196)</f>
        <v>675</v>
      </c>
      <c r="H165" s="148">
        <f t="shared" si="20"/>
        <v>584550</v>
      </c>
      <c r="I165" s="148">
        <f t="shared" si="20"/>
        <v>642</v>
      </c>
      <c r="J165" s="148">
        <f t="shared" si="20"/>
        <v>4129344</v>
      </c>
      <c r="K165" s="148">
        <f t="shared" si="20"/>
        <v>4713894</v>
      </c>
    </row>
    <row r="166" spans="1:11" ht="18.75" thickBot="1" x14ac:dyDescent="0.3">
      <c r="A166" s="136">
        <v>1</v>
      </c>
      <c r="B166" s="136"/>
      <c r="C166" s="97" t="s">
        <v>116</v>
      </c>
      <c r="D166" s="317">
        <v>2212777</v>
      </c>
      <c r="E166" s="295" t="s">
        <v>30</v>
      </c>
      <c r="F166" s="153" t="s">
        <v>260</v>
      </c>
      <c r="G166" s="230">
        <f>VLOOKUP(D166,[2]Sheet1!$E$15:$CL$388,86,0)</f>
        <v>18</v>
      </c>
      <c r="H166" s="136">
        <f t="shared" si="16"/>
        <v>15588</v>
      </c>
      <c r="I166" s="230">
        <f>VLOOKUP(D166,[2]Sheet1!$E$15:$CJ$388,84,0)</f>
        <v>18</v>
      </c>
      <c r="J166" s="136">
        <f t="shared" si="17"/>
        <v>115776</v>
      </c>
      <c r="K166" s="148">
        <f t="shared" si="18"/>
        <v>131364</v>
      </c>
    </row>
    <row r="167" spans="1:11" ht="18.75" thickBot="1" x14ac:dyDescent="0.3">
      <c r="A167" s="136">
        <v>1</v>
      </c>
      <c r="B167" s="136"/>
      <c r="C167" s="97" t="s">
        <v>116</v>
      </c>
      <c r="D167" s="317">
        <v>2212813</v>
      </c>
      <c r="E167" s="295" t="s">
        <v>30</v>
      </c>
      <c r="F167" s="153" t="s">
        <v>261</v>
      </c>
      <c r="G167" s="230">
        <f>VLOOKUP(D167,[2]Sheet1!$E$15:$CL$388,86,0)</f>
        <v>2</v>
      </c>
      <c r="H167" s="136">
        <f t="shared" si="16"/>
        <v>1732</v>
      </c>
      <c r="I167" s="230">
        <f>VLOOKUP(D167,[2]Sheet1!$E$15:$CJ$388,84,0)</f>
        <v>0</v>
      </c>
      <c r="J167" s="136">
        <f t="shared" si="17"/>
        <v>0</v>
      </c>
      <c r="K167" s="148">
        <f t="shared" si="18"/>
        <v>1732</v>
      </c>
    </row>
    <row r="168" spans="1:11" ht="18.75" thickBot="1" x14ac:dyDescent="0.3">
      <c r="A168" s="136">
        <v>1</v>
      </c>
      <c r="B168" s="136"/>
      <c r="C168" s="97" t="s">
        <v>116</v>
      </c>
      <c r="D168" s="317">
        <v>2212814</v>
      </c>
      <c r="E168" s="295" t="s">
        <v>30</v>
      </c>
      <c r="F168" s="153" t="s">
        <v>262</v>
      </c>
      <c r="G168" s="230">
        <f>VLOOKUP(D168,[2]Sheet1!$E$15:$CL$388,86,0)</f>
        <v>12</v>
      </c>
      <c r="H168" s="136">
        <f t="shared" si="16"/>
        <v>10392</v>
      </c>
      <c r="I168" s="230">
        <f>VLOOKUP(D168,[2]Sheet1!$E$15:$CJ$388,84,0)</f>
        <v>12</v>
      </c>
      <c r="J168" s="136">
        <f t="shared" si="17"/>
        <v>77184</v>
      </c>
      <c r="K168" s="148">
        <f t="shared" si="18"/>
        <v>87576</v>
      </c>
    </row>
    <row r="169" spans="1:11" ht="18.75" thickBot="1" x14ac:dyDescent="0.3">
      <c r="A169" s="136">
        <v>1</v>
      </c>
      <c r="B169" s="136"/>
      <c r="C169" s="97" t="s">
        <v>116</v>
      </c>
      <c r="D169" s="317">
        <v>2212815</v>
      </c>
      <c r="E169" s="295" t="s">
        <v>30</v>
      </c>
      <c r="F169" s="153" t="s">
        <v>263</v>
      </c>
      <c r="G169" s="230">
        <f>VLOOKUP(D169,[2]Sheet1!$E$15:$CL$388,86,0)</f>
        <v>28</v>
      </c>
      <c r="H169" s="136">
        <f t="shared" si="16"/>
        <v>24248</v>
      </c>
      <c r="I169" s="230">
        <f>VLOOKUP(D169,[2]Sheet1!$E$15:$CJ$388,84,0)</f>
        <v>28</v>
      </c>
      <c r="J169" s="136">
        <f t="shared" si="17"/>
        <v>180096</v>
      </c>
      <c r="K169" s="148">
        <f t="shared" si="18"/>
        <v>204344</v>
      </c>
    </row>
    <row r="170" spans="1:11" ht="18.75" thickBot="1" x14ac:dyDescent="0.3">
      <c r="A170" s="136">
        <v>1</v>
      </c>
      <c r="B170" s="136"/>
      <c r="C170" s="97" t="s">
        <v>116</v>
      </c>
      <c r="D170" s="317">
        <v>2212816</v>
      </c>
      <c r="E170" s="295" t="s">
        <v>30</v>
      </c>
      <c r="F170" s="153" t="s">
        <v>264</v>
      </c>
      <c r="G170" s="230">
        <f>VLOOKUP(D170,[2]Sheet1!$E$15:$CL$388,86,0)</f>
        <v>17</v>
      </c>
      <c r="H170" s="136">
        <f t="shared" si="16"/>
        <v>14722</v>
      </c>
      <c r="I170" s="230">
        <f>VLOOKUP(D170,[2]Sheet1!$E$15:$CJ$388,84,0)</f>
        <v>17</v>
      </c>
      <c r="J170" s="136">
        <f t="shared" si="17"/>
        <v>109344</v>
      </c>
      <c r="K170" s="148">
        <f t="shared" si="18"/>
        <v>124066</v>
      </c>
    </row>
    <row r="171" spans="1:11" ht="18.75" thickBot="1" x14ac:dyDescent="0.3">
      <c r="A171" s="136">
        <v>1</v>
      </c>
      <c r="B171" s="136"/>
      <c r="C171" s="97" t="s">
        <v>116</v>
      </c>
      <c r="D171" s="317">
        <v>2212818</v>
      </c>
      <c r="E171" s="295" t="s">
        <v>30</v>
      </c>
      <c r="F171" s="153" t="s">
        <v>265</v>
      </c>
      <c r="G171" s="230">
        <f>VLOOKUP(D171,[2]Sheet1!$E$15:$CL$388,86,0)</f>
        <v>11</v>
      </c>
      <c r="H171" s="136">
        <f t="shared" si="16"/>
        <v>9526</v>
      </c>
      <c r="I171" s="230">
        <f>VLOOKUP(D171,[2]Sheet1!$E$15:$CJ$388,84,0)</f>
        <v>11</v>
      </c>
      <c r="J171" s="136">
        <f t="shared" si="17"/>
        <v>70752</v>
      </c>
      <c r="K171" s="148">
        <f t="shared" si="18"/>
        <v>80278</v>
      </c>
    </row>
    <row r="172" spans="1:11" ht="18.75" thickBot="1" x14ac:dyDescent="0.3">
      <c r="A172" s="136">
        <v>1</v>
      </c>
      <c r="B172" s="136"/>
      <c r="C172" s="97" t="s">
        <v>116</v>
      </c>
      <c r="D172" s="317">
        <v>2212819</v>
      </c>
      <c r="E172" s="295" t="s">
        <v>30</v>
      </c>
      <c r="F172" s="153" t="s">
        <v>266</v>
      </c>
      <c r="G172" s="230">
        <f>VLOOKUP(D172,[2]Sheet1!$E$15:$CL$388,86,0)</f>
        <v>26</v>
      </c>
      <c r="H172" s="136">
        <f t="shared" si="16"/>
        <v>22516</v>
      </c>
      <c r="I172" s="230">
        <f>VLOOKUP(D172,[2]Sheet1!$E$15:$CJ$388,84,0)</f>
        <v>26</v>
      </c>
      <c r="J172" s="136">
        <f t="shared" si="17"/>
        <v>167232</v>
      </c>
      <c r="K172" s="148">
        <f t="shared" si="18"/>
        <v>189748</v>
      </c>
    </row>
    <row r="173" spans="1:11" ht="18.75" thickBot="1" x14ac:dyDescent="0.3">
      <c r="A173" s="136">
        <v>1</v>
      </c>
      <c r="B173" s="136"/>
      <c r="C173" s="97" t="s">
        <v>116</v>
      </c>
      <c r="D173" s="317">
        <v>2212820</v>
      </c>
      <c r="E173" s="295" t="s">
        <v>30</v>
      </c>
      <c r="F173" s="153" t="s">
        <v>267</v>
      </c>
      <c r="G173" s="230">
        <f>VLOOKUP(D173,[2]Sheet1!$E$15:$CL$388,86,0)</f>
        <v>5</v>
      </c>
      <c r="H173" s="136">
        <f t="shared" si="16"/>
        <v>4330</v>
      </c>
      <c r="I173" s="230">
        <f>VLOOKUP(D173,[2]Sheet1!$E$15:$CJ$388,84,0)</f>
        <v>5</v>
      </c>
      <c r="J173" s="136">
        <f t="shared" si="17"/>
        <v>32160</v>
      </c>
      <c r="K173" s="148">
        <f t="shared" si="18"/>
        <v>36490</v>
      </c>
    </row>
    <row r="174" spans="1:11" ht="18.75" thickBot="1" x14ac:dyDescent="0.3">
      <c r="A174" s="136">
        <v>1</v>
      </c>
      <c r="B174" s="136"/>
      <c r="C174" s="97" t="s">
        <v>116</v>
      </c>
      <c r="D174" s="317">
        <v>2212821</v>
      </c>
      <c r="E174" s="295" t="s">
        <v>30</v>
      </c>
      <c r="F174" s="153" t="s">
        <v>268</v>
      </c>
      <c r="G174" s="230">
        <f>VLOOKUP(D174,[2]Sheet1!$E$15:$CL$388,86,0)</f>
        <v>12</v>
      </c>
      <c r="H174" s="136">
        <f t="shared" si="16"/>
        <v>10392</v>
      </c>
      <c r="I174" s="230">
        <f>VLOOKUP(D174,[2]Sheet1!$E$15:$CJ$388,84,0)</f>
        <v>12</v>
      </c>
      <c r="J174" s="136">
        <f t="shared" si="17"/>
        <v>77184</v>
      </c>
      <c r="K174" s="148">
        <f t="shared" si="18"/>
        <v>87576</v>
      </c>
    </row>
    <row r="175" spans="1:11" ht="18.75" thickBot="1" x14ac:dyDescent="0.3">
      <c r="A175" s="136">
        <v>1</v>
      </c>
      <c r="B175" s="136"/>
      <c r="C175" s="97" t="s">
        <v>116</v>
      </c>
      <c r="D175" s="317">
        <v>2212822</v>
      </c>
      <c r="E175" s="295" t="s">
        <v>30</v>
      </c>
      <c r="F175" s="153" t="s">
        <v>269</v>
      </c>
      <c r="G175" s="230">
        <f>VLOOKUP(D175,[2]Sheet1!$E$15:$CL$388,86,0)</f>
        <v>16</v>
      </c>
      <c r="H175" s="136">
        <f t="shared" si="16"/>
        <v>13856</v>
      </c>
      <c r="I175" s="230">
        <f>VLOOKUP(D175,[2]Sheet1!$E$15:$CJ$388,84,0)</f>
        <v>16</v>
      </c>
      <c r="J175" s="136">
        <f t="shared" si="17"/>
        <v>102912</v>
      </c>
      <c r="K175" s="148">
        <f t="shared" si="18"/>
        <v>116768</v>
      </c>
    </row>
    <row r="176" spans="1:11" ht="18.75" thickBot="1" x14ac:dyDescent="0.3">
      <c r="A176" s="136">
        <v>1</v>
      </c>
      <c r="B176" s="136"/>
      <c r="C176" s="97" t="s">
        <v>116</v>
      </c>
      <c r="D176" s="317">
        <v>2212823</v>
      </c>
      <c r="E176" s="295" t="s">
        <v>30</v>
      </c>
      <c r="F176" s="153" t="s">
        <v>270</v>
      </c>
      <c r="G176" s="230">
        <f>VLOOKUP(D176,[2]Sheet1!$E$15:$CL$388,86,0)</f>
        <v>7</v>
      </c>
      <c r="H176" s="136">
        <f t="shared" si="16"/>
        <v>6062</v>
      </c>
      <c r="I176" s="230">
        <f>VLOOKUP(D176,[2]Sheet1!$E$15:$CJ$388,84,0)</f>
        <v>0</v>
      </c>
      <c r="J176" s="136">
        <f t="shared" si="17"/>
        <v>0</v>
      </c>
      <c r="K176" s="148">
        <f t="shared" si="18"/>
        <v>6062</v>
      </c>
    </row>
    <row r="177" spans="1:11" ht="18.75" thickBot="1" x14ac:dyDescent="0.3">
      <c r="A177" s="136">
        <v>1</v>
      </c>
      <c r="B177" s="136"/>
      <c r="C177" s="97" t="s">
        <v>116</v>
      </c>
      <c r="D177" s="317">
        <v>2212824</v>
      </c>
      <c r="E177" s="295" t="s">
        <v>30</v>
      </c>
      <c r="F177" s="153" t="s">
        <v>271</v>
      </c>
      <c r="G177" s="230">
        <f>VLOOKUP(D177,[2]Sheet1!$E$15:$CL$388,86,0)</f>
        <v>25</v>
      </c>
      <c r="H177" s="136">
        <f t="shared" si="16"/>
        <v>21650</v>
      </c>
      <c r="I177" s="230">
        <f>VLOOKUP(D177,[2]Sheet1!$E$15:$CJ$388,84,0)</f>
        <v>25</v>
      </c>
      <c r="J177" s="136">
        <f t="shared" si="17"/>
        <v>160800</v>
      </c>
      <c r="K177" s="148">
        <f t="shared" si="18"/>
        <v>182450</v>
      </c>
    </row>
    <row r="178" spans="1:11" ht="18.75" thickBot="1" x14ac:dyDescent="0.3">
      <c r="A178" s="136">
        <v>1</v>
      </c>
      <c r="B178" s="136"/>
      <c r="C178" s="97" t="s">
        <v>116</v>
      </c>
      <c r="D178" s="317">
        <v>2212825</v>
      </c>
      <c r="E178" s="295" t="s">
        <v>30</v>
      </c>
      <c r="F178" s="153" t="s">
        <v>272</v>
      </c>
      <c r="G178" s="230">
        <f>VLOOKUP(D178,[2]Sheet1!$E$15:$CL$388,86,0)</f>
        <v>3</v>
      </c>
      <c r="H178" s="136">
        <f t="shared" si="16"/>
        <v>2598</v>
      </c>
      <c r="I178" s="230">
        <f>VLOOKUP(D178,[2]Sheet1!$E$15:$CJ$388,84,0)</f>
        <v>0</v>
      </c>
      <c r="J178" s="136">
        <f t="shared" si="17"/>
        <v>0</v>
      </c>
      <c r="K178" s="148">
        <f t="shared" si="18"/>
        <v>2598</v>
      </c>
    </row>
    <row r="179" spans="1:11" ht="18.75" thickBot="1" x14ac:dyDescent="0.3">
      <c r="A179" s="136">
        <v>1</v>
      </c>
      <c r="B179" s="136"/>
      <c r="C179" s="97" t="s">
        <v>116</v>
      </c>
      <c r="D179" s="317">
        <v>2212826</v>
      </c>
      <c r="E179" s="295" t="s">
        <v>30</v>
      </c>
      <c r="F179" s="153" t="s">
        <v>273</v>
      </c>
      <c r="G179" s="230">
        <f>VLOOKUP(D179,[2]Sheet1!$E$15:$CL$388,86,0)</f>
        <v>13</v>
      </c>
      <c r="H179" s="136">
        <f t="shared" si="16"/>
        <v>11258</v>
      </c>
      <c r="I179" s="230">
        <f>VLOOKUP(D179,[2]Sheet1!$E$15:$CJ$388,84,0)</f>
        <v>13</v>
      </c>
      <c r="J179" s="136">
        <f t="shared" si="17"/>
        <v>83616</v>
      </c>
      <c r="K179" s="148">
        <f t="shared" si="18"/>
        <v>94874</v>
      </c>
    </row>
    <row r="180" spans="1:11" ht="18.75" thickBot="1" x14ac:dyDescent="0.3">
      <c r="A180" s="136">
        <v>1</v>
      </c>
      <c r="B180" s="136"/>
      <c r="C180" s="97" t="s">
        <v>116</v>
      </c>
      <c r="D180" s="317">
        <v>2212827</v>
      </c>
      <c r="E180" s="295" t="s">
        <v>30</v>
      </c>
      <c r="F180" s="153" t="s">
        <v>274</v>
      </c>
      <c r="G180" s="230">
        <f>VLOOKUP(D180,[2]Sheet1!$E$15:$CL$388,86,0)</f>
        <v>28</v>
      </c>
      <c r="H180" s="136">
        <f t="shared" si="16"/>
        <v>24248</v>
      </c>
      <c r="I180" s="230">
        <f>VLOOKUP(D180,[2]Sheet1!$E$15:$CJ$388,84,0)</f>
        <v>28</v>
      </c>
      <c r="J180" s="136">
        <f t="shared" si="17"/>
        <v>180096</v>
      </c>
      <c r="K180" s="148">
        <f t="shared" si="18"/>
        <v>204344</v>
      </c>
    </row>
    <row r="181" spans="1:11" ht="18.75" thickBot="1" x14ac:dyDescent="0.3">
      <c r="A181" s="136">
        <v>1</v>
      </c>
      <c r="B181" s="136"/>
      <c r="C181" s="97" t="s">
        <v>116</v>
      </c>
      <c r="D181" s="317">
        <v>2212879</v>
      </c>
      <c r="E181" s="295" t="s">
        <v>30</v>
      </c>
      <c r="F181" s="153" t="s">
        <v>275</v>
      </c>
      <c r="G181" s="230">
        <f>VLOOKUP(D181,[2]Sheet1!$E$15:$CL$388,86,0)</f>
        <v>13</v>
      </c>
      <c r="H181" s="136">
        <f t="shared" si="16"/>
        <v>11258</v>
      </c>
      <c r="I181" s="230">
        <f>VLOOKUP(D181,[2]Sheet1!$E$15:$CJ$388,84,0)</f>
        <v>13</v>
      </c>
      <c r="J181" s="136">
        <f t="shared" si="17"/>
        <v>83616</v>
      </c>
      <c r="K181" s="148">
        <f t="shared" si="18"/>
        <v>94874</v>
      </c>
    </row>
    <row r="182" spans="1:11" ht="18.75" thickBot="1" x14ac:dyDescent="0.3">
      <c r="A182" s="136">
        <v>1</v>
      </c>
      <c r="B182" s="136"/>
      <c r="C182" s="97" t="s">
        <v>116</v>
      </c>
      <c r="D182" s="317">
        <v>2212998</v>
      </c>
      <c r="E182" s="295" t="s">
        <v>30</v>
      </c>
      <c r="F182" s="153" t="s">
        <v>276</v>
      </c>
      <c r="G182" s="230">
        <f>VLOOKUP(D182,[2]Sheet1!$E$15:$CL$388,86,0)</f>
        <v>7</v>
      </c>
      <c r="H182" s="136">
        <f t="shared" si="16"/>
        <v>6062</v>
      </c>
      <c r="I182" s="230">
        <f>VLOOKUP(D182,[2]Sheet1!$E$15:$CJ$388,84,0)</f>
        <v>0</v>
      </c>
      <c r="J182" s="136">
        <f t="shared" si="17"/>
        <v>0</v>
      </c>
      <c r="K182" s="148">
        <f t="shared" si="18"/>
        <v>6062</v>
      </c>
    </row>
    <row r="183" spans="1:11" ht="18" x14ac:dyDescent="0.25">
      <c r="A183" s="136">
        <v>1</v>
      </c>
      <c r="B183" s="136"/>
      <c r="C183" s="97" t="s">
        <v>116</v>
      </c>
      <c r="D183" s="108">
        <v>2200047</v>
      </c>
      <c r="E183" s="295" t="s">
        <v>30</v>
      </c>
      <c r="F183" s="108" t="s">
        <v>587</v>
      </c>
      <c r="G183" s="230">
        <f>VLOOKUP(D183,[2]Sheet1!$E$15:$CL$388,86,0)</f>
        <v>1</v>
      </c>
      <c r="H183" s="136">
        <f t="shared" si="16"/>
        <v>866</v>
      </c>
      <c r="I183" s="230">
        <f>VLOOKUP(D183,[2]Sheet1!$E$15:$CJ$388,84,0)</f>
        <v>0</v>
      </c>
      <c r="J183" s="136">
        <f t="shared" si="17"/>
        <v>0</v>
      </c>
      <c r="K183" s="148">
        <f t="shared" si="18"/>
        <v>866</v>
      </c>
    </row>
    <row r="184" spans="1:11" ht="18" x14ac:dyDescent="0.25">
      <c r="A184" s="136">
        <v>1</v>
      </c>
      <c r="B184" s="136"/>
      <c r="C184" s="97" t="s">
        <v>116</v>
      </c>
      <c r="D184" s="108">
        <v>2200051</v>
      </c>
      <c r="E184" s="295" t="s">
        <v>30</v>
      </c>
      <c r="F184" s="108" t="s">
        <v>592</v>
      </c>
      <c r="G184" s="230">
        <f>VLOOKUP(D184,[2]Sheet1!$E$15:$CL$388,86,0)</f>
        <v>0</v>
      </c>
      <c r="H184" s="136">
        <f t="shared" si="16"/>
        <v>0</v>
      </c>
      <c r="I184" s="230">
        <f>VLOOKUP(D184,[2]Sheet1!$E$15:$CJ$388,84,0)</f>
        <v>0</v>
      </c>
      <c r="J184" s="136">
        <f t="shared" si="17"/>
        <v>0</v>
      </c>
      <c r="K184" s="148">
        <f t="shared" si="18"/>
        <v>0</v>
      </c>
    </row>
    <row r="185" spans="1:11" ht="18.75" thickBot="1" x14ac:dyDescent="0.3">
      <c r="A185" s="136">
        <v>1</v>
      </c>
      <c r="B185" s="136"/>
      <c r="C185" s="97"/>
      <c r="D185" s="319">
        <v>2212027</v>
      </c>
      <c r="E185" s="320" t="s">
        <v>30</v>
      </c>
      <c r="F185" s="126" t="s">
        <v>449</v>
      </c>
      <c r="G185" s="230">
        <f>VLOOKUP(D185,[2]Sheet1!$E$15:$CL$388,86,0)</f>
        <v>27</v>
      </c>
      <c r="H185" s="136">
        <f t="shared" si="16"/>
        <v>23382</v>
      </c>
      <c r="I185" s="230">
        <f>VLOOKUP(D185,[2]Sheet1!$E$15:$CJ$388,84,0)</f>
        <v>27</v>
      </c>
      <c r="J185" s="136">
        <f t="shared" si="17"/>
        <v>173664</v>
      </c>
      <c r="K185" s="148">
        <f t="shared" si="18"/>
        <v>197046</v>
      </c>
    </row>
    <row r="186" spans="1:11" ht="18.75" thickBot="1" x14ac:dyDescent="0.3">
      <c r="A186" s="136">
        <v>1</v>
      </c>
      <c r="B186" s="136"/>
      <c r="C186" s="97"/>
      <c r="D186" s="319">
        <v>2212033</v>
      </c>
      <c r="E186" s="320" t="s">
        <v>30</v>
      </c>
      <c r="F186" s="126" t="s">
        <v>450</v>
      </c>
      <c r="G186" s="230">
        <f>VLOOKUP(D186,[2]Sheet1!$E$15:$CL$388,86,0)</f>
        <v>30</v>
      </c>
      <c r="H186" s="136">
        <f t="shared" si="16"/>
        <v>25980</v>
      </c>
      <c r="I186" s="230">
        <f>VLOOKUP(D186,[2]Sheet1!$E$15:$CJ$388,84,0)</f>
        <v>30</v>
      </c>
      <c r="J186" s="136">
        <f t="shared" si="17"/>
        <v>192960</v>
      </c>
      <c r="K186" s="148">
        <f t="shared" si="18"/>
        <v>218940</v>
      </c>
    </row>
    <row r="187" spans="1:11" ht="18.75" thickBot="1" x14ac:dyDescent="0.3">
      <c r="A187" s="136">
        <v>1</v>
      </c>
      <c r="B187" s="136"/>
      <c r="C187" s="97"/>
      <c r="D187" s="319">
        <v>2212037</v>
      </c>
      <c r="E187" s="320" t="s">
        <v>30</v>
      </c>
      <c r="F187" s="126" t="s">
        <v>451</v>
      </c>
      <c r="G187" s="230">
        <f>VLOOKUP(D187,[2]Sheet1!$E$15:$CL$388,86,0)</f>
        <v>31</v>
      </c>
      <c r="H187" s="136">
        <f t="shared" si="16"/>
        <v>26846</v>
      </c>
      <c r="I187" s="230">
        <f>VLOOKUP(D187,[2]Sheet1!$E$15:$CJ$388,84,0)</f>
        <v>30</v>
      </c>
      <c r="J187" s="136">
        <f t="shared" si="17"/>
        <v>192960</v>
      </c>
      <c r="K187" s="148">
        <f t="shared" si="18"/>
        <v>219806</v>
      </c>
    </row>
    <row r="188" spans="1:11" ht="18.75" thickBot="1" x14ac:dyDescent="0.3">
      <c r="A188" s="136">
        <v>1</v>
      </c>
      <c r="B188" s="136"/>
      <c r="C188" s="97"/>
      <c r="D188" s="319">
        <v>2212040</v>
      </c>
      <c r="E188" s="320" t="s">
        <v>30</v>
      </c>
      <c r="F188" s="126" t="s">
        <v>452</v>
      </c>
      <c r="G188" s="230">
        <f>VLOOKUP(D188,[2]Sheet1!$E$15:$CL$388,86,0)</f>
        <v>35</v>
      </c>
      <c r="H188" s="136">
        <f t="shared" si="16"/>
        <v>30310</v>
      </c>
      <c r="I188" s="230">
        <f>VLOOKUP(D188,[2]Sheet1!$E$15:$CJ$388,84,0)</f>
        <v>35</v>
      </c>
      <c r="J188" s="136">
        <f t="shared" si="17"/>
        <v>225120</v>
      </c>
      <c r="K188" s="148">
        <f t="shared" si="18"/>
        <v>255430</v>
      </c>
    </row>
    <row r="189" spans="1:11" ht="18.75" thickBot="1" x14ac:dyDescent="0.3">
      <c r="A189" s="136">
        <v>1</v>
      </c>
      <c r="B189" s="136"/>
      <c r="C189" s="97"/>
      <c r="D189" s="319">
        <v>2212056</v>
      </c>
      <c r="E189" s="320" t="s">
        <v>30</v>
      </c>
      <c r="F189" s="126" t="s">
        <v>453</v>
      </c>
      <c r="G189" s="230">
        <f>VLOOKUP(D189,[2]Sheet1!$E$15:$CL$388,86,0)</f>
        <v>59</v>
      </c>
      <c r="H189" s="136">
        <f t="shared" si="16"/>
        <v>51094</v>
      </c>
      <c r="I189" s="230">
        <f>VLOOKUP(D189,[2]Sheet1!$E$15:$CJ$388,84,0)</f>
        <v>59</v>
      </c>
      <c r="J189" s="136">
        <f t="shared" si="17"/>
        <v>379488</v>
      </c>
      <c r="K189" s="148">
        <f t="shared" si="18"/>
        <v>430582</v>
      </c>
    </row>
    <row r="190" spans="1:11" ht="18.75" thickBot="1" x14ac:dyDescent="0.3">
      <c r="A190" s="136">
        <v>1</v>
      </c>
      <c r="B190" s="136"/>
      <c r="C190" s="97"/>
      <c r="D190" s="319">
        <v>2212077</v>
      </c>
      <c r="E190" s="320" t="s">
        <v>30</v>
      </c>
      <c r="F190" s="126" t="s">
        <v>454</v>
      </c>
      <c r="G190" s="230">
        <f>VLOOKUP(D190,[2]Sheet1!$E$15:$CL$388,86,0)</f>
        <v>12</v>
      </c>
      <c r="H190" s="136">
        <f t="shared" si="16"/>
        <v>10392</v>
      </c>
      <c r="I190" s="230">
        <f>VLOOKUP(D190,[2]Sheet1!$E$15:$CJ$388,84,0)</f>
        <v>0</v>
      </c>
      <c r="J190" s="136">
        <f t="shared" si="17"/>
        <v>0</v>
      </c>
      <c r="K190" s="148">
        <f t="shared" si="18"/>
        <v>10392</v>
      </c>
    </row>
    <row r="191" spans="1:11" ht="18.75" thickBot="1" x14ac:dyDescent="0.3">
      <c r="A191" s="136">
        <v>1</v>
      </c>
      <c r="B191" s="136"/>
      <c r="C191" s="97"/>
      <c r="D191" s="319">
        <v>2212079</v>
      </c>
      <c r="E191" s="320" t="s">
        <v>30</v>
      </c>
      <c r="F191" s="126" t="s">
        <v>455</v>
      </c>
      <c r="G191" s="230">
        <f>VLOOKUP(D191,[2]Sheet1!$E$15:$CL$388,86,0)</f>
        <v>44</v>
      </c>
      <c r="H191" s="136">
        <f t="shared" si="16"/>
        <v>38104</v>
      </c>
      <c r="I191" s="230">
        <f>VLOOKUP(D191,[2]Sheet1!$E$15:$CJ$388,84,0)</f>
        <v>44</v>
      </c>
      <c r="J191" s="136">
        <f t="shared" si="17"/>
        <v>283008</v>
      </c>
      <c r="K191" s="148">
        <f t="shared" si="18"/>
        <v>321112</v>
      </c>
    </row>
    <row r="192" spans="1:11" ht="18.75" thickBot="1" x14ac:dyDescent="0.3">
      <c r="A192" s="136">
        <v>1</v>
      </c>
      <c r="B192" s="136"/>
      <c r="C192" s="97"/>
      <c r="D192" s="319">
        <v>2212090</v>
      </c>
      <c r="E192" s="320" t="s">
        <v>30</v>
      </c>
      <c r="F192" s="126" t="s">
        <v>456</v>
      </c>
      <c r="G192" s="230">
        <f>VLOOKUP(D192,[2]Sheet1!$E$15:$CL$388,86,0)</f>
        <v>48</v>
      </c>
      <c r="H192" s="136">
        <f t="shared" si="16"/>
        <v>41568</v>
      </c>
      <c r="I192" s="230">
        <f>VLOOKUP(D192,[2]Sheet1!$E$15:$CJ$388,84,0)</f>
        <v>48</v>
      </c>
      <c r="J192" s="136">
        <f t="shared" si="17"/>
        <v>308736</v>
      </c>
      <c r="K192" s="148">
        <f t="shared" si="18"/>
        <v>350304</v>
      </c>
    </row>
    <row r="193" spans="1:11" ht="18.75" thickBot="1" x14ac:dyDescent="0.3">
      <c r="A193" s="136">
        <v>1</v>
      </c>
      <c r="B193" s="136"/>
      <c r="C193" s="97"/>
      <c r="D193" s="319">
        <v>2212096</v>
      </c>
      <c r="E193" s="320" t="s">
        <v>30</v>
      </c>
      <c r="F193" s="126" t="s">
        <v>457</v>
      </c>
      <c r="G193" s="230">
        <f>VLOOKUP(D193,[2]Sheet1!$E$15:$CL$388,86,0)</f>
        <v>34</v>
      </c>
      <c r="H193" s="136">
        <f t="shared" si="16"/>
        <v>29444</v>
      </c>
      <c r="I193" s="230">
        <f>VLOOKUP(D193,[2]Sheet1!$E$15:$CJ$388,84,0)</f>
        <v>34</v>
      </c>
      <c r="J193" s="136">
        <f t="shared" si="17"/>
        <v>218688</v>
      </c>
      <c r="K193" s="148">
        <f t="shared" si="18"/>
        <v>248132</v>
      </c>
    </row>
    <row r="194" spans="1:11" ht="18.75" thickBot="1" x14ac:dyDescent="0.3">
      <c r="A194" s="136">
        <v>1</v>
      </c>
      <c r="B194" s="136"/>
      <c r="C194" s="97"/>
      <c r="D194" s="319">
        <v>2212097</v>
      </c>
      <c r="E194" s="320" t="s">
        <v>30</v>
      </c>
      <c r="F194" s="126" t="s">
        <v>458</v>
      </c>
      <c r="G194" s="230">
        <f>VLOOKUP(D194,[2]Sheet1!$E$15:$CL$388,86,0)</f>
        <v>56</v>
      </c>
      <c r="H194" s="136">
        <f t="shared" si="16"/>
        <v>48496</v>
      </c>
      <c r="I194" s="230">
        <f>VLOOKUP(D194,[2]Sheet1!$E$15:$CJ$388,84,0)</f>
        <v>56</v>
      </c>
      <c r="J194" s="136">
        <f t="shared" si="17"/>
        <v>360192</v>
      </c>
      <c r="K194" s="148">
        <f t="shared" si="18"/>
        <v>408688</v>
      </c>
    </row>
    <row r="195" spans="1:11" ht="18.75" thickBot="1" x14ac:dyDescent="0.3">
      <c r="A195" s="136">
        <v>1</v>
      </c>
      <c r="B195" s="136"/>
      <c r="C195" s="97"/>
      <c r="D195" s="319">
        <v>2212103</v>
      </c>
      <c r="E195" s="320" t="s">
        <v>30</v>
      </c>
      <c r="F195" s="126" t="s">
        <v>459</v>
      </c>
      <c r="G195" s="230">
        <f>VLOOKUP(D195,[2]Sheet1!$E$15:$CL$388,86,0)</f>
        <v>25</v>
      </c>
      <c r="H195" s="136">
        <f t="shared" si="16"/>
        <v>21650</v>
      </c>
      <c r="I195" s="230">
        <f>VLOOKUP(D195,[2]Sheet1!$E$15:$CJ$388,84,0)</f>
        <v>25</v>
      </c>
      <c r="J195" s="136">
        <f t="shared" si="17"/>
        <v>160800</v>
      </c>
      <c r="K195" s="148">
        <f t="shared" si="18"/>
        <v>182450</v>
      </c>
    </row>
    <row r="196" spans="1:11" ht="18" x14ac:dyDescent="0.25">
      <c r="A196" s="136">
        <v>1</v>
      </c>
      <c r="B196" s="136"/>
      <c r="C196" s="97"/>
      <c r="D196" s="318">
        <v>2212137</v>
      </c>
      <c r="E196" s="246" t="s">
        <v>30</v>
      </c>
      <c r="F196" s="126" t="s">
        <v>460</v>
      </c>
      <c r="G196" s="230">
        <f>VLOOKUP(D196,[2]Sheet1!$E$15:$CL$388,86,0)</f>
        <v>30</v>
      </c>
      <c r="H196" s="136">
        <f t="shared" si="16"/>
        <v>25980</v>
      </c>
      <c r="I196" s="230">
        <f>VLOOKUP(D196,[2]Sheet1!$E$15:$CJ$388,84,0)</f>
        <v>30</v>
      </c>
      <c r="J196" s="136">
        <f t="shared" si="17"/>
        <v>192960</v>
      </c>
      <c r="K196" s="148">
        <f t="shared" si="18"/>
        <v>218940</v>
      </c>
    </row>
    <row r="197" spans="1:11" ht="15" x14ac:dyDescent="0.25">
      <c r="A197" s="136"/>
      <c r="B197" s="136"/>
      <c r="C197" s="124" t="s">
        <v>31</v>
      </c>
      <c r="D197" s="316"/>
      <c r="E197" s="295" t="s">
        <v>31</v>
      </c>
      <c r="F197" s="124" t="s">
        <v>31</v>
      </c>
      <c r="G197" s="148">
        <f t="shared" ref="G197:K197" si="21">SUM(G198:G226)</f>
        <v>385</v>
      </c>
      <c r="H197" s="148">
        <f t="shared" si="21"/>
        <v>333410</v>
      </c>
      <c r="I197" s="148">
        <f t="shared" si="21"/>
        <v>336</v>
      </c>
      <c r="J197" s="148">
        <f t="shared" si="21"/>
        <v>2161152</v>
      </c>
      <c r="K197" s="148">
        <f t="shared" si="21"/>
        <v>2494562</v>
      </c>
    </row>
    <row r="198" spans="1:11" ht="18.75" thickBot="1" x14ac:dyDescent="0.3">
      <c r="A198" s="136">
        <v>1</v>
      </c>
      <c r="B198" s="136"/>
      <c r="C198" s="97" t="s">
        <v>116</v>
      </c>
      <c r="D198" s="317">
        <v>2213701</v>
      </c>
      <c r="E198" s="295" t="s">
        <v>31</v>
      </c>
      <c r="F198" s="153" t="s">
        <v>277</v>
      </c>
      <c r="G198" s="230">
        <f>VLOOKUP(D198,[2]Sheet1!$E$15:$CL$388,86,0)</f>
        <v>24</v>
      </c>
      <c r="H198" s="136">
        <f t="shared" si="16"/>
        <v>20784</v>
      </c>
      <c r="I198" s="230">
        <f>VLOOKUP(D198,[2]Sheet1!$E$15:$CJ$388,84,0)</f>
        <v>24</v>
      </c>
      <c r="J198" s="136">
        <f t="shared" si="17"/>
        <v>154368</v>
      </c>
      <c r="K198" s="148">
        <f t="shared" si="18"/>
        <v>175152</v>
      </c>
    </row>
    <row r="199" spans="1:11" ht="18.75" thickBot="1" x14ac:dyDescent="0.3">
      <c r="A199" s="136">
        <v>1</v>
      </c>
      <c r="B199" s="136"/>
      <c r="C199" s="97" t="s">
        <v>116</v>
      </c>
      <c r="D199" s="317">
        <v>2213787</v>
      </c>
      <c r="E199" s="295" t="s">
        <v>31</v>
      </c>
      <c r="F199" s="153" t="s">
        <v>278</v>
      </c>
      <c r="G199" s="230">
        <f>VLOOKUP(D199,[2]Sheet1!$E$15:$CL$388,86,0)</f>
        <v>0</v>
      </c>
      <c r="H199" s="136">
        <f t="shared" si="16"/>
        <v>0</v>
      </c>
      <c r="I199" s="230">
        <f>VLOOKUP(D199,[2]Sheet1!$E$15:$CJ$388,84,0)</f>
        <v>0</v>
      </c>
      <c r="J199" s="136">
        <f t="shared" si="17"/>
        <v>0</v>
      </c>
      <c r="K199" s="148">
        <f t="shared" si="18"/>
        <v>0</v>
      </c>
    </row>
    <row r="200" spans="1:11" ht="18.75" thickBot="1" x14ac:dyDescent="0.3">
      <c r="A200" s="136">
        <v>1</v>
      </c>
      <c r="B200" s="136"/>
      <c r="C200" s="97" t="s">
        <v>116</v>
      </c>
      <c r="D200" s="317">
        <v>2213791</v>
      </c>
      <c r="E200" s="295" t="s">
        <v>31</v>
      </c>
      <c r="F200" s="153" t="s">
        <v>279</v>
      </c>
      <c r="G200" s="230">
        <f>VLOOKUP(D200,[2]Sheet1!$E$15:$CL$388,86,0)</f>
        <v>13</v>
      </c>
      <c r="H200" s="136">
        <f t="shared" si="16"/>
        <v>11258</v>
      </c>
      <c r="I200" s="230">
        <f>VLOOKUP(D200,[2]Sheet1!$E$15:$CJ$388,84,0)</f>
        <v>13</v>
      </c>
      <c r="J200" s="136">
        <f t="shared" si="17"/>
        <v>83616</v>
      </c>
      <c r="K200" s="148">
        <f t="shared" si="18"/>
        <v>94874</v>
      </c>
    </row>
    <row r="201" spans="1:11" ht="18.75" thickBot="1" x14ac:dyDescent="0.3">
      <c r="A201" s="136">
        <v>1</v>
      </c>
      <c r="B201" s="136"/>
      <c r="C201" s="97" t="s">
        <v>116</v>
      </c>
      <c r="D201" s="317">
        <v>2213968</v>
      </c>
      <c r="E201" s="295" t="s">
        <v>31</v>
      </c>
      <c r="F201" s="153" t="s">
        <v>280</v>
      </c>
      <c r="G201" s="230">
        <f>VLOOKUP(D201,[2]Sheet1!$E$15:$CL$388,86,0)</f>
        <v>5</v>
      </c>
      <c r="H201" s="136">
        <f t="shared" ref="H201:H264" si="22">G201*866</f>
        <v>4330</v>
      </c>
      <c r="I201" s="230">
        <f>VLOOKUP(D201,[2]Sheet1!$E$15:$CJ$388,84,0)</f>
        <v>0</v>
      </c>
      <c r="J201" s="136">
        <f t="shared" ref="J201:J264" si="23">I201*6432</f>
        <v>0</v>
      </c>
      <c r="K201" s="148">
        <f t="shared" ref="K201:K264" si="24">H201+J201</f>
        <v>4330</v>
      </c>
    </row>
    <row r="202" spans="1:11" ht="18.75" thickBot="1" x14ac:dyDescent="0.3">
      <c r="A202" s="136">
        <v>1</v>
      </c>
      <c r="B202" s="136"/>
      <c r="C202" s="97" t="s">
        <v>116</v>
      </c>
      <c r="D202" s="317">
        <v>2213969</v>
      </c>
      <c r="E202" s="295" t="s">
        <v>31</v>
      </c>
      <c r="F202" s="153" t="s">
        <v>281</v>
      </c>
      <c r="G202" s="230">
        <f>VLOOKUP(D202,[2]Sheet1!$E$15:$CL$388,86,0)</f>
        <v>10</v>
      </c>
      <c r="H202" s="136">
        <f t="shared" si="22"/>
        <v>8660</v>
      </c>
      <c r="I202" s="230">
        <f>VLOOKUP(D202,[2]Sheet1!$E$15:$CJ$388,84,0)</f>
        <v>10</v>
      </c>
      <c r="J202" s="136">
        <f t="shared" si="23"/>
        <v>64320</v>
      </c>
      <c r="K202" s="148">
        <f t="shared" si="24"/>
        <v>72980</v>
      </c>
    </row>
    <row r="203" spans="1:11" ht="18.75" thickBot="1" x14ac:dyDescent="0.3">
      <c r="A203" s="136">
        <v>1</v>
      </c>
      <c r="B203" s="136"/>
      <c r="C203" s="97" t="s">
        <v>116</v>
      </c>
      <c r="D203" s="317">
        <v>2213970</v>
      </c>
      <c r="E203" s="295" t="s">
        <v>31</v>
      </c>
      <c r="F203" s="153" t="s">
        <v>282</v>
      </c>
      <c r="G203" s="230">
        <f>VLOOKUP(D203,[2]Sheet1!$E$15:$CL$388,86,0)</f>
        <v>1</v>
      </c>
      <c r="H203" s="136">
        <f t="shared" si="22"/>
        <v>866</v>
      </c>
      <c r="I203" s="230">
        <f>VLOOKUP(D203,[2]Sheet1!$E$15:$CJ$388,84,0)</f>
        <v>1</v>
      </c>
      <c r="J203" s="136">
        <f t="shared" si="23"/>
        <v>6432</v>
      </c>
      <c r="K203" s="148">
        <f t="shared" si="24"/>
        <v>7298</v>
      </c>
    </row>
    <row r="204" spans="1:11" ht="18.75" thickBot="1" x14ac:dyDescent="0.3">
      <c r="A204" s="136">
        <v>1</v>
      </c>
      <c r="B204" s="136"/>
      <c r="C204" s="97" t="s">
        <v>116</v>
      </c>
      <c r="D204" s="317">
        <v>2213971</v>
      </c>
      <c r="E204" s="295" t="s">
        <v>31</v>
      </c>
      <c r="F204" s="153" t="s">
        <v>283</v>
      </c>
      <c r="G204" s="230">
        <f>VLOOKUP(D204,[2]Sheet1!$E$15:$CL$388,86,0)</f>
        <v>3</v>
      </c>
      <c r="H204" s="136">
        <f t="shared" si="22"/>
        <v>2598</v>
      </c>
      <c r="I204" s="230">
        <f>VLOOKUP(D204,[2]Sheet1!$E$15:$CJ$388,84,0)</f>
        <v>0</v>
      </c>
      <c r="J204" s="136">
        <f t="shared" si="23"/>
        <v>0</v>
      </c>
      <c r="K204" s="148">
        <f t="shared" si="24"/>
        <v>2598</v>
      </c>
    </row>
    <row r="205" spans="1:11" ht="18.75" thickBot="1" x14ac:dyDescent="0.3">
      <c r="A205" s="136">
        <v>1</v>
      </c>
      <c r="B205" s="136"/>
      <c r="C205" s="97" t="s">
        <v>116</v>
      </c>
      <c r="D205" s="317">
        <v>2213972</v>
      </c>
      <c r="E205" s="295" t="s">
        <v>31</v>
      </c>
      <c r="F205" s="153" t="s">
        <v>284</v>
      </c>
      <c r="G205" s="230">
        <f>VLOOKUP(D205,[2]Sheet1!$E$15:$CL$388,86,0)</f>
        <v>12</v>
      </c>
      <c r="H205" s="136">
        <f t="shared" si="22"/>
        <v>10392</v>
      </c>
      <c r="I205" s="230">
        <f>VLOOKUP(D205,[2]Sheet1!$E$15:$CJ$388,84,0)</f>
        <v>12</v>
      </c>
      <c r="J205" s="136">
        <f t="shared" si="23"/>
        <v>77184</v>
      </c>
      <c r="K205" s="148">
        <f t="shared" si="24"/>
        <v>87576</v>
      </c>
    </row>
    <row r="206" spans="1:11" ht="18.75" thickBot="1" x14ac:dyDescent="0.3">
      <c r="A206" s="136">
        <v>1</v>
      </c>
      <c r="B206" s="136"/>
      <c r="C206" s="97" t="s">
        <v>116</v>
      </c>
      <c r="D206" s="317">
        <v>2213973</v>
      </c>
      <c r="E206" s="295" t="s">
        <v>31</v>
      </c>
      <c r="F206" s="153" t="s">
        <v>285</v>
      </c>
      <c r="G206" s="230">
        <f>VLOOKUP(D206,[2]Sheet1!$E$15:$CL$388,86,0)</f>
        <v>10</v>
      </c>
      <c r="H206" s="136">
        <f t="shared" si="22"/>
        <v>8660</v>
      </c>
      <c r="I206" s="230">
        <f>VLOOKUP(D206,[2]Sheet1!$E$15:$CJ$388,84,0)</f>
        <v>0</v>
      </c>
      <c r="J206" s="136">
        <f t="shared" si="23"/>
        <v>0</v>
      </c>
      <c r="K206" s="148">
        <f t="shared" si="24"/>
        <v>8660</v>
      </c>
    </row>
    <row r="207" spans="1:11" ht="18.75" thickBot="1" x14ac:dyDescent="0.3">
      <c r="A207" s="136">
        <v>1</v>
      </c>
      <c r="B207" s="136"/>
      <c r="C207" s="97" t="s">
        <v>116</v>
      </c>
      <c r="D207" s="317">
        <v>2213974</v>
      </c>
      <c r="E207" s="295" t="s">
        <v>31</v>
      </c>
      <c r="F207" s="153" t="s">
        <v>286</v>
      </c>
      <c r="G207" s="230">
        <f>VLOOKUP(D207,[2]Sheet1!$E$15:$CL$388,86,0)</f>
        <v>1</v>
      </c>
      <c r="H207" s="136">
        <f t="shared" si="22"/>
        <v>866</v>
      </c>
      <c r="I207" s="230">
        <f>VLOOKUP(D207,[2]Sheet1!$E$15:$CJ$388,84,0)</f>
        <v>0</v>
      </c>
      <c r="J207" s="136">
        <f t="shared" si="23"/>
        <v>0</v>
      </c>
      <c r="K207" s="148">
        <f t="shared" si="24"/>
        <v>866</v>
      </c>
    </row>
    <row r="208" spans="1:11" ht="18.75" thickBot="1" x14ac:dyDescent="0.3">
      <c r="A208" s="136">
        <v>1</v>
      </c>
      <c r="B208" s="136"/>
      <c r="C208" s="97" t="s">
        <v>116</v>
      </c>
      <c r="D208" s="317">
        <v>2213975</v>
      </c>
      <c r="E208" s="295" t="s">
        <v>31</v>
      </c>
      <c r="F208" s="153" t="s">
        <v>287</v>
      </c>
      <c r="G208" s="230">
        <f>VLOOKUP(D208,[2]Sheet1!$E$15:$CL$388,86,0)</f>
        <v>5</v>
      </c>
      <c r="H208" s="136">
        <f t="shared" si="22"/>
        <v>4330</v>
      </c>
      <c r="I208" s="230">
        <f>VLOOKUP(D208,[2]Sheet1!$E$15:$CJ$388,84,0)</f>
        <v>0</v>
      </c>
      <c r="J208" s="136">
        <f t="shared" si="23"/>
        <v>0</v>
      </c>
      <c r="K208" s="148">
        <f t="shared" si="24"/>
        <v>4330</v>
      </c>
    </row>
    <row r="209" spans="1:11" ht="18.75" thickBot="1" x14ac:dyDescent="0.3">
      <c r="A209" s="136">
        <v>1</v>
      </c>
      <c r="B209" s="136"/>
      <c r="C209" s="97" t="s">
        <v>116</v>
      </c>
      <c r="D209" s="317">
        <v>2213976</v>
      </c>
      <c r="E209" s="295" t="s">
        <v>31</v>
      </c>
      <c r="F209" s="153" t="s">
        <v>288</v>
      </c>
      <c r="G209" s="230">
        <f>VLOOKUP(D209,[2]Sheet1!$E$15:$CL$388,86,0)</f>
        <v>13</v>
      </c>
      <c r="H209" s="136">
        <f t="shared" si="22"/>
        <v>11258</v>
      </c>
      <c r="I209" s="230">
        <f>VLOOKUP(D209,[2]Sheet1!$E$15:$CJ$388,84,0)</f>
        <v>13</v>
      </c>
      <c r="J209" s="136">
        <f t="shared" si="23"/>
        <v>83616</v>
      </c>
      <c r="K209" s="148">
        <f t="shared" si="24"/>
        <v>94874</v>
      </c>
    </row>
    <row r="210" spans="1:11" ht="18.75" thickBot="1" x14ac:dyDescent="0.3">
      <c r="A210" s="136">
        <v>1</v>
      </c>
      <c r="B210" s="136"/>
      <c r="C210" s="97" t="s">
        <v>116</v>
      </c>
      <c r="D210" s="317">
        <v>2213977</v>
      </c>
      <c r="E210" s="295" t="s">
        <v>31</v>
      </c>
      <c r="F210" s="153" t="s">
        <v>289</v>
      </c>
      <c r="G210" s="230">
        <f>VLOOKUP(D210,[2]Sheet1!$E$15:$CL$388,86,0)</f>
        <v>1</v>
      </c>
      <c r="H210" s="136">
        <f t="shared" si="22"/>
        <v>866</v>
      </c>
      <c r="I210" s="230">
        <f>VLOOKUP(D210,[2]Sheet1!$E$15:$CJ$388,84,0)</f>
        <v>0</v>
      </c>
      <c r="J210" s="136">
        <f t="shared" si="23"/>
        <v>0</v>
      </c>
      <c r="K210" s="148">
        <f t="shared" si="24"/>
        <v>866</v>
      </c>
    </row>
    <row r="211" spans="1:11" ht="18.75" thickBot="1" x14ac:dyDescent="0.3">
      <c r="A211" s="136">
        <v>1</v>
      </c>
      <c r="B211" s="136"/>
      <c r="C211" s="97" t="s">
        <v>116</v>
      </c>
      <c r="D211" s="317">
        <v>2213978</v>
      </c>
      <c r="E211" s="295" t="s">
        <v>31</v>
      </c>
      <c r="F211" s="153" t="s">
        <v>290</v>
      </c>
      <c r="G211" s="230">
        <f>VLOOKUP(D211,[2]Sheet1!$E$15:$CL$388,86,0)</f>
        <v>8</v>
      </c>
      <c r="H211" s="136">
        <f t="shared" si="22"/>
        <v>6928</v>
      </c>
      <c r="I211" s="230">
        <f>VLOOKUP(D211,[2]Sheet1!$E$15:$CJ$388,84,0)</f>
        <v>0</v>
      </c>
      <c r="J211" s="136">
        <f t="shared" si="23"/>
        <v>0</v>
      </c>
      <c r="K211" s="148">
        <f t="shared" si="24"/>
        <v>6928</v>
      </c>
    </row>
    <row r="212" spans="1:11" ht="18.75" thickBot="1" x14ac:dyDescent="0.3">
      <c r="A212" s="136">
        <v>1</v>
      </c>
      <c r="B212" s="136"/>
      <c r="C212" s="97" t="s">
        <v>116</v>
      </c>
      <c r="D212" s="317">
        <v>2213979</v>
      </c>
      <c r="E212" s="295" t="s">
        <v>31</v>
      </c>
      <c r="F212" s="153" t="s">
        <v>291</v>
      </c>
      <c r="G212" s="230">
        <f>VLOOKUP(D212,[2]Sheet1!$E$15:$CL$388,86,0)</f>
        <v>3</v>
      </c>
      <c r="H212" s="136">
        <f t="shared" si="22"/>
        <v>2598</v>
      </c>
      <c r="I212" s="230">
        <f>VLOOKUP(D212,[2]Sheet1!$E$15:$CJ$388,84,0)</f>
        <v>0</v>
      </c>
      <c r="J212" s="136">
        <f t="shared" si="23"/>
        <v>0</v>
      </c>
      <c r="K212" s="148">
        <f t="shared" si="24"/>
        <v>2598</v>
      </c>
    </row>
    <row r="213" spans="1:11" ht="18.75" thickBot="1" x14ac:dyDescent="0.3">
      <c r="A213" s="136">
        <v>1</v>
      </c>
      <c r="B213" s="136"/>
      <c r="C213" s="97" t="s">
        <v>116</v>
      </c>
      <c r="D213" s="317">
        <v>2213980</v>
      </c>
      <c r="E213" s="295" t="s">
        <v>31</v>
      </c>
      <c r="F213" s="153" t="s">
        <v>292</v>
      </c>
      <c r="G213" s="230">
        <f>VLOOKUP(D213,[2]Sheet1!$E$15:$CL$388,86,0)</f>
        <v>15</v>
      </c>
      <c r="H213" s="136">
        <f t="shared" si="22"/>
        <v>12990</v>
      </c>
      <c r="I213" s="230">
        <f>VLOOKUP(D213,[2]Sheet1!$E$15:$CJ$388,84,0)</f>
        <v>15</v>
      </c>
      <c r="J213" s="136">
        <f t="shared" si="23"/>
        <v>96480</v>
      </c>
      <c r="K213" s="148">
        <f t="shared" si="24"/>
        <v>109470</v>
      </c>
    </row>
    <row r="214" spans="1:11" ht="18.75" thickBot="1" x14ac:dyDescent="0.3">
      <c r="A214" s="136">
        <v>1</v>
      </c>
      <c r="B214" s="136"/>
      <c r="C214" s="97" t="s">
        <v>116</v>
      </c>
      <c r="D214" s="317">
        <v>2213981</v>
      </c>
      <c r="E214" s="295" t="s">
        <v>31</v>
      </c>
      <c r="F214" s="153" t="s">
        <v>293</v>
      </c>
      <c r="G214" s="230">
        <f>VLOOKUP(D214,[2]Sheet1!$E$15:$CL$388,86,0)</f>
        <v>6</v>
      </c>
      <c r="H214" s="136">
        <f t="shared" si="22"/>
        <v>5196</v>
      </c>
      <c r="I214" s="230">
        <f>VLOOKUP(D214,[2]Sheet1!$E$15:$CJ$388,84,0)</f>
        <v>6</v>
      </c>
      <c r="J214" s="136">
        <f t="shared" si="23"/>
        <v>38592</v>
      </c>
      <c r="K214" s="148">
        <f t="shared" si="24"/>
        <v>43788</v>
      </c>
    </row>
    <row r="215" spans="1:11" ht="18.75" thickBot="1" x14ac:dyDescent="0.3">
      <c r="A215" s="136">
        <v>1</v>
      </c>
      <c r="B215" s="136"/>
      <c r="C215" s="97" t="s">
        <v>116</v>
      </c>
      <c r="D215" s="317">
        <v>2213982</v>
      </c>
      <c r="E215" s="295" t="s">
        <v>31</v>
      </c>
      <c r="F215" s="153" t="s">
        <v>294</v>
      </c>
      <c r="G215" s="230">
        <f>VLOOKUP(D215,[2]Sheet1!$E$15:$CL$388,86,0)</f>
        <v>13</v>
      </c>
      <c r="H215" s="136">
        <f t="shared" si="22"/>
        <v>11258</v>
      </c>
      <c r="I215" s="230">
        <f>VLOOKUP(D215,[2]Sheet1!$E$15:$CJ$388,84,0)</f>
        <v>13</v>
      </c>
      <c r="J215" s="136">
        <f t="shared" si="23"/>
        <v>83616</v>
      </c>
      <c r="K215" s="148">
        <f t="shared" si="24"/>
        <v>94874</v>
      </c>
    </row>
    <row r="216" spans="1:11" ht="18.75" thickBot="1" x14ac:dyDescent="0.3">
      <c r="A216" s="136">
        <v>1</v>
      </c>
      <c r="B216" s="136"/>
      <c r="C216" s="97" t="s">
        <v>116</v>
      </c>
      <c r="D216" s="317">
        <v>2213983</v>
      </c>
      <c r="E216" s="295" t="s">
        <v>31</v>
      </c>
      <c r="F216" s="153" t="s">
        <v>295</v>
      </c>
      <c r="G216" s="230">
        <f>VLOOKUP(D216,[2]Sheet1!$E$15:$CL$388,86,0)</f>
        <v>2</v>
      </c>
      <c r="H216" s="136">
        <f t="shared" si="22"/>
        <v>1732</v>
      </c>
      <c r="I216" s="230">
        <f>VLOOKUP(D216,[2]Sheet1!$E$15:$CJ$388,84,0)</f>
        <v>0</v>
      </c>
      <c r="J216" s="136">
        <f t="shared" si="23"/>
        <v>0</v>
      </c>
      <c r="K216" s="148">
        <f t="shared" si="24"/>
        <v>1732</v>
      </c>
    </row>
    <row r="217" spans="1:11" ht="18.75" thickBot="1" x14ac:dyDescent="0.3">
      <c r="A217" s="136">
        <v>1</v>
      </c>
      <c r="B217" s="136"/>
      <c r="C217" s="97"/>
      <c r="D217" s="319">
        <v>2213010</v>
      </c>
      <c r="E217" s="320" t="s">
        <v>31</v>
      </c>
      <c r="F217" s="126" t="s">
        <v>461</v>
      </c>
      <c r="G217" s="230">
        <f>VLOOKUP(D217,[2]Sheet1!$E$15:$CL$388,86,0)</f>
        <v>22</v>
      </c>
      <c r="H217" s="136">
        <f t="shared" si="22"/>
        <v>19052</v>
      </c>
      <c r="I217" s="230">
        <f>VLOOKUP(D217,[2]Sheet1!$E$15:$CJ$388,84,0)</f>
        <v>22</v>
      </c>
      <c r="J217" s="136">
        <f t="shared" si="23"/>
        <v>141504</v>
      </c>
      <c r="K217" s="148">
        <f t="shared" si="24"/>
        <v>160556</v>
      </c>
    </row>
    <row r="218" spans="1:11" ht="18.75" thickBot="1" x14ac:dyDescent="0.3">
      <c r="A218" s="136">
        <v>1</v>
      </c>
      <c r="B218" s="136"/>
      <c r="C218" s="97"/>
      <c r="D218" s="319">
        <v>2213039</v>
      </c>
      <c r="E218" s="320" t="s">
        <v>31</v>
      </c>
      <c r="F218" s="126" t="s">
        <v>462</v>
      </c>
      <c r="G218" s="230">
        <f>VLOOKUP(D218,[2]Sheet1!$E$15:$CL$388,86,0)</f>
        <v>35</v>
      </c>
      <c r="H218" s="136">
        <f t="shared" si="22"/>
        <v>30310</v>
      </c>
      <c r="I218" s="230">
        <f>VLOOKUP(D218,[2]Sheet1!$E$15:$CJ$388,84,0)</f>
        <v>24</v>
      </c>
      <c r="J218" s="136">
        <f t="shared" si="23"/>
        <v>154368</v>
      </c>
      <c r="K218" s="148">
        <f t="shared" si="24"/>
        <v>184678</v>
      </c>
    </row>
    <row r="219" spans="1:11" ht="18.75" thickBot="1" x14ac:dyDescent="0.3">
      <c r="A219" s="136">
        <v>1</v>
      </c>
      <c r="B219" s="136"/>
      <c r="C219" s="97"/>
      <c r="D219" s="319">
        <v>2213081</v>
      </c>
      <c r="E219" s="320" t="s">
        <v>31</v>
      </c>
      <c r="F219" s="126" t="s">
        <v>463</v>
      </c>
      <c r="G219" s="230">
        <f>VLOOKUP(D219,[2]Sheet1!$E$15:$CL$388,86,0)</f>
        <v>32</v>
      </c>
      <c r="H219" s="136">
        <f t="shared" si="22"/>
        <v>27712</v>
      </c>
      <c r="I219" s="230">
        <f>VLOOKUP(D219,[2]Sheet1!$E$15:$CJ$388,84,0)</f>
        <v>32</v>
      </c>
      <c r="J219" s="136">
        <f t="shared" si="23"/>
        <v>205824</v>
      </c>
      <c r="K219" s="148">
        <f t="shared" si="24"/>
        <v>233536</v>
      </c>
    </row>
    <row r="220" spans="1:11" ht="18.75" thickBot="1" x14ac:dyDescent="0.3">
      <c r="A220" s="136">
        <v>1</v>
      </c>
      <c r="B220" s="136"/>
      <c r="C220" s="97"/>
      <c r="D220" s="319">
        <v>2213082</v>
      </c>
      <c r="E220" s="320" t="s">
        <v>31</v>
      </c>
      <c r="F220" s="126" t="s">
        <v>464</v>
      </c>
      <c r="G220" s="230">
        <f>VLOOKUP(D220,[2]Sheet1!$E$15:$CL$388,86,0)</f>
        <v>0</v>
      </c>
      <c r="H220" s="136">
        <f t="shared" si="22"/>
        <v>0</v>
      </c>
      <c r="I220" s="230">
        <f>VLOOKUP(D220,[2]Sheet1!$E$15:$CJ$388,84,0)</f>
        <v>0</v>
      </c>
      <c r="J220" s="136">
        <f t="shared" si="23"/>
        <v>0</v>
      </c>
      <c r="K220" s="148">
        <f t="shared" si="24"/>
        <v>0</v>
      </c>
    </row>
    <row r="221" spans="1:11" ht="18.75" thickBot="1" x14ac:dyDescent="0.3">
      <c r="A221" s="136">
        <v>1</v>
      </c>
      <c r="B221" s="136"/>
      <c r="C221" s="97"/>
      <c r="D221" s="319">
        <v>2213118</v>
      </c>
      <c r="E221" s="320" t="s">
        <v>31</v>
      </c>
      <c r="F221" s="126" t="s">
        <v>465</v>
      </c>
      <c r="G221" s="230">
        <f>VLOOKUP(D221,[2]Sheet1!$E$15:$CL$388,86,0)</f>
        <v>13</v>
      </c>
      <c r="H221" s="136">
        <f t="shared" si="22"/>
        <v>11258</v>
      </c>
      <c r="I221" s="230">
        <f>VLOOKUP(D221,[2]Sheet1!$E$15:$CJ$388,84,0)</f>
        <v>13</v>
      </c>
      <c r="J221" s="136">
        <f t="shared" si="23"/>
        <v>83616</v>
      </c>
      <c r="K221" s="148">
        <f t="shared" si="24"/>
        <v>94874</v>
      </c>
    </row>
    <row r="222" spans="1:11" ht="18.75" thickBot="1" x14ac:dyDescent="0.3">
      <c r="A222" s="136">
        <v>1</v>
      </c>
      <c r="B222" s="136"/>
      <c r="C222" s="97"/>
      <c r="D222" s="319">
        <v>2213125</v>
      </c>
      <c r="E222" s="320" t="s">
        <v>31</v>
      </c>
      <c r="F222" s="126" t="s">
        <v>466</v>
      </c>
      <c r="G222" s="230">
        <f>VLOOKUP(D222,[2]Sheet1!$E$15:$CL$388,86,0)</f>
        <v>21</v>
      </c>
      <c r="H222" s="136">
        <f t="shared" si="22"/>
        <v>18186</v>
      </c>
      <c r="I222" s="230">
        <f>VLOOKUP(D222,[2]Sheet1!$E$15:$CJ$388,84,0)</f>
        <v>21</v>
      </c>
      <c r="J222" s="136">
        <f t="shared" si="23"/>
        <v>135072</v>
      </c>
      <c r="K222" s="148">
        <f t="shared" si="24"/>
        <v>153258</v>
      </c>
    </row>
    <row r="223" spans="1:11" ht="18.75" thickBot="1" x14ac:dyDescent="0.3">
      <c r="A223" s="136">
        <v>1</v>
      </c>
      <c r="B223" s="136"/>
      <c r="C223" s="97"/>
      <c r="D223" s="319">
        <v>2213128</v>
      </c>
      <c r="E223" s="320" t="s">
        <v>31</v>
      </c>
      <c r="F223" s="126" t="s">
        <v>467</v>
      </c>
      <c r="G223" s="230">
        <f>VLOOKUP(D223,[2]Sheet1!$E$15:$CL$388,86,0)</f>
        <v>25</v>
      </c>
      <c r="H223" s="136">
        <f t="shared" si="22"/>
        <v>21650</v>
      </c>
      <c r="I223" s="230">
        <f>VLOOKUP(D223,[2]Sheet1!$E$15:$CJ$388,84,0)</f>
        <v>25</v>
      </c>
      <c r="J223" s="136">
        <f t="shared" si="23"/>
        <v>160800</v>
      </c>
      <c r="K223" s="148">
        <f t="shared" si="24"/>
        <v>182450</v>
      </c>
    </row>
    <row r="224" spans="1:11" ht="18.75" thickBot="1" x14ac:dyDescent="0.3">
      <c r="A224" s="136">
        <v>1</v>
      </c>
      <c r="B224" s="136"/>
      <c r="C224" s="97"/>
      <c r="D224" s="319">
        <v>2213131</v>
      </c>
      <c r="E224" s="320" t="s">
        <v>31</v>
      </c>
      <c r="F224" s="126" t="s">
        <v>468</v>
      </c>
      <c r="G224" s="230">
        <f>VLOOKUP(D224,[2]Sheet1!$E$15:$CL$388,86,0)</f>
        <v>28</v>
      </c>
      <c r="H224" s="136">
        <f t="shared" si="22"/>
        <v>24248</v>
      </c>
      <c r="I224" s="230">
        <f>VLOOKUP(D224,[2]Sheet1!$E$15:$CJ$388,84,0)</f>
        <v>28</v>
      </c>
      <c r="J224" s="136">
        <f t="shared" si="23"/>
        <v>180096</v>
      </c>
      <c r="K224" s="148">
        <f t="shared" si="24"/>
        <v>204344</v>
      </c>
    </row>
    <row r="225" spans="1:11" ht="18.75" thickBot="1" x14ac:dyDescent="0.3">
      <c r="A225" s="136">
        <v>1</v>
      </c>
      <c r="B225" s="136"/>
      <c r="C225" s="97"/>
      <c r="D225" s="319">
        <v>2213144</v>
      </c>
      <c r="E225" s="320" t="s">
        <v>31</v>
      </c>
      <c r="F225" s="126" t="s">
        <v>469</v>
      </c>
      <c r="G225" s="230">
        <f>VLOOKUP(D225,[2]Sheet1!$E$15:$CL$388,86,0)</f>
        <v>45</v>
      </c>
      <c r="H225" s="136">
        <f t="shared" si="22"/>
        <v>38970</v>
      </c>
      <c r="I225" s="230">
        <f>VLOOKUP(D225,[2]Sheet1!$E$15:$CJ$388,84,0)</f>
        <v>45</v>
      </c>
      <c r="J225" s="136">
        <f t="shared" si="23"/>
        <v>289440</v>
      </c>
      <c r="K225" s="148">
        <f t="shared" si="24"/>
        <v>328410</v>
      </c>
    </row>
    <row r="226" spans="1:11" ht="18" x14ac:dyDescent="0.25">
      <c r="A226" s="136">
        <v>1</v>
      </c>
      <c r="B226" s="136"/>
      <c r="C226" s="97"/>
      <c r="D226" s="318">
        <v>2213145</v>
      </c>
      <c r="E226" s="246" t="s">
        <v>31</v>
      </c>
      <c r="F226" s="126" t="s">
        <v>470</v>
      </c>
      <c r="G226" s="230">
        <f>VLOOKUP(D226,[2]Sheet1!$E$15:$CL$388,86,0)</f>
        <v>19</v>
      </c>
      <c r="H226" s="136">
        <f t="shared" si="22"/>
        <v>16454</v>
      </c>
      <c r="I226" s="230">
        <f>VLOOKUP(D226,[2]Sheet1!$E$15:$CJ$388,84,0)</f>
        <v>19</v>
      </c>
      <c r="J226" s="136">
        <f t="shared" si="23"/>
        <v>122208</v>
      </c>
      <c r="K226" s="148">
        <f t="shared" si="24"/>
        <v>138662</v>
      </c>
    </row>
    <row r="227" spans="1:11" ht="15" x14ac:dyDescent="0.25">
      <c r="A227" s="136"/>
      <c r="B227" s="136"/>
      <c r="C227" s="124" t="s">
        <v>32</v>
      </c>
      <c r="D227" s="316"/>
      <c r="E227" s="295" t="s">
        <v>32</v>
      </c>
      <c r="F227" s="124" t="s">
        <v>32</v>
      </c>
      <c r="G227" s="148">
        <f t="shared" ref="G227:K227" si="25">SUM(G228:G248)</f>
        <v>322</v>
      </c>
      <c r="H227" s="148">
        <f t="shared" si="25"/>
        <v>278852</v>
      </c>
      <c r="I227" s="148">
        <f t="shared" si="25"/>
        <v>219</v>
      </c>
      <c r="J227" s="148">
        <f t="shared" si="25"/>
        <v>1408608</v>
      </c>
      <c r="K227" s="148">
        <f t="shared" si="25"/>
        <v>1687460</v>
      </c>
    </row>
    <row r="228" spans="1:11" ht="18.75" thickBot="1" x14ac:dyDescent="0.3">
      <c r="A228" s="136">
        <v>1</v>
      </c>
      <c r="B228" s="136"/>
      <c r="C228" s="97" t="s">
        <v>116</v>
      </c>
      <c r="D228" s="317">
        <v>2214351</v>
      </c>
      <c r="E228" s="295" t="s">
        <v>32</v>
      </c>
      <c r="F228" s="153" t="s">
        <v>296</v>
      </c>
      <c r="G228" s="230">
        <f>VLOOKUP(D228,[2]Sheet1!$E$15:$CL$388,86,0)</f>
        <v>10</v>
      </c>
      <c r="H228" s="136">
        <f t="shared" si="22"/>
        <v>8660</v>
      </c>
      <c r="I228" s="230">
        <f>VLOOKUP(D228,[2]Sheet1!$E$15:$CJ$388,84,0)</f>
        <v>10</v>
      </c>
      <c r="J228" s="136">
        <f t="shared" si="23"/>
        <v>64320</v>
      </c>
      <c r="K228" s="148">
        <f t="shared" si="24"/>
        <v>72980</v>
      </c>
    </row>
    <row r="229" spans="1:11" ht="18.75" thickBot="1" x14ac:dyDescent="0.3">
      <c r="A229" s="136">
        <v>1</v>
      </c>
      <c r="B229" s="136"/>
      <c r="C229" s="97" t="s">
        <v>116</v>
      </c>
      <c r="D229" s="317">
        <v>2214924</v>
      </c>
      <c r="E229" s="295" t="s">
        <v>32</v>
      </c>
      <c r="F229" s="153" t="s">
        <v>297</v>
      </c>
      <c r="G229" s="230">
        <f>VLOOKUP(D229,[2]Sheet1!$E$15:$CL$388,86,0)</f>
        <v>9</v>
      </c>
      <c r="H229" s="136">
        <f t="shared" si="22"/>
        <v>7794</v>
      </c>
      <c r="I229" s="230">
        <f>VLOOKUP(D229,[2]Sheet1!$E$15:$CJ$388,84,0)</f>
        <v>0</v>
      </c>
      <c r="J229" s="136">
        <f t="shared" si="23"/>
        <v>0</v>
      </c>
      <c r="K229" s="148">
        <f t="shared" si="24"/>
        <v>7794</v>
      </c>
    </row>
    <row r="230" spans="1:11" ht="18.75" thickBot="1" x14ac:dyDescent="0.3">
      <c r="A230" s="136">
        <v>1</v>
      </c>
      <c r="B230" s="136"/>
      <c r="C230" s="97" t="s">
        <v>116</v>
      </c>
      <c r="D230" s="317">
        <v>2214925</v>
      </c>
      <c r="E230" s="295" t="s">
        <v>32</v>
      </c>
      <c r="F230" s="153" t="s">
        <v>298</v>
      </c>
      <c r="G230" s="230">
        <f>VLOOKUP(D230,[2]Sheet1!$E$15:$CL$388,86,0)</f>
        <v>0</v>
      </c>
      <c r="H230" s="136">
        <f t="shared" si="22"/>
        <v>0</v>
      </c>
      <c r="I230" s="230">
        <f>VLOOKUP(D230,[2]Sheet1!$E$15:$CJ$388,84,0)</f>
        <v>0</v>
      </c>
      <c r="J230" s="136">
        <f t="shared" si="23"/>
        <v>0</v>
      </c>
      <c r="K230" s="148">
        <f t="shared" si="24"/>
        <v>0</v>
      </c>
    </row>
    <row r="231" spans="1:11" ht="18.75" thickBot="1" x14ac:dyDescent="0.3">
      <c r="A231" s="136">
        <v>1</v>
      </c>
      <c r="B231" s="136"/>
      <c r="C231" s="97" t="s">
        <v>116</v>
      </c>
      <c r="D231" s="317">
        <v>2214926</v>
      </c>
      <c r="E231" s="295" t="s">
        <v>32</v>
      </c>
      <c r="F231" s="153" t="s">
        <v>299</v>
      </c>
      <c r="G231" s="230">
        <f>VLOOKUP(D231,[2]Sheet1!$E$15:$CL$388,86,0)</f>
        <v>9</v>
      </c>
      <c r="H231" s="136">
        <f t="shared" si="22"/>
        <v>7794</v>
      </c>
      <c r="I231" s="230">
        <f>VLOOKUP(D231,[2]Sheet1!$E$15:$CJ$388,84,0)</f>
        <v>0</v>
      </c>
      <c r="J231" s="136">
        <f t="shared" si="23"/>
        <v>0</v>
      </c>
      <c r="K231" s="148">
        <f t="shared" si="24"/>
        <v>7794</v>
      </c>
    </row>
    <row r="232" spans="1:11" ht="18.75" thickBot="1" x14ac:dyDescent="0.3">
      <c r="A232" s="136">
        <v>1</v>
      </c>
      <c r="B232" s="136"/>
      <c r="C232" s="97" t="s">
        <v>116</v>
      </c>
      <c r="D232" s="317">
        <v>2214928</v>
      </c>
      <c r="E232" s="295" t="s">
        <v>32</v>
      </c>
      <c r="F232" s="153" t="s">
        <v>300</v>
      </c>
      <c r="G232" s="230">
        <f>VLOOKUP(D232,[2]Sheet1!$E$15:$CL$388,86,0)</f>
        <v>8</v>
      </c>
      <c r="H232" s="136">
        <f t="shared" si="22"/>
        <v>6928</v>
      </c>
      <c r="I232" s="230">
        <f>VLOOKUP(D232,[2]Sheet1!$E$15:$CJ$388,84,0)</f>
        <v>0</v>
      </c>
      <c r="J232" s="136">
        <f t="shared" si="23"/>
        <v>0</v>
      </c>
      <c r="K232" s="148">
        <f t="shared" si="24"/>
        <v>6928</v>
      </c>
    </row>
    <row r="233" spans="1:11" ht="18.75" thickBot="1" x14ac:dyDescent="0.3">
      <c r="A233" s="136">
        <v>1</v>
      </c>
      <c r="B233" s="136"/>
      <c r="C233" s="97" t="s">
        <v>116</v>
      </c>
      <c r="D233" s="317">
        <v>2214929</v>
      </c>
      <c r="E233" s="295" t="s">
        <v>32</v>
      </c>
      <c r="F233" s="153" t="s">
        <v>301</v>
      </c>
      <c r="G233" s="230">
        <f>VLOOKUP(D233,[2]Sheet1!$E$15:$CL$388,86,0)</f>
        <v>20</v>
      </c>
      <c r="H233" s="136">
        <f t="shared" si="22"/>
        <v>17320</v>
      </c>
      <c r="I233" s="230">
        <f>VLOOKUP(D233,[2]Sheet1!$E$15:$CJ$388,84,0)</f>
        <v>0</v>
      </c>
      <c r="J233" s="136">
        <f t="shared" si="23"/>
        <v>0</v>
      </c>
      <c r="K233" s="148">
        <f t="shared" si="24"/>
        <v>17320</v>
      </c>
    </row>
    <row r="234" spans="1:11" ht="18.75" thickBot="1" x14ac:dyDescent="0.3">
      <c r="A234" s="136">
        <v>1</v>
      </c>
      <c r="B234" s="136"/>
      <c r="C234" s="97" t="s">
        <v>116</v>
      </c>
      <c r="D234" s="317">
        <v>2214930</v>
      </c>
      <c r="E234" s="295" t="s">
        <v>32</v>
      </c>
      <c r="F234" s="153" t="s">
        <v>302</v>
      </c>
      <c r="G234" s="230">
        <f>VLOOKUP(D234,[2]Sheet1!$E$15:$CL$388,86,0)</f>
        <v>15</v>
      </c>
      <c r="H234" s="136">
        <f t="shared" si="22"/>
        <v>12990</v>
      </c>
      <c r="I234" s="230">
        <f>VLOOKUP(D234,[2]Sheet1!$E$15:$CJ$388,84,0)</f>
        <v>0</v>
      </c>
      <c r="J234" s="136">
        <f t="shared" si="23"/>
        <v>0</v>
      </c>
      <c r="K234" s="148">
        <f t="shared" si="24"/>
        <v>12990</v>
      </c>
    </row>
    <row r="235" spans="1:11" ht="18.75" thickBot="1" x14ac:dyDescent="0.3">
      <c r="A235" s="136">
        <v>1</v>
      </c>
      <c r="B235" s="136"/>
      <c r="C235" s="97" t="s">
        <v>116</v>
      </c>
      <c r="D235" s="317">
        <v>2214931</v>
      </c>
      <c r="E235" s="295" t="s">
        <v>32</v>
      </c>
      <c r="F235" s="153" t="s">
        <v>303</v>
      </c>
      <c r="G235" s="230">
        <f>VLOOKUP(D235,[2]Sheet1!$E$15:$CL$388,86,0)</f>
        <v>2</v>
      </c>
      <c r="H235" s="136">
        <f t="shared" si="22"/>
        <v>1732</v>
      </c>
      <c r="I235" s="230">
        <f>VLOOKUP(D235,[2]Sheet1!$E$15:$CJ$388,84,0)</f>
        <v>0</v>
      </c>
      <c r="J235" s="136">
        <f t="shared" si="23"/>
        <v>0</v>
      </c>
      <c r="K235" s="148">
        <f t="shared" si="24"/>
        <v>1732</v>
      </c>
    </row>
    <row r="236" spans="1:11" ht="18.75" thickBot="1" x14ac:dyDescent="0.3">
      <c r="A236" s="136">
        <v>1</v>
      </c>
      <c r="B236" s="136"/>
      <c r="C236" s="97" t="s">
        <v>116</v>
      </c>
      <c r="D236" s="317">
        <v>2214932</v>
      </c>
      <c r="E236" s="295" t="s">
        <v>32</v>
      </c>
      <c r="F236" s="153" t="s">
        <v>304</v>
      </c>
      <c r="G236" s="230">
        <f>VLOOKUP(D236,[2]Sheet1!$E$15:$CL$388,86,0)</f>
        <v>12</v>
      </c>
      <c r="H236" s="136">
        <f t="shared" si="22"/>
        <v>10392</v>
      </c>
      <c r="I236" s="230">
        <f>VLOOKUP(D236,[2]Sheet1!$E$15:$CJ$388,84,0)</f>
        <v>0</v>
      </c>
      <c r="J236" s="136">
        <f t="shared" si="23"/>
        <v>0</v>
      </c>
      <c r="K236" s="148">
        <f t="shared" si="24"/>
        <v>10392</v>
      </c>
    </row>
    <row r="237" spans="1:11" ht="18.75" thickBot="1" x14ac:dyDescent="0.3">
      <c r="A237" s="136">
        <v>1</v>
      </c>
      <c r="B237" s="136"/>
      <c r="C237" s="97" t="s">
        <v>116</v>
      </c>
      <c r="D237" s="317">
        <v>2214933</v>
      </c>
      <c r="E237" s="295" t="s">
        <v>32</v>
      </c>
      <c r="F237" s="153" t="s">
        <v>305</v>
      </c>
      <c r="G237" s="230">
        <f>VLOOKUP(D237,[2]Sheet1!$E$15:$CL$388,86,0)</f>
        <v>10</v>
      </c>
      <c r="H237" s="136">
        <f t="shared" si="22"/>
        <v>8660</v>
      </c>
      <c r="I237" s="230">
        <f>VLOOKUP(D237,[2]Sheet1!$E$15:$CJ$388,84,0)</f>
        <v>0</v>
      </c>
      <c r="J237" s="136">
        <f t="shared" si="23"/>
        <v>0</v>
      </c>
      <c r="K237" s="148">
        <f t="shared" si="24"/>
        <v>8660</v>
      </c>
    </row>
    <row r="238" spans="1:11" ht="18.75" thickBot="1" x14ac:dyDescent="0.3">
      <c r="A238" s="136">
        <v>1</v>
      </c>
      <c r="B238" s="136"/>
      <c r="C238" s="97" t="s">
        <v>116</v>
      </c>
      <c r="D238" s="317">
        <v>2214934</v>
      </c>
      <c r="E238" s="295" t="s">
        <v>32</v>
      </c>
      <c r="F238" s="153" t="s">
        <v>306</v>
      </c>
      <c r="G238" s="230">
        <f>VLOOKUP(D238,[2]Sheet1!$E$15:$CL$388,86,0)</f>
        <v>7</v>
      </c>
      <c r="H238" s="136">
        <f t="shared" si="22"/>
        <v>6062</v>
      </c>
      <c r="I238" s="230">
        <f>VLOOKUP(D238,[2]Sheet1!$E$15:$CJ$388,84,0)</f>
        <v>0</v>
      </c>
      <c r="J238" s="136">
        <f t="shared" si="23"/>
        <v>0</v>
      </c>
      <c r="K238" s="148">
        <f t="shared" si="24"/>
        <v>6062</v>
      </c>
    </row>
    <row r="239" spans="1:11" ht="18.75" thickBot="1" x14ac:dyDescent="0.3">
      <c r="A239" s="136">
        <v>1</v>
      </c>
      <c r="B239" s="136"/>
      <c r="C239" s="97" t="s">
        <v>116</v>
      </c>
      <c r="D239" s="317">
        <v>2214935</v>
      </c>
      <c r="E239" s="295" t="s">
        <v>32</v>
      </c>
      <c r="F239" s="153" t="s">
        <v>307</v>
      </c>
      <c r="G239" s="230">
        <f>VLOOKUP(D239,[2]Sheet1!$E$15:$CL$388,86,0)</f>
        <v>11</v>
      </c>
      <c r="H239" s="136">
        <f t="shared" si="22"/>
        <v>9526</v>
      </c>
      <c r="I239" s="230">
        <f>VLOOKUP(D239,[2]Sheet1!$E$15:$CJ$388,84,0)</f>
        <v>0</v>
      </c>
      <c r="J239" s="136">
        <f t="shared" si="23"/>
        <v>0</v>
      </c>
      <c r="K239" s="148">
        <f t="shared" si="24"/>
        <v>9526</v>
      </c>
    </row>
    <row r="240" spans="1:11" ht="18.75" thickBot="1" x14ac:dyDescent="0.3">
      <c r="A240" s="136">
        <v>1</v>
      </c>
      <c r="B240" s="136"/>
      <c r="C240" s="97"/>
      <c r="D240" s="319">
        <v>2214015</v>
      </c>
      <c r="E240" s="320" t="s">
        <v>32</v>
      </c>
      <c r="F240" s="126" t="s">
        <v>471</v>
      </c>
      <c r="G240" s="230">
        <f>VLOOKUP(D240,[2]Sheet1!$E$15:$CL$388,86,0)</f>
        <v>46</v>
      </c>
      <c r="H240" s="136">
        <f t="shared" si="22"/>
        <v>39836</v>
      </c>
      <c r="I240" s="230">
        <f>VLOOKUP(D240,[2]Sheet1!$E$15:$CJ$388,84,0)</f>
        <v>46</v>
      </c>
      <c r="J240" s="136">
        <f t="shared" si="23"/>
        <v>295872</v>
      </c>
      <c r="K240" s="148">
        <f t="shared" si="24"/>
        <v>335708</v>
      </c>
    </row>
    <row r="241" spans="1:11" ht="18.75" thickBot="1" x14ac:dyDescent="0.3">
      <c r="A241" s="136">
        <v>1</v>
      </c>
      <c r="B241" s="136"/>
      <c r="C241" s="97"/>
      <c r="D241" s="319">
        <v>2214016</v>
      </c>
      <c r="E241" s="320" t="s">
        <v>32</v>
      </c>
      <c r="F241" s="126" t="s">
        <v>472</v>
      </c>
      <c r="G241" s="230">
        <f>VLOOKUP(D241,[2]Sheet1!$E$15:$CL$388,86,0)</f>
        <v>22</v>
      </c>
      <c r="H241" s="136">
        <f t="shared" si="22"/>
        <v>19052</v>
      </c>
      <c r="I241" s="230">
        <f>VLOOKUP(D241,[2]Sheet1!$E$15:$CJ$388,84,0)</f>
        <v>22</v>
      </c>
      <c r="J241" s="136">
        <f t="shared" si="23"/>
        <v>141504</v>
      </c>
      <c r="K241" s="148">
        <f t="shared" si="24"/>
        <v>160556</v>
      </c>
    </row>
    <row r="242" spans="1:11" ht="18.75" thickBot="1" x14ac:dyDescent="0.3">
      <c r="A242" s="136">
        <v>1</v>
      </c>
      <c r="B242" s="136"/>
      <c r="C242" s="97"/>
      <c r="D242" s="319">
        <v>2214054</v>
      </c>
      <c r="E242" s="320" t="s">
        <v>32</v>
      </c>
      <c r="F242" s="126" t="s">
        <v>473</v>
      </c>
      <c r="G242" s="230">
        <f>VLOOKUP(D242,[2]Sheet1!$E$15:$CL$388,86,0)</f>
        <v>10</v>
      </c>
      <c r="H242" s="136">
        <f t="shared" si="22"/>
        <v>8660</v>
      </c>
      <c r="I242" s="230">
        <f>VLOOKUP(D242,[2]Sheet1!$E$15:$CJ$388,84,0)</f>
        <v>10</v>
      </c>
      <c r="J242" s="136">
        <f t="shared" si="23"/>
        <v>64320</v>
      </c>
      <c r="K242" s="148">
        <f t="shared" si="24"/>
        <v>72980</v>
      </c>
    </row>
    <row r="243" spans="1:11" ht="18.75" thickBot="1" x14ac:dyDescent="0.3">
      <c r="A243" s="136">
        <v>1</v>
      </c>
      <c r="B243" s="136"/>
      <c r="C243" s="97"/>
      <c r="D243" s="319">
        <v>2214063</v>
      </c>
      <c r="E243" s="320" t="s">
        <v>32</v>
      </c>
      <c r="F243" s="126" t="s">
        <v>474</v>
      </c>
      <c r="G243" s="230">
        <f>VLOOKUP(D243,[2]Sheet1!$E$15:$CL$388,86,0)</f>
        <v>26</v>
      </c>
      <c r="H243" s="136">
        <f t="shared" si="22"/>
        <v>22516</v>
      </c>
      <c r="I243" s="230">
        <f>VLOOKUP(D243,[2]Sheet1!$E$15:$CJ$388,84,0)</f>
        <v>26</v>
      </c>
      <c r="J243" s="136">
        <f t="shared" si="23"/>
        <v>167232</v>
      </c>
      <c r="K243" s="148">
        <f t="shared" si="24"/>
        <v>189748</v>
      </c>
    </row>
    <row r="244" spans="1:11" ht="18.75" thickBot="1" x14ac:dyDescent="0.3">
      <c r="A244" s="136">
        <v>1</v>
      </c>
      <c r="B244" s="136"/>
      <c r="C244" s="97"/>
      <c r="D244" s="319">
        <v>2214098</v>
      </c>
      <c r="E244" s="320" t="s">
        <v>32</v>
      </c>
      <c r="F244" s="126" t="s">
        <v>475</v>
      </c>
      <c r="G244" s="230">
        <f>VLOOKUP(D244,[2]Sheet1!$E$15:$CL$388,86,0)</f>
        <v>13</v>
      </c>
      <c r="H244" s="136">
        <f t="shared" si="22"/>
        <v>11258</v>
      </c>
      <c r="I244" s="230">
        <f>VLOOKUP(D244,[2]Sheet1!$E$15:$CJ$388,84,0)</f>
        <v>13</v>
      </c>
      <c r="J244" s="136">
        <f t="shared" si="23"/>
        <v>83616</v>
      </c>
      <c r="K244" s="148">
        <f t="shared" si="24"/>
        <v>94874</v>
      </c>
    </row>
    <row r="245" spans="1:11" ht="18.75" thickBot="1" x14ac:dyDescent="0.3">
      <c r="A245" s="136">
        <v>1</v>
      </c>
      <c r="B245" s="136"/>
      <c r="C245" s="97"/>
      <c r="D245" s="319">
        <v>2214101</v>
      </c>
      <c r="E245" s="320" t="s">
        <v>32</v>
      </c>
      <c r="F245" s="126" t="s">
        <v>476</v>
      </c>
      <c r="G245" s="230">
        <f>VLOOKUP(D245,[2]Sheet1!$E$15:$CL$388,86,0)</f>
        <v>31</v>
      </c>
      <c r="H245" s="136">
        <f t="shared" si="22"/>
        <v>26846</v>
      </c>
      <c r="I245" s="230">
        <f>VLOOKUP(D245,[2]Sheet1!$E$15:$CJ$388,84,0)</f>
        <v>31</v>
      </c>
      <c r="J245" s="136">
        <f t="shared" si="23"/>
        <v>199392</v>
      </c>
      <c r="K245" s="148">
        <f t="shared" si="24"/>
        <v>226238</v>
      </c>
    </row>
    <row r="246" spans="1:11" ht="18.75" thickBot="1" x14ac:dyDescent="0.3">
      <c r="A246" s="136">
        <v>1</v>
      </c>
      <c r="B246" s="136"/>
      <c r="C246" s="97"/>
      <c r="D246" s="319">
        <v>2214102</v>
      </c>
      <c r="E246" s="320" t="s">
        <v>32</v>
      </c>
      <c r="F246" s="126" t="s">
        <v>477</v>
      </c>
      <c r="G246" s="230">
        <f>VLOOKUP(D246,[2]Sheet1!$E$15:$CL$388,86,0)</f>
        <v>19</v>
      </c>
      <c r="H246" s="136">
        <f t="shared" si="22"/>
        <v>16454</v>
      </c>
      <c r="I246" s="230">
        <f>VLOOKUP(D246,[2]Sheet1!$E$15:$CJ$388,84,0)</f>
        <v>19</v>
      </c>
      <c r="J246" s="136">
        <f t="shared" si="23"/>
        <v>122208</v>
      </c>
      <c r="K246" s="148">
        <f t="shared" si="24"/>
        <v>138662</v>
      </c>
    </row>
    <row r="247" spans="1:11" ht="18.75" thickBot="1" x14ac:dyDescent="0.3">
      <c r="A247" s="136">
        <v>1</v>
      </c>
      <c r="B247" s="136"/>
      <c r="C247" s="97"/>
      <c r="D247" s="319">
        <v>2214141</v>
      </c>
      <c r="E247" s="320" t="s">
        <v>32</v>
      </c>
      <c r="F247" s="126" t="s">
        <v>478</v>
      </c>
      <c r="G247" s="230">
        <f>VLOOKUP(D247,[2]Sheet1!$E$15:$CL$388,86,0)</f>
        <v>23</v>
      </c>
      <c r="H247" s="136">
        <f t="shared" si="22"/>
        <v>19918</v>
      </c>
      <c r="I247" s="230">
        <f>VLOOKUP(D247,[2]Sheet1!$E$15:$CJ$388,84,0)</f>
        <v>23</v>
      </c>
      <c r="J247" s="136">
        <f t="shared" si="23"/>
        <v>147936</v>
      </c>
      <c r="K247" s="148">
        <f t="shared" si="24"/>
        <v>167854</v>
      </c>
    </row>
    <row r="248" spans="1:11" ht="18" x14ac:dyDescent="0.25">
      <c r="A248" s="136">
        <v>1</v>
      </c>
      <c r="B248" s="136"/>
      <c r="C248" s="97"/>
      <c r="D248" s="321">
        <v>2214153</v>
      </c>
      <c r="E248" s="246" t="s">
        <v>32</v>
      </c>
      <c r="F248" s="126" t="s">
        <v>556</v>
      </c>
      <c r="G248" s="230">
        <f>VLOOKUP(D248,[2]Sheet1!$E$15:$CL$388,86,0)</f>
        <v>19</v>
      </c>
      <c r="H248" s="136">
        <f t="shared" si="22"/>
        <v>16454</v>
      </c>
      <c r="I248" s="230">
        <f>VLOOKUP(D248,[2]Sheet1!$E$15:$CJ$388,84,0)</f>
        <v>19</v>
      </c>
      <c r="J248" s="136">
        <f t="shared" si="23"/>
        <v>122208</v>
      </c>
      <c r="K248" s="148">
        <f t="shared" si="24"/>
        <v>138662</v>
      </c>
    </row>
    <row r="249" spans="1:11" ht="15" x14ac:dyDescent="0.25">
      <c r="A249" s="136"/>
      <c r="B249" s="136"/>
      <c r="C249" s="124" t="s">
        <v>33</v>
      </c>
      <c r="D249" s="316"/>
      <c r="E249" s="295" t="s">
        <v>33</v>
      </c>
      <c r="F249" s="124" t="s">
        <v>33</v>
      </c>
      <c r="G249" s="148">
        <f t="shared" ref="G249:K249" si="26">SUM(G250:G262)</f>
        <v>232</v>
      </c>
      <c r="H249" s="148">
        <f t="shared" si="26"/>
        <v>200912</v>
      </c>
      <c r="I249" s="148">
        <f t="shared" si="26"/>
        <v>197</v>
      </c>
      <c r="J249" s="148">
        <f t="shared" si="26"/>
        <v>1267104</v>
      </c>
      <c r="K249" s="148">
        <f t="shared" si="26"/>
        <v>1468016</v>
      </c>
    </row>
    <row r="250" spans="1:11" ht="18.75" thickBot="1" x14ac:dyDescent="0.3">
      <c r="A250" s="136">
        <v>1</v>
      </c>
      <c r="B250" s="136"/>
      <c r="C250" s="97" t="s">
        <v>116</v>
      </c>
      <c r="D250" s="317">
        <v>2215801</v>
      </c>
      <c r="E250" s="295" t="s">
        <v>33</v>
      </c>
      <c r="F250" s="153" t="s">
        <v>308</v>
      </c>
      <c r="G250" s="230">
        <f>VLOOKUP(D250,[2]Sheet1!$E$15:$CL$388,86,0)</f>
        <v>14</v>
      </c>
      <c r="H250" s="136">
        <f t="shared" si="22"/>
        <v>12124</v>
      </c>
      <c r="I250" s="230">
        <f>VLOOKUP(D250,[2]Sheet1!$E$15:$CJ$388,84,0)</f>
        <v>0</v>
      </c>
      <c r="J250" s="136">
        <f t="shared" si="23"/>
        <v>0</v>
      </c>
      <c r="K250" s="148">
        <f t="shared" si="24"/>
        <v>12124</v>
      </c>
    </row>
    <row r="251" spans="1:11" ht="18.75" thickBot="1" x14ac:dyDescent="0.3">
      <c r="A251" s="136">
        <v>1</v>
      </c>
      <c r="B251" s="136"/>
      <c r="C251" s="97" t="s">
        <v>116</v>
      </c>
      <c r="D251" s="317">
        <v>2215802</v>
      </c>
      <c r="E251" s="295" t="s">
        <v>33</v>
      </c>
      <c r="F251" s="153" t="s">
        <v>309</v>
      </c>
      <c r="G251" s="230">
        <f>VLOOKUP(D251,[2]Sheet1!$E$15:$CL$388,86,0)</f>
        <v>25</v>
      </c>
      <c r="H251" s="136">
        <f t="shared" si="22"/>
        <v>21650</v>
      </c>
      <c r="I251" s="230">
        <f>VLOOKUP(D251,[2]Sheet1!$E$15:$CJ$388,84,0)</f>
        <v>25</v>
      </c>
      <c r="J251" s="136">
        <f t="shared" si="23"/>
        <v>160800</v>
      </c>
      <c r="K251" s="148">
        <f t="shared" si="24"/>
        <v>182450</v>
      </c>
    </row>
    <row r="252" spans="1:11" ht="18.75" thickBot="1" x14ac:dyDescent="0.3">
      <c r="A252" s="136">
        <v>1</v>
      </c>
      <c r="B252" s="136"/>
      <c r="C252" s="97" t="s">
        <v>116</v>
      </c>
      <c r="D252" s="317">
        <v>2215806</v>
      </c>
      <c r="E252" s="295" t="s">
        <v>33</v>
      </c>
      <c r="F252" s="153" t="s">
        <v>310</v>
      </c>
      <c r="G252" s="230">
        <f>VLOOKUP(D252,[2]Sheet1!$E$15:$CL$388,86,0)</f>
        <v>6</v>
      </c>
      <c r="H252" s="136">
        <f t="shared" si="22"/>
        <v>5196</v>
      </c>
      <c r="I252" s="230">
        <f>VLOOKUP(D252,[2]Sheet1!$E$15:$CJ$388,84,0)</f>
        <v>0</v>
      </c>
      <c r="J252" s="136">
        <f t="shared" si="23"/>
        <v>0</v>
      </c>
      <c r="K252" s="148">
        <f t="shared" si="24"/>
        <v>5196</v>
      </c>
    </row>
    <row r="253" spans="1:11" ht="18.75" thickBot="1" x14ac:dyDescent="0.3">
      <c r="A253" s="136">
        <v>1</v>
      </c>
      <c r="B253" s="136"/>
      <c r="C253" s="97" t="s">
        <v>116</v>
      </c>
      <c r="D253" s="317">
        <v>2215807</v>
      </c>
      <c r="E253" s="295" t="s">
        <v>33</v>
      </c>
      <c r="F253" s="153" t="s">
        <v>311</v>
      </c>
      <c r="G253" s="230">
        <f>VLOOKUP(D253,[2]Sheet1!$E$15:$CL$388,86,0)</f>
        <v>18</v>
      </c>
      <c r="H253" s="136">
        <f t="shared" si="22"/>
        <v>15588</v>
      </c>
      <c r="I253" s="230">
        <f>VLOOKUP(D253,[2]Sheet1!$E$15:$CJ$388,84,0)</f>
        <v>18</v>
      </c>
      <c r="J253" s="136">
        <f t="shared" si="23"/>
        <v>115776</v>
      </c>
      <c r="K253" s="148">
        <f t="shared" si="24"/>
        <v>131364</v>
      </c>
    </row>
    <row r="254" spans="1:11" ht="18.75" thickBot="1" x14ac:dyDescent="0.3">
      <c r="A254" s="136">
        <v>1</v>
      </c>
      <c r="B254" s="136"/>
      <c r="C254" s="97" t="s">
        <v>116</v>
      </c>
      <c r="D254" s="317">
        <v>2215803</v>
      </c>
      <c r="E254" s="295" t="s">
        <v>33</v>
      </c>
      <c r="F254" s="153" t="s">
        <v>312</v>
      </c>
      <c r="G254" s="230">
        <f>VLOOKUP(D254,[2]Sheet1!$E$15:$CL$388,86,0)</f>
        <v>6</v>
      </c>
      <c r="H254" s="136">
        <f t="shared" si="22"/>
        <v>5196</v>
      </c>
      <c r="I254" s="230">
        <f>VLOOKUP(D254,[2]Sheet1!$E$15:$CJ$388,84,0)</f>
        <v>0</v>
      </c>
      <c r="J254" s="136">
        <f t="shared" si="23"/>
        <v>0</v>
      </c>
      <c r="K254" s="148">
        <f t="shared" si="24"/>
        <v>5196</v>
      </c>
    </row>
    <row r="255" spans="1:11" ht="18.75" thickBot="1" x14ac:dyDescent="0.3">
      <c r="A255" s="136">
        <v>1</v>
      </c>
      <c r="B255" s="136"/>
      <c r="C255" s="97" t="s">
        <v>116</v>
      </c>
      <c r="D255" s="317">
        <v>2215804</v>
      </c>
      <c r="E255" s="295" t="s">
        <v>33</v>
      </c>
      <c r="F255" s="153" t="s">
        <v>313</v>
      </c>
      <c r="G255" s="230">
        <f>VLOOKUP(D255,[2]Sheet1!$E$15:$CL$388,86,0)</f>
        <v>32</v>
      </c>
      <c r="H255" s="136">
        <f t="shared" si="22"/>
        <v>27712</v>
      </c>
      <c r="I255" s="230">
        <f>VLOOKUP(D255,[2]Sheet1!$E$15:$CJ$388,84,0)</f>
        <v>32</v>
      </c>
      <c r="J255" s="136">
        <f t="shared" si="23"/>
        <v>205824</v>
      </c>
      <c r="K255" s="148">
        <f t="shared" si="24"/>
        <v>233536</v>
      </c>
    </row>
    <row r="256" spans="1:11" ht="18.75" thickBot="1" x14ac:dyDescent="0.3">
      <c r="A256" s="136">
        <v>1</v>
      </c>
      <c r="B256" s="136"/>
      <c r="C256" s="97"/>
      <c r="D256" s="319">
        <v>2215179</v>
      </c>
      <c r="E256" s="320" t="s">
        <v>33</v>
      </c>
      <c r="F256" s="126" t="s">
        <v>479</v>
      </c>
      <c r="G256" s="230">
        <f>VLOOKUP(D256,[2]Sheet1!$E$15:$CL$388,86,0)</f>
        <v>10</v>
      </c>
      <c r="H256" s="136">
        <f t="shared" si="22"/>
        <v>8660</v>
      </c>
      <c r="I256" s="230">
        <f>VLOOKUP(D256,[2]Sheet1!$E$15:$CJ$388,84,0)</f>
        <v>10</v>
      </c>
      <c r="J256" s="136">
        <f t="shared" si="23"/>
        <v>64320</v>
      </c>
      <c r="K256" s="148">
        <f t="shared" si="24"/>
        <v>72980</v>
      </c>
    </row>
    <row r="257" spans="1:11" ht="18.75" thickBot="1" x14ac:dyDescent="0.3">
      <c r="A257" s="136">
        <v>1</v>
      </c>
      <c r="B257" s="136"/>
      <c r="C257" s="97"/>
      <c r="D257" s="319">
        <v>2215176</v>
      </c>
      <c r="E257" s="320" t="s">
        <v>33</v>
      </c>
      <c r="F257" s="126" t="s">
        <v>480</v>
      </c>
      <c r="G257" s="230">
        <f>VLOOKUP(D257,[2]Sheet1!$E$15:$CL$388,86,0)</f>
        <v>13</v>
      </c>
      <c r="H257" s="136">
        <f t="shared" si="22"/>
        <v>11258</v>
      </c>
      <c r="I257" s="230">
        <f>VLOOKUP(D257,[2]Sheet1!$E$15:$CJ$388,84,0)</f>
        <v>12</v>
      </c>
      <c r="J257" s="136">
        <f t="shared" si="23"/>
        <v>77184</v>
      </c>
      <c r="K257" s="148">
        <f t="shared" si="24"/>
        <v>88442</v>
      </c>
    </row>
    <row r="258" spans="1:11" ht="18.75" thickBot="1" x14ac:dyDescent="0.3">
      <c r="A258" s="136">
        <v>1</v>
      </c>
      <c r="B258" s="136"/>
      <c r="C258" s="97"/>
      <c r="D258" s="319">
        <v>2215170</v>
      </c>
      <c r="E258" s="320" t="s">
        <v>33</v>
      </c>
      <c r="F258" s="126" t="s">
        <v>481</v>
      </c>
      <c r="G258" s="230">
        <f>VLOOKUP(D258,[2]Sheet1!$E$15:$CL$388,86,0)</f>
        <v>63</v>
      </c>
      <c r="H258" s="136">
        <f t="shared" si="22"/>
        <v>54558</v>
      </c>
      <c r="I258" s="230">
        <f>VLOOKUP(D258,[2]Sheet1!$E$15:$CJ$388,84,0)</f>
        <v>63</v>
      </c>
      <c r="J258" s="136">
        <f t="shared" si="23"/>
        <v>405216</v>
      </c>
      <c r="K258" s="148">
        <f t="shared" si="24"/>
        <v>459774</v>
      </c>
    </row>
    <row r="259" spans="1:11" ht="18.75" thickBot="1" x14ac:dyDescent="0.3">
      <c r="A259" s="136">
        <v>1</v>
      </c>
      <c r="B259" s="136"/>
      <c r="C259" s="97"/>
      <c r="D259" s="319">
        <v>2215171</v>
      </c>
      <c r="E259" s="320" t="s">
        <v>33</v>
      </c>
      <c r="F259" s="126" t="s">
        <v>482</v>
      </c>
      <c r="G259" s="230">
        <f>VLOOKUP(D259,[2]Sheet1!$E$15:$CL$388,86,0)</f>
        <v>19</v>
      </c>
      <c r="H259" s="136">
        <f t="shared" si="22"/>
        <v>16454</v>
      </c>
      <c r="I259" s="230">
        <f>VLOOKUP(D259,[2]Sheet1!$E$15:$CJ$388,84,0)</f>
        <v>19</v>
      </c>
      <c r="J259" s="136">
        <f t="shared" si="23"/>
        <v>122208</v>
      </c>
      <c r="K259" s="148">
        <f t="shared" si="24"/>
        <v>138662</v>
      </c>
    </row>
    <row r="260" spans="1:11" ht="18.75" thickBot="1" x14ac:dyDescent="0.3">
      <c r="A260" s="136">
        <v>1</v>
      </c>
      <c r="B260" s="136"/>
      <c r="C260" s="97"/>
      <c r="D260" s="319">
        <v>2215172</v>
      </c>
      <c r="E260" s="320" t="s">
        <v>33</v>
      </c>
      <c r="F260" s="126" t="s">
        <v>483</v>
      </c>
      <c r="G260" s="230">
        <f>VLOOKUP(D260,[2]Sheet1!$E$15:$CL$388,86,0)</f>
        <v>18</v>
      </c>
      <c r="H260" s="136">
        <f t="shared" si="22"/>
        <v>15588</v>
      </c>
      <c r="I260" s="230">
        <f>VLOOKUP(D260,[2]Sheet1!$E$15:$CJ$388,84,0)</f>
        <v>18</v>
      </c>
      <c r="J260" s="136">
        <f t="shared" si="23"/>
        <v>115776</v>
      </c>
      <c r="K260" s="148">
        <f t="shared" si="24"/>
        <v>131364</v>
      </c>
    </row>
    <row r="261" spans="1:11" ht="18.75" thickBot="1" x14ac:dyDescent="0.3">
      <c r="A261" s="136">
        <v>1</v>
      </c>
      <c r="B261" s="136"/>
      <c r="C261" s="97"/>
      <c r="D261" s="319">
        <v>2215177</v>
      </c>
      <c r="E261" s="320" t="s">
        <v>33</v>
      </c>
      <c r="F261" s="126" t="s">
        <v>484</v>
      </c>
      <c r="G261" s="230">
        <f>VLOOKUP(D261,[2]Sheet1!$E$15:$CL$388,86,0)</f>
        <v>7</v>
      </c>
      <c r="H261" s="136">
        <f t="shared" si="22"/>
        <v>6062</v>
      </c>
      <c r="I261" s="230">
        <f>VLOOKUP(D261,[2]Sheet1!$E$15:$CJ$388,84,0)</f>
        <v>0</v>
      </c>
      <c r="J261" s="136">
        <f t="shared" si="23"/>
        <v>0</v>
      </c>
      <c r="K261" s="148">
        <f t="shared" si="24"/>
        <v>6062</v>
      </c>
    </row>
    <row r="262" spans="1:11" ht="18" x14ac:dyDescent="0.25">
      <c r="A262" s="136">
        <v>1</v>
      </c>
      <c r="B262" s="136"/>
      <c r="C262" s="97"/>
      <c r="D262" s="318">
        <v>2215160</v>
      </c>
      <c r="E262" s="246" t="s">
        <v>33</v>
      </c>
      <c r="F262" s="126" t="s">
        <v>485</v>
      </c>
      <c r="G262" s="230">
        <f>VLOOKUP(D262,[2]Sheet1!$E$15:$CL$388,86,0)</f>
        <v>1</v>
      </c>
      <c r="H262" s="136">
        <f t="shared" si="22"/>
        <v>866</v>
      </c>
      <c r="I262" s="230">
        <f>VLOOKUP(D262,[2]Sheet1!$E$15:$CJ$388,84,0)</f>
        <v>0</v>
      </c>
      <c r="J262" s="136">
        <f t="shared" si="23"/>
        <v>0</v>
      </c>
      <c r="K262" s="148">
        <f t="shared" si="24"/>
        <v>866</v>
      </c>
    </row>
    <row r="263" spans="1:11" ht="15" x14ac:dyDescent="0.25">
      <c r="A263" s="136"/>
      <c r="B263" s="136"/>
      <c r="C263" s="124" t="s">
        <v>34</v>
      </c>
      <c r="D263" s="316"/>
      <c r="E263" s="295" t="s">
        <v>34</v>
      </c>
      <c r="F263" s="124" t="s">
        <v>34</v>
      </c>
      <c r="G263" s="148">
        <f t="shared" ref="G263:K263" si="27">SUM(G264:G275)</f>
        <v>84</v>
      </c>
      <c r="H263" s="148">
        <f t="shared" si="27"/>
        <v>72744</v>
      </c>
      <c r="I263" s="148">
        <f t="shared" si="27"/>
        <v>46</v>
      </c>
      <c r="J263" s="148">
        <f t="shared" si="27"/>
        <v>295872</v>
      </c>
      <c r="K263" s="148">
        <f t="shared" si="27"/>
        <v>368616</v>
      </c>
    </row>
    <row r="264" spans="1:11" ht="18.75" thickBot="1" x14ac:dyDescent="0.3">
      <c r="A264" s="136">
        <v>1</v>
      </c>
      <c r="B264" s="136"/>
      <c r="C264" s="97" t="s">
        <v>116</v>
      </c>
      <c r="D264" s="317">
        <v>2200002</v>
      </c>
      <c r="E264" s="295" t="s">
        <v>34</v>
      </c>
      <c r="F264" s="153" t="s">
        <v>314</v>
      </c>
      <c r="G264" s="230">
        <f>VLOOKUP(D264,[2]Sheet1!$E$15:$CL$388,86,0)</f>
        <v>19</v>
      </c>
      <c r="H264" s="136">
        <f t="shared" si="22"/>
        <v>16454</v>
      </c>
      <c r="I264" s="230">
        <f>VLOOKUP(D264,[2]Sheet1!$E$15:$CJ$388,84,0)</f>
        <v>0</v>
      </c>
      <c r="J264" s="136">
        <f t="shared" si="23"/>
        <v>0</v>
      </c>
      <c r="K264" s="148">
        <f t="shared" si="24"/>
        <v>16454</v>
      </c>
    </row>
    <row r="265" spans="1:11" ht="18.75" thickBot="1" x14ac:dyDescent="0.3">
      <c r="A265" s="136">
        <v>1</v>
      </c>
      <c r="B265" s="136"/>
      <c r="C265" s="97" t="s">
        <v>116</v>
      </c>
      <c r="D265" s="317">
        <v>2216872</v>
      </c>
      <c r="E265" s="295" t="s">
        <v>34</v>
      </c>
      <c r="F265" s="153" t="s">
        <v>315</v>
      </c>
      <c r="G265" s="230">
        <f>VLOOKUP(D265,[2]Sheet1!$E$15:$CL$388,86,0)</f>
        <v>6</v>
      </c>
      <c r="H265" s="136">
        <f t="shared" ref="H265:H328" si="28">G265*866</f>
        <v>5196</v>
      </c>
      <c r="I265" s="230">
        <f>VLOOKUP(D265,[2]Sheet1!$E$15:$CJ$388,84,0)</f>
        <v>0</v>
      </c>
      <c r="J265" s="136">
        <f t="shared" ref="J265:J328" si="29">I265*6432</f>
        <v>0</v>
      </c>
      <c r="K265" s="148">
        <f t="shared" ref="K265:K328" si="30">H265+J265</f>
        <v>5196</v>
      </c>
    </row>
    <row r="266" spans="1:11" ht="18.75" thickBot="1" x14ac:dyDescent="0.3">
      <c r="A266" s="136">
        <v>1</v>
      </c>
      <c r="B266" s="136"/>
      <c r="C266" s="97" t="s">
        <v>116</v>
      </c>
      <c r="D266" s="317">
        <v>2216873</v>
      </c>
      <c r="E266" s="295" t="s">
        <v>34</v>
      </c>
      <c r="F266" s="153" t="s">
        <v>316</v>
      </c>
      <c r="G266" s="230">
        <f>VLOOKUP(D266,[2]Sheet1!$E$15:$CL$388,86,0)</f>
        <v>2</v>
      </c>
      <c r="H266" s="136">
        <f t="shared" si="28"/>
        <v>1732</v>
      </c>
      <c r="I266" s="230">
        <f>VLOOKUP(D266,[2]Sheet1!$E$15:$CJ$388,84,0)</f>
        <v>0</v>
      </c>
      <c r="J266" s="136">
        <f t="shared" si="29"/>
        <v>0</v>
      </c>
      <c r="K266" s="148">
        <f t="shared" si="30"/>
        <v>1732</v>
      </c>
    </row>
    <row r="267" spans="1:11" ht="18.75" thickBot="1" x14ac:dyDescent="0.3">
      <c r="A267" s="136">
        <v>1</v>
      </c>
      <c r="B267" s="136"/>
      <c r="C267" s="97" t="s">
        <v>116</v>
      </c>
      <c r="D267" s="317">
        <v>2216875</v>
      </c>
      <c r="E267" s="295" t="s">
        <v>34</v>
      </c>
      <c r="F267" s="153" t="s">
        <v>317</v>
      </c>
      <c r="G267" s="230">
        <f>VLOOKUP(D267,[2]Sheet1!$E$15:$CL$388,86,0)</f>
        <v>6</v>
      </c>
      <c r="H267" s="136">
        <f t="shared" si="28"/>
        <v>5196</v>
      </c>
      <c r="I267" s="230">
        <f>VLOOKUP(D267,[2]Sheet1!$E$15:$CJ$388,84,0)</f>
        <v>0</v>
      </c>
      <c r="J267" s="136">
        <f t="shared" si="29"/>
        <v>0</v>
      </c>
      <c r="K267" s="148">
        <f t="shared" si="30"/>
        <v>5196</v>
      </c>
    </row>
    <row r="268" spans="1:11" ht="18.75" thickBot="1" x14ac:dyDescent="0.3">
      <c r="A268" s="136">
        <v>1</v>
      </c>
      <c r="B268" s="136"/>
      <c r="C268" s="97" t="s">
        <v>116</v>
      </c>
      <c r="D268" s="317">
        <v>2216877</v>
      </c>
      <c r="E268" s="295" t="s">
        <v>34</v>
      </c>
      <c r="F268" s="153" t="s">
        <v>318</v>
      </c>
      <c r="G268" s="230">
        <f>VLOOKUP(D268,[2]Sheet1!$E$15:$CL$388,86,0)</f>
        <v>0</v>
      </c>
      <c r="H268" s="136">
        <f t="shared" si="28"/>
        <v>0</v>
      </c>
      <c r="I268" s="230">
        <f>VLOOKUP(D268,[2]Sheet1!$E$15:$CJ$388,84,0)</f>
        <v>0</v>
      </c>
      <c r="J268" s="136">
        <f t="shared" si="29"/>
        <v>0</v>
      </c>
      <c r="K268" s="148">
        <f t="shared" si="30"/>
        <v>0</v>
      </c>
    </row>
    <row r="269" spans="1:11" ht="18.75" thickBot="1" x14ac:dyDescent="0.3">
      <c r="A269" s="136">
        <v>1</v>
      </c>
      <c r="B269" s="136"/>
      <c r="C269" s="97"/>
      <c r="D269" s="319">
        <v>2216001</v>
      </c>
      <c r="E269" s="320" t="s">
        <v>34</v>
      </c>
      <c r="F269" s="126" t="s">
        <v>486</v>
      </c>
      <c r="G269" s="230">
        <f>VLOOKUP(D269,[2]Sheet1!$E$15:$CL$388,86,0)</f>
        <v>11</v>
      </c>
      <c r="H269" s="136">
        <f t="shared" si="28"/>
        <v>9526</v>
      </c>
      <c r="I269" s="230">
        <f>VLOOKUP(D269,[2]Sheet1!$E$15:$CJ$388,84,0)</f>
        <v>11</v>
      </c>
      <c r="J269" s="136">
        <f t="shared" si="29"/>
        <v>70752</v>
      </c>
      <c r="K269" s="148">
        <f t="shared" si="30"/>
        <v>80278</v>
      </c>
    </row>
    <row r="270" spans="1:11" ht="18.75" thickBot="1" x14ac:dyDescent="0.3">
      <c r="A270" s="136">
        <v>1</v>
      </c>
      <c r="B270" s="136"/>
      <c r="C270" s="97"/>
      <c r="D270" s="319">
        <v>2216112</v>
      </c>
      <c r="E270" s="320" t="s">
        <v>34</v>
      </c>
      <c r="F270" s="126" t="s">
        <v>487</v>
      </c>
      <c r="G270" s="230">
        <f>VLOOKUP(D270,[2]Sheet1!$E$15:$CL$388,86,0)</f>
        <v>35</v>
      </c>
      <c r="H270" s="136">
        <f t="shared" si="28"/>
        <v>30310</v>
      </c>
      <c r="I270" s="230">
        <f>VLOOKUP(D270,[2]Sheet1!$E$15:$CJ$388,84,0)</f>
        <v>35</v>
      </c>
      <c r="J270" s="136">
        <f t="shared" si="29"/>
        <v>225120</v>
      </c>
      <c r="K270" s="148">
        <f t="shared" si="30"/>
        <v>255430</v>
      </c>
    </row>
    <row r="271" spans="1:11" ht="18.75" thickBot="1" x14ac:dyDescent="0.3">
      <c r="A271" s="136">
        <v>1</v>
      </c>
      <c r="B271" s="136"/>
      <c r="C271" s="97"/>
      <c r="D271" s="319">
        <v>2216129</v>
      </c>
      <c r="E271" s="320" t="s">
        <v>34</v>
      </c>
      <c r="F271" s="126" t="s">
        <v>488</v>
      </c>
      <c r="G271" s="230">
        <f>VLOOKUP(D271,[2]Sheet1!$E$15:$CL$388,86,0)</f>
        <v>5</v>
      </c>
      <c r="H271" s="136">
        <f t="shared" si="28"/>
        <v>4330</v>
      </c>
      <c r="I271" s="230">
        <f>VLOOKUP(D271,[2]Sheet1!$E$15:$CJ$388,84,0)</f>
        <v>0</v>
      </c>
      <c r="J271" s="136">
        <f t="shared" si="29"/>
        <v>0</v>
      </c>
      <c r="K271" s="148">
        <f t="shared" si="30"/>
        <v>4330</v>
      </c>
    </row>
    <row r="272" spans="1:11" ht="18.75" thickBot="1" x14ac:dyDescent="0.3">
      <c r="A272" s="136">
        <v>1</v>
      </c>
      <c r="B272" s="136"/>
      <c r="C272" s="97"/>
      <c r="D272" s="319">
        <v>2216164</v>
      </c>
      <c r="E272" s="320" t="s">
        <v>34</v>
      </c>
      <c r="F272" s="126" t="s">
        <v>489</v>
      </c>
      <c r="G272" s="230">
        <f>VLOOKUP(D272,[2]Sheet1!$E$15:$CL$388,86,0)</f>
        <v>0</v>
      </c>
      <c r="H272" s="136">
        <f t="shared" si="28"/>
        <v>0</v>
      </c>
      <c r="I272" s="230">
        <f>VLOOKUP(D272,[2]Sheet1!$E$15:$CJ$388,84,0)</f>
        <v>0</v>
      </c>
      <c r="J272" s="136">
        <f t="shared" si="29"/>
        <v>0</v>
      </c>
      <c r="K272" s="148">
        <f t="shared" si="30"/>
        <v>0</v>
      </c>
    </row>
    <row r="273" spans="1:11" ht="18.75" thickBot="1" x14ac:dyDescent="0.3">
      <c r="A273" s="136">
        <v>1</v>
      </c>
      <c r="B273" s="136"/>
      <c r="C273" s="97"/>
      <c r="D273" s="319">
        <v>2216301</v>
      </c>
      <c r="E273" s="320" t="s">
        <v>34</v>
      </c>
      <c r="F273" s="126" t="s">
        <v>490</v>
      </c>
      <c r="G273" s="230">
        <f>VLOOKUP(D273,[2]Sheet1!$E$15:$CL$388,86,0)</f>
        <v>0</v>
      </c>
      <c r="H273" s="136">
        <f t="shared" si="28"/>
        <v>0</v>
      </c>
      <c r="I273" s="230">
        <f>VLOOKUP(D273,[2]Sheet1!$E$15:$CJ$388,84,0)</f>
        <v>0</v>
      </c>
      <c r="J273" s="136">
        <f t="shared" si="29"/>
        <v>0</v>
      </c>
      <c r="K273" s="148">
        <f t="shared" si="30"/>
        <v>0</v>
      </c>
    </row>
    <row r="274" spans="1:11" ht="18.75" thickBot="1" x14ac:dyDescent="0.3">
      <c r="A274" s="136">
        <v>1</v>
      </c>
      <c r="B274" s="136"/>
      <c r="C274" s="97"/>
      <c r="D274" s="319">
        <v>2216306</v>
      </c>
      <c r="E274" s="320" t="s">
        <v>34</v>
      </c>
      <c r="F274" s="126" t="s">
        <v>491</v>
      </c>
      <c r="G274" s="230">
        <f>VLOOKUP(D274,[2]Sheet1!$E$15:$CL$388,86,0)</f>
        <v>0</v>
      </c>
      <c r="H274" s="136">
        <f t="shared" si="28"/>
        <v>0</v>
      </c>
      <c r="I274" s="230">
        <f>VLOOKUP(D274,[2]Sheet1!$E$15:$CJ$388,84,0)</f>
        <v>0</v>
      </c>
      <c r="J274" s="136">
        <f t="shared" si="29"/>
        <v>0</v>
      </c>
      <c r="K274" s="148">
        <f t="shared" si="30"/>
        <v>0</v>
      </c>
    </row>
    <row r="275" spans="1:11" ht="18" x14ac:dyDescent="0.25">
      <c r="A275" s="136">
        <v>1</v>
      </c>
      <c r="B275" s="136"/>
      <c r="C275" s="97"/>
      <c r="D275" s="318">
        <v>2216309</v>
      </c>
      <c r="E275" s="246" t="s">
        <v>34</v>
      </c>
      <c r="F275" s="126" t="s">
        <v>492</v>
      </c>
      <c r="G275" s="230">
        <f>VLOOKUP(D275,[2]Sheet1!$E$15:$CL$388,86,0)</f>
        <v>0</v>
      </c>
      <c r="H275" s="136">
        <f t="shared" si="28"/>
        <v>0</v>
      </c>
      <c r="I275" s="230">
        <f>VLOOKUP(D275,[2]Sheet1!$E$15:$CJ$388,84,0)</f>
        <v>0</v>
      </c>
      <c r="J275" s="136">
        <f t="shared" si="29"/>
        <v>0</v>
      </c>
      <c r="K275" s="148">
        <f t="shared" si="30"/>
        <v>0</v>
      </c>
    </row>
    <row r="276" spans="1:11" ht="15" x14ac:dyDescent="0.25">
      <c r="A276" s="136"/>
      <c r="B276" s="136"/>
      <c r="C276" s="124" t="s">
        <v>35</v>
      </c>
      <c r="D276" s="316"/>
      <c r="E276" s="295" t="s">
        <v>35</v>
      </c>
      <c r="F276" s="124" t="s">
        <v>35</v>
      </c>
      <c r="G276" s="148">
        <f t="shared" ref="G276:K276" si="31">SUM(G277:G289)</f>
        <v>177</v>
      </c>
      <c r="H276" s="148">
        <f t="shared" si="31"/>
        <v>153282</v>
      </c>
      <c r="I276" s="148">
        <f t="shared" si="31"/>
        <v>169</v>
      </c>
      <c r="J276" s="148">
        <f t="shared" si="31"/>
        <v>1087008</v>
      </c>
      <c r="K276" s="148">
        <f t="shared" si="31"/>
        <v>1240290</v>
      </c>
    </row>
    <row r="277" spans="1:11" ht="18.75" thickBot="1" x14ac:dyDescent="0.3">
      <c r="A277" s="136">
        <v>1</v>
      </c>
      <c r="B277" s="136"/>
      <c r="C277" s="97" t="s">
        <v>116</v>
      </c>
      <c r="D277" s="317">
        <v>2217908</v>
      </c>
      <c r="E277" s="295" t="s">
        <v>35</v>
      </c>
      <c r="F277" s="153" t="s">
        <v>319</v>
      </c>
      <c r="G277" s="230">
        <f>VLOOKUP(D277,[2]Sheet1!$E$15:$CL$388,86,0)</f>
        <v>13</v>
      </c>
      <c r="H277" s="136">
        <f t="shared" si="28"/>
        <v>11258</v>
      </c>
      <c r="I277" s="230">
        <f>VLOOKUP(D277,[2]Sheet1!$E$15:$CJ$388,84,0)</f>
        <v>13</v>
      </c>
      <c r="J277" s="136">
        <f t="shared" si="29"/>
        <v>83616</v>
      </c>
      <c r="K277" s="148">
        <f t="shared" si="30"/>
        <v>94874</v>
      </c>
    </row>
    <row r="278" spans="1:11" ht="18.75" thickBot="1" x14ac:dyDescent="0.3">
      <c r="A278" s="136">
        <v>1</v>
      </c>
      <c r="B278" s="136"/>
      <c r="C278" s="97" t="s">
        <v>116</v>
      </c>
      <c r="D278" s="317">
        <v>2217910</v>
      </c>
      <c r="E278" s="295" t="s">
        <v>35</v>
      </c>
      <c r="F278" s="153" t="s">
        <v>320</v>
      </c>
      <c r="G278" s="230">
        <f>VLOOKUP(D278,[2]Sheet1!$E$15:$CL$388,86,0)</f>
        <v>11</v>
      </c>
      <c r="H278" s="136">
        <f t="shared" si="28"/>
        <v>9526</v>
      </c>
      <c r="I278" s="230">
        <f>VLOOKUP(D278,[2]Sheet1!$E$15:$CJ$388,84,0)</f>
        <v>11</v>
      </c>
      <c r="J278" s="136">
        <f t="shared" si="29"/>
        <v>70752</v>
      </c>
      <c r="K278" s="148">
        <f t="shared" si="30"/>
        <v>80278</v>
      </c>
    </row>
    <row r="279" spans="1:11" ht="18.75" thickBot="1" x14ac:dyDescent="0.3">
      <c r="A279" s="136">
        <v>1</v>
      </c>
      <c r="B279" s="136"/>
      <c r="C279" s="97" t="s">
        <v>116</v>
      </c>
      <c r="D279" s="317">
        <v>2217911</v>
      </c>
      <c r="E279" s="295" t="s">
        <v>35</v>
      </c>
      <c r="F279" s="153" t="s">
        <v>321</v>
      </c>
      <c r="G279" s="230">
        <f>VLOOKUP(D279,[2]Sheet1!$E$15:$CL$388,86,0)</f>
        <v>11</v>
      </c>
      <c r="H279" s="136">
        <f t="shared" si="28"/>
        <v>9526</v>
      </c>
      <c r="I279" s="230">
        <f>VLOOKUP(D279,[2]Sheet1!$E$15:$CJ$388,84,0)</f>
        <v>11</v>
      </c>
      <c r="J279" s="136">
        <f t="shared" si="29"/>
        <v>70752</v>
      </c>
      <c r="K279" s="148">
        <f t="shared" si="30"/>
        <v>80278</v>
      </c>
    </row>
    <row r="280" spans="1:11" ht="18.75" thickBot="1" x14ac:dyDescent="0.3">
      <c r="A280" s="136">
        <v>1</v>
      </c>
      <c r="B280" s="136"/>
      <c r="C280" s="97" t="s">
        <v>116</v>
      </c>
      <c r="D280" s="317">
        <v>2217912</v>
      </c>
      <c r="E280" s="295" t="s">
        <v>35</v>
      </c>
      <c r="F280" s="153" t="s">
        <v>322</v>
      </c>
      <c r="G280" s="230">
        <f>VLOOKUP(D280,[2]Sheet1!$E$15:$CL$388,86,0)</f>
        <v>9</v>
      </c>
      <c r="H280" s="136">
        <f t="shared" si="28"/>
        <v>7794</v>
      </c>
      <c r="I280" s="230">
        <f>VLOOKUP(D280,[2]Sheet1!$E$15:$CJ$388,84,0)</f>
        <v>4</v>
      </c>
      <c r="J280" s="136">
        <f t="shared" si="29"/>
        <v>25728</v>
      </c>
      <c r="K280" s="148">
        <f t="shared" si="30"/>
        <v>33522</v>
      </c>
    </row>
    <row r="281" spans="1:11" ht="18.75" thickBot="1" x14ac:dyDescent="0.3">
      <c r="A281" s="136">
        <v>1</v>
      </c>
      <c r="B281" s="136"/>
      <c r="C281" s="97" t="s">
        <v>116</v>
      </c>
      <c r="D281" s="317">
        <v>2217913</v>
      </c>
      <c r="E281" s="295" t="s">
        <v>35</v>
      </c>
      <c r="F281" s="153" t="s">
        <v>323</v>
      </c>
      <c r="G281" s="230">
        <f>VLOOKUP(D281,[2]Sheet1!$E$15:$CL$388,86,0)</f>
        <v>11</v>
      </c>
      <c r="H281" s="136">
        <f t="shared" si="28"/>
        <v>9526</v>
      </c>
      <c r="I281" s="230">
        <f>VLOOKUP(D281,[2]Sheet1!$E$15:$CJ$388,84,0)</f>
        <v>11</v>
      </c>
      <c r="J281" s="136">
        <f t="shared" si="29"/>
        <v>70752</v>
      </c>
      <c r="K281" s="148">
        <f t="shared" si="30"/>
        <v>80278</v>
      </c>
    </row>
    <row r="282" spans="1:11" ht="18.75" thickBot="1" x14ac:dyDescent="0.3">
      <c r="A282" s="136">
        <v>1</v>
      </c>
      <c r="B282" s="136"/>
      <c r="C282" s="97" t="s">
        <v>116</v>
      </c>
      <c r="D282" s="317">
        <v>2217914</v>
      </c>
      <c r="E282" s="295" t="s">
        <v>35</v>
      </c>
      <c r="F282" s="153" t="s">
        <v>324</v>
      </c>
      <c r="G282" s="230">
        <f>VLOOKUP(D282,[2]Sheet1!$E$15:$CL$388,86,0)</f>
        <v>12</v>
      </c>
      <c r="H282" s="136">
        <f t="shared" si="28"/>
        <v>10392</v>
      </c>
      <c r="I282" s="230">
        <f>VLOOKUP(D282,[2]Sheet1!$E$15:$CJ$388,84,0)</f>
        <v>12</v>
      </c>
      <c r="J282" s="136">
        <f t="shared" si="29"/>
        <v>77184</v>
      </c>
      <c r="K282" s="148">
        <f t="shared" si="30"/>
        <v>87576</v>
      </c>
    </row>
    <row r="283" spans="1:11" ht="18.75" thickBot="1" x14ac:dyDescent="0.3">
      <c r="A283" s="136">
        <v>1</v>
      </c>
      <c r="B283" s="136"/>
      <c r="C283" s="97" t="s">
        <v>116</v>
      </c>
      <c r="D283" s="317">
        <v>2217915</v>
      </c>
      <c r="E283" s="295" t="s">
        <v>35</v>
      </c>
      <c r="F283" s="153" t="s">
        <v>325</v>
      </c>
      <c r="G283" s="230">
        <f>VLOOKUP(D283,[2]Sheet1!$E$15:$CL$388,86,0)</f>
        <v>19</v>
      </c>
      <c r="H283" s="136">
        <f t="shared" si="28"/>
        <v>16454</v>
      </c>
      <c r="I283" s="230">
        <f>VLOOKUP(D283,[2]Sheet1!$E$15:$CJ$388,84,0)</f>
        <v>19</v>
      </c>
      <c r="J283" s="136">
        <f t="shared" si="29"/>
        <v>122208</v>
      </c>
      <c r="K283" s="148">
        <f t="shared" si="30"/>
        <v>138662</v>
      </c>
    </row>
    <row r="284" spans="1:11" ht="18.75" thickBot="1" x14ac:dyDescent="0.3">
      <c r="A284" s="136">
        <v>1</v>
      </c>
      <c r="B284" s="136"/>
      <c r="C284" s="97"/>
      <c r="D284" s="319">
        <v>2217053</v>
      </c>
      <c r="E284" s="320" t="s">
        <v>35</v>
      </c>
      <c r="F284" s="126" t="s">
        <v>493</v>
      </c>
      <c r="G284" s="230">
        <f>VLOOKUP(D284,[2]Sheet1!$E$15:$CL$388,86,0)</f>
        <v>3</v>
      </c>
      <c r="H284" s="136">
        <f t="shared" si="28"/>
        <v>2598</v>
      </c>
      <c r="I284" s="230">
        <f>VLOOKUP(D284,[2]Sheet1!$E$15:$CJ$388,84,0)</f>
        <v>0</v>
      </c>
      <c r="J284" s="136">
        <f t="shared" si="29"/>
        <v>0</v>
      </c>
      <c r="K284" s="148">
        <f t="shared" si="30"/>
        <v>2598</v>
      </c>
    </row>
    <row r="285" spans="1:11" ht="18.75" thickBot="1" x14ac:dyDescent="0.3">
      <c r="A285" s="136">
        <v>1</v>
      </c>
      <c r="B285" s="136"/>
      <c r="C285" s="97"/>
      <c r="D285" s="319">
        <v>2217066</v>
      </c>
      <c r="E285" s="320" t="s">
        <v>35</v>
      </c>
      <c r="F285" s="126" t="s">
        <v>494</v>
      </c>
      <c r="G285" s="230">
        <f>VLOOKUP(D285,[2]Sheet1!$E$15:$CL$388,86,0)</f>
        <v>17</v>
      </c>
      <c r="H285" s="136">
        <f t="shared" si="28"/>
        <v>14722</v>
      </c>
      <c r="I285" s="230">
        <f>VLOOKUP(D285,[2]Sheet1!$E$15:$CJ$388,84,0)</f>
        <v>17</v>
      </c>
      <c r="J285" s="136">
        <f t="shared" si="29"/>
        <v>109344</v>
      </c>
      <c r="K285" s="148">
        <f t="shared" si="30"/>
        <v>124066</v>
      </c>
    </row>
    <row r="286" spans="1:11" ht="18.75" thickBot="1" x14ac:dyDescent="0.3">
      <c r="A286" s="136">
        <v>1</v>
      </c>
      <c r="B286" s="136"/>
      <c r="C286" s="97"/>
      <c r="D286" s="319">
        <v>2217072</v>
      </c>
      <c r="E286" s="320" t="s">
        <v>35</v>
      </c>
      <c r="F286" s="126" t="s">
        <v>495</v>
      </c>
      <c r="G286" s="230">
        <f>VLOOKUP(D286,[2]Sheet1!$E$15:$CL$388,86,0)</f>
        <v>10</v>
      </c>
      <c r="H286" s="136">
        <f t="shared" si="28"/>
        <v>8660</v>
      </c>
      <c r="I286" s="230">
        <f>VLOOKUP(D286,[2]Sheet1!$E$15:$CJ$388,84,0)</f>
        <v>10</v>
      </c>
      <c r="J286" s="136">
        <f t="shared" si="29"/>
        <v>64320</v>
      </c>
      <c r="K286" s="148">
        <f t="shared" si="30"/>
        <v>72980</v>
      </c>
    </row>
    <row r="287" spans="1:11" ht="18.75" thickBot="1" x14ac:dyDescent="0.3">
      <c r="A287" s="136">
        <v>1</v>
      </c>
      <c r="B287" s="136"/>
      <c r="C287" s="97"/>
      <c r="D287" s="319">
        <v>2217088</v>
      </c>
      <c r="E287" s="320" t="s">
        <v>35</v>
      </c>
      <c r="F287" s="126" t="s">
        <v>496</v>
      </c>
      <c r="G287" s="230">
        <f>VLOOKUP(D287,[2]Sheet1!$E$15:$CL$388,86,0)</f>
        <v>25</v>
      </c>
      <c r="H287" s="136">
        <f t="shared" si="28"/>
        <v>21650</v>
      </c>
      <c r="I287" s="230">
        <f>VLOOKUP(D287,[2]Sheet1!$E$15:$CJ$388,84,0)</f>
        <v>25</v>
      </c>
      <c r="J287" s="136">
        <f t="shared" si="29"/>
        <v>160800</v>
      </c>
      <c r="K287" s="148">
        <f t="shared" si="30"/>
        <v>182450</v>
      </c>
    </row>
    <row r="288" spans="1:11" ht="18.75" thickBot="1" x14ac:dyDescent="0.3">
      <c r="A288" s="136">
        <v>1</v>
      </c>
      <c r="B288" s="136"/>
      <c r="C288" s="97"/>
      <c r="D288" s="319">
        <v>2217149</v>
      </c>
      <c r="E288" s="320" t="s">
        <v>35</v>
      </c>
      <c r="F288" s="126" t="s">
        <v>497</v>
      </c>
      <c r="G288" s="230">
        <f>VLOOKUP(D288,[2]Sheet1!$E$15:$CL$388,86,0)</f>
        <v>25</v>
      </c>
      <c r="H288" s="136">
        <f t="shared" si="28"/>
        <v>21650</v>
      </c>
      <c r="I288" s="230">
        <f>VLOOKUP(D288,[2]Sheet1!$E$15:$CJ$388,84,0)</f>
        <v>25</v>
      </c>
      <c r="J288" s="136">
        <f t="shared" si="29"/>
        <v>160800</v>
      </c>
      <c r="K288" s="148">
        <f t="shared" si="30"/>
        <v>182450</v>
      </c>
    </row>
    <row r="289" spans="1:11" ht="38.25" x14ac:dyDescent="0.25">
      <c r="A289" s="136">
        <v>1</v>
      </c>
      <c r="B289" s="136"/>
      <c r="C289" s="97"/>
      <c r="D289" s="321">
        <v>2217426</v>
      </c>
      <c r="E289" s="246" t="s">
        <v>35</v>
      </c>
      <c r="F289" s="323" t="s">
        <v>553</v>
      </c>
      <c r="G289" s="230">
        <f>VLOOKUP(D289,[2]Sheet1!$E$15:$CL$388,86,0)</f>
        <v>11</v>
      </c>
      <c r="H289" s="136">
        <f t="shared" si="28"/>
        <v>9526</v>
      </c>
      <c r="I289" s="230">
        <f>VLOOKUP(D289,[2]Sheet1!$E$15:$CJ$388,84,0)</f>
        <v>11</v>
      </c>
      <c r="J289" s="136">
        <f t="shared" si="29"/>
        <v>70752</v>
      </c>
      <c r="K289" s="148">
        <f t="shared" si="30"/>
        <v>80278</v>
      </c>
    </row>
    <row r="290" spans="1:11" ht="15" x14ac:dyDescent="0.25">
      <c r="A290" s="136"/>
      <c r="B290" s="136"/>
      <c r="C290" s="124" t="s">
        <v>36</v>
      </c>
      <c r="D290" s="316"/>
      <c r="E290" s="295" t="s">
        <v>36</v>
      </c>
      <c r="F290" s="124" t="s">
        <v>36</v>
      </c>
      <c r="G290" s="148">
        <f t="shared" ref="G290:K290" si="32">SUM(G291:G305)</f>
        <v>117</v>
      </c>
      <c r="H290" s="148">
        <f t="shared" si="32"/>
        <v>101322</v>
      </c>
      <c r="I290" s="148">
        <f t="shared" si="32"/>
        <v>95</v>
      </c>
      <c r="J290" s="148">
        <f t="shared" si="32"/>
        <v>611040</v>
      </c>
      <c r="K290" s="148">
        <f t="shared" si="32"/>
        <v>712362</v>
      </c>
    </row>
    <row r="291" spans="1:11" ht="18.75" thickBot="1" x14ac:dyDescent="0.3">
      <c r="A291" s="136">
        <v>1</v>
      </c>
      <c r="B291" s="136"/>
      <c r="C291" s="97" t="s">
        <v>116</v>
      </c>
      <c r="D291" s="317">
        <v>2218837</v>
      </c>
      <c r="E291" s="295" t="s">
        <v>36</v>
      </c>
      <c r="F291" s="153" t="s">
        <v>326</v>
      </c>
      <c r="G291" s="230">
        <f>VLOOKUP(D291,[2]Sheet1!$E$15:$CL$388,86,0)</f>
        <v>2</v>
      </c>
      <c r="H291" s="136">
        <f t="shared" si="28"/>
        <v>1732</v>
      </c>
      <c r="I291" s="230">
        <f>VLOOKUP(D291,[2]Sheet1!$E$15:$CJ$388,84,0)</f>
        <v>0</v>
      </c>
      <c r="J291" s="136">
        <f t="shared" si="29"/>
        <v>0</v>
      </c>
      <c r="K291" s="148">
        <f t="shared" si="30"/>
        <v>1732</v>
      </c>
    </row>
    <row r="292" spans="1:11" ht="18.75" thickBot="1" x14ac:dyDescent="0.3">
      <c r="A292" s="136">
        <v>1</v>
      </c>
      <c r="B292" s="136"/>
      <c r="C292" s="97" t="s">
        <v>116</v>
      </c>
      <c r="D292" s="317">
        <v>2218839</v>
      </c>
      <c r="E292" s="295" t="s">
        <v>36</v>
      </c>
      <c r="F292" s="153" t="s">
        <v>327</v>
      </c>
      <c r="G292" s="230">
        <f>VLOOKUP(D292,[2]Sheet1!$E$15:$CL$388,86,0)</f>
        <v>5</v>
      </c>
      <c r="H292" s="136">
        <f t="shared" si="28"/>
        <v>4330</v>
      </c>
      <c r="I292" s="230">
        <f>VLOOKUP(D292,[2]Sheet1!$E$15:$CJ$388,84,0)</f>
        <v>5</v>
      </c>
      <c r="J292" s="136">
        <f t="shared" si="29"/>
        <v>32160</v>
      </c>
      <c r="K292" s="148">
        <f t="shared" si="30"/>
        <v>36490</v>
      </c>
    </row>
    <row r="293" spans="1:11" ht="18.75" thickBot="1" x14ac:dyDescent="0.3">
      <c r="A293" s="136">
        <v>1</v>
      </c>
      <c r="B293" s="136"/>
      <c r="C293" s="97" t="s">
        <v>116</v>
      </c>
      <c r="D293" s="317">
        <v>2218996</v>
      </c>
      <c r="E293" s="295" t="s">
        <v>36</v>
      </c>
      <c r="F293" s="153" t="s">
        <v>328</v>
      </c>
      <c r="G293" s="230">
        <f>VLOOKUP(D293,[2]Sheet1!$E$15:$CL$388,86,0)</f>
        <v>0</v>
      </c>
      <c r="H293" s="136">
        <f t="shared" si="28"/>
        <v>0</v>
      </c>
      <c r="I293" s="230">
        <f>VLOOKUP(D293,[2]Sheet1!$E$15:$CJ$388,84,0)</f>
        <v>0</v>
      </c>
      <c r="J293" s="136">
        <f t="shared" si="29"/>
        <v>0</v>
      </c>
      <c r="K293" s="148">
        <f t="shared" si="30"/>
        <v>0</v>
      </c>
    </row>
    <row r="294" spans="1:11" ht="18.75" thickBot="1" x14ac:dyDescent="0.3">
      <c r="A294" s="136">
        <v>1</v>
      </c>
      <c r="B294" s="136"/>
      <c r="C294" s="97" t="s">
        <v>116</v>
      </c>
      <c r="D294" s="317">
        <v>2218840</v>
      </c>
      <c r="E294" s="295" t="s">
        <v>36</v>
      </c>
      <c r="F294" s="153" t="s">
        <v>329</v>
      </c>
      <c r="G294" s="230">
        <f>VLOOKUP(D294,[2]Sheet1!$E$15:$CL$388,86,0)</f>
        <v>0</v>
      </c>
      <c r="H294" s="136">
        <f t="shared" si="28"/>
        <v>0</v>
      </c>
      <c r="I294" s="230">
        <f>VLOOKUP(D294,[2]Sheet1!$E$15:$CJ$388,84,0)</f>
        <v>0</v>
      </c>
      <c r="J294" s="136">
        <f t="shared" si="29"/>
        <v>0</v>
      </c>
      <c r="K294" s="148">
        <f t="shared" si="30"/>
        <v>0</v>
      </c>
    </row>
    <row r="295" spans="1:11" ht="18.75" thickBot="1" x14ac:dyDescent="0.3">
      <c r="A295" s="136">
        <v>1</v>
      </c>
      <c r="B295" s="136"/>
      <c r="C295" s="97" t="s">
        <v>116</v>
      </c>
      <c r="D295" s="317">
        <v>2218836</v>
      </c>
      <c r="E295" s="295" t="s">
        <v>36</v>
      </c>
      <c r="F295" s="153" t="s">
        <v>330</v>
      </c>
      <c r="G295" s="230">
        <f>VLOOKUP(D295,[2]Sheet1!$E$15:$CL$388,86,0)</f>
        <v>1</v>
      </c>
      <c r="H295" s="136">
        <f t="shared" si="28"/>
        <v>866</v>
      </c>
      <c r="I295" s="230">
        <f>VLOOKUP(D295,[2]Sheet1!$E$15:$CJ$388,84,0)</f>
        <v>0</v>
      </c>
      <c r="J295" s="136">
        <f t="shared" si="29"/>
        <v>0</v>
      </c>
      <c r="K295" s="148">
        <f t="shared" si="30"/>
        <v>866</v>
      </c>
    </row>
    <row r="296" spans="1:11" ht="18.75" thickBot="1" x14ac:dyDescent="0.3">
      <c r="A296" s="136">
        <v>1</v>
      </c>
      <c r="B296" s="136"/>
      <c r="C296" s="97" t="s">
        <v>116</v>
      </c>
      <c r="D296" s="317">
        <v>2218838</v>
      </c>
      <c r="E296" s="295" t="s">
        <v>36</v>
      </c>
      <c r="F296" s="153" t="s">
        <v>331</v>
      </c>
      <c r="G296" s="230">
        <f>VLOOKUP(D296,[2]Sheet1!$E$15:$CL$388,86,0)</f>
        <v>2</v>
      </c>
      <c r="H296" s="136">
        <f t="shared" si="28"/>
        <v>1732</v>
      </c>
      <c r="I296" s="230">
        <f>VLOOKUP(D296,[2]Sheet1!$E$15:$CJ$388,84,0)</f>
        <v>0</v>
      </c>
      <c r="J296" s="136">
        <f t="shared" si="29"/>
        <v>0</v>
      </c>
      <c r="K296" s="148">
        <f t="shared" si="30"/>
        <v>1732</v>
      </c>
    </row>
    <row r="297" spans="1:11" ht="18.75" thickBot="1" x14ac:dyDescent="0.3">
      <c r="A297" s="136">
        <v>1</v>
      </c>
      <c r="B297" s="136"/>
      <c r="C297" s="97" t="s">
        <v>116</v>
      </c>
      <c r="D297" s="317">
        <v>2218841</v>
      </c>
      <c r="E297" s="295" t="s">
        <v>36</v>
      </c>
      <c r="F297" s="153" t="s">
        <v>332</v>
      </c>
      <c r="G297" s="230">
        <f>VLOOKUP(D297,[2]Sheet1!$E$15:$CL$388,86,0)</f>
        <v>11</v>
      </c>
      <c r="H297" s="136">
        <f t="shared" si="28"/>
        <v>9526</v>
      </c>
      <c r="I297" s="230">
        <f>VLOOKUP(D297,[2]Sheet1!$E$15:$CJ$388,84,0)</f>
        <v>11</v>
      </c>
      <c r="J297" s="136">
        <f t="shared" si="29"/>
        <v>70752</v>
      </c>
      <c r="K297" s="148">
        <f t="shared" si="30"/>
        <v>80278</v>
      </c>
    </row>
    <row r="298" spans="1:11" ht="18.75" thickBot="1" x14ac:dyDescent="0.3">
      <c r="A298" s="136">
        <v>1</v>
      </c>
      <c r="B298" s="136"/>
      <c r="C298" s="97"/>
      <c r="D298" s="319">
        <v>2218192</v>
      </c>
      <c r="E298" s="320" t="s">
        <v>36</v>
      </c>
      <c r="F298" s="126" t="s">
        <v>498</v>
      </c>
      <c r="G298" s="230">
        <f>VLOOKUP(D298,[2]Sheet1!$E$15:$CL$388,86,0)</f>
        <v>12</v>
      </c>
      <c r="H298" s="136">
        <f t="shared" si="28"/>
        <v>10392</v>
      </c>
      <c r="I298" s="230">
        <f>VLOOKUP(D298,[2]Sheet1!$E$15:$CJ$388,84,0)</f>
        <v>12</v>
      </c>
      <c r="J298" s="136">
        <f t="shared" si="29"/>
        <v>77184</v>
      </c>
      <c r="K298" s="148">
        <f t="shared" si="30"/>
        <v>87576</v>
      </c>
    </row>
    <row r="299" spans="1:11" ht="18.75" thickBot="1" x14ac:dyDescent="0.3">
      <c r="A299" s="136">
        <v>1</v>
      </c>
      <c r="B299" s="136"/>
      <c r="C299" s="97"/>
      <c r="D299" s="319">
        <v>2218084</v>
      </c>
      <c r="E299" s="320" t="s">
        <v>36</v>
      </c>
      <c r="F299" s="126" t="s">
        <v>499</v>
      </c>
      <c r="G299" s="230">
        <f>VLOOKUP(D299,[2]Sheet1!$E$15:$CL$388,86,0)</f>
        <v>35</v>
      </c>
      <c r="H299" s="136">
        <f t="shared" si="28"/>
        <v>30310</v>
      </c>
      <c r="I299" s="230">
        <f>VLOOKUP(D299,[2]Sheet1!$E$15:$CJ$388,84,0)</f>
        <v>35</v>
      </c>
      <c r="J299" s="136">
        <f t="shared" si="29"/>
        <v>225120</v>
      </c>
      <c r="K299" s="148">
        <f t="shared" si="30"/>
        <v>255430</v>
      </c>
    </row>
    <row r="300" spans="1:11" ht="18.75" thickBot="1" x14ac:dyDescent="0.3">
      <c r="A300" s="136">
        <v>1</v>
      </c>
      <c r="B300" s="136"/>
      <c r="C300" s="97"/>
      <c r="D300" s="319">
        <v>2218202</v>
      </c>
      <c r="E300" s="320" t="s">
        <v>36</v>
      </c>
      <c r="F300" s="126" t="s">
        <v>500</v>
      </c>
      <c r="G300" s="230">
        <f>VLOOKUP(D300,[2]Sheet1!$E$15:$CL$388,86,0)</f>
        <v>4</v>
      </c>
      <c r="H300" s="136">
        <f t="shared" si="28"/>
        <v>3464</v>
      </c>
      <c r="I300" s="230">
        <f>VLOOKUP(D300,[2]Sheet1!$E$15:$CJ$388,84,0)</f>
        <v>0</v>
      </c>
      <c r="J300" s="136">
        <f t="shared" si="29"/>
        <v>0</v>
      </c>
      <c r="K300" s="148">
        <f t="shared" si="30"/>
        <v>3464</v>
      </c>
    </row>
    <row r="301" spans="1:11" ht="18.75" thickBot="1" x14ac:dyDescent="0.3">
      <c r="A301" s="136">
        <v>1</v>
      </c>
      <c r="B301" s="136"/>
      <c r="C301" s="97"/>
      <c r="D301" s="319">
        <v>2218191</v>
      </c>
      <c r="E301" s="320" t="s">
        <v>36</v>
      </c>
      <c r="F301" s="126" t="s">
        <v>501</v>
      </c>
      <c r="G301" s="230">
        <f>VLOOKUP(D301,[2]Sheet1!$E$15:$CL$388,86,0)</f>
        <v>7</v>
      </c>
      <c r="H301" s="136">
        <f t="shared" si="28"/>
        <v>6062</v>
      </c>
      <c r="I301" s="230">
        <f>VLOOKUP(D301,[2]Sheet1!$E$15:$CJ$388,84,0)</f>
        <v>0</v>
      </c>
      <c r="J301" s="136">
        <f t="shared" si="29"/>
        <v>0</v>
      </c>
      <c r="K301" s="148">
        <f t="shared" si="30"/>
        <v>6062</v>
      </c>
    </row>
    <row r="302" spans="1:11" ht="18.75" thickBot="1" x14ac:dyDescent="0.3">
      <c r="A302" s="136">
        <v>1</v>
      </c>
      <c r="B302" s="136"/>
      <c r="C302" s="97"/>
      <c r="D302" s="319">
        <v>2218071</v>
      </c>
      <c r="E302" s="320" t="s">
        <v>36</v>
      </c>
      <c r="F302" s="126" t="s">
        <v>502</v>
      </c>
      <c r="G302" s="230">
        <f>VLOOKUP(D302,[2]Sheet1!$E$15:$CL$388,86,0)</f>
        <v>20</v>
      </c>
      <c r="H302" s="136">
        <f t="shared" si="28"/>
        <v>17320</v>
      </c>
      <c r="I302" s="230">
        <f>VLOOKUP(D302,[2]Sheet1!$E$15:$CJ$388,84,0)</f>
        <v>20</v>
      </c>
      <c r="J302" s="136">
        <f t="shared" si="29"/>
        <v>128640</v>
      </c>
      <c r="K302" s="148">
        <f t="shared" si="30"/>
        <v>145960</v>
      </c>
    </row>
    <row r="303" spans="1:11" ht="18.75" thickBot="1" x14ac:dyDescent="0.3">
      <c r="A303" s="136">
        <v>1</v>
      </c>
      <c r="B303" s="136"/>
      <c r="C303" s="97"/>
      <c r="D303" s="319">
        <v>2218200</v>
      </c>
      <c r="E303" s="320" t="s">
        <v>36</v>
      </c>
      <c r="F303" s="126" t="s">
        <v>503</v>
      </c>
      <c r="G303" s="230">
        <f>VLOOKUP(D303,[2]Sheet1!$E$15:$CL$388,86,0)</f>
        <v>0</v>
      </c>
      <c r="H303" s="136">
        <f t="shared" si="28"/>
        <v>0</v>
      </c>
      <c r="I303" s="230">
        <f>VLOOKUP(D303,[2]Sheet1!$E$15:$CJ$388,84,0)</f>
        <v>0</v>
      </c>
      <c r="J303" s="136">
        <f t="shared" si="29"/>
        <v>0</v>
      </c>
      <c r="K303" s="148">
        <f t="shared" si="30"/>
        <v>0</v>
      </c>
    </row>
    <row r="304" spans="1:11" ht="18.75" thickBot="1" x14ac:dyDescent="0.3">
      <c r="A304" s="136">
        <v>1</v>
      </c>
      <c r="B304" s="136"/>
      <c r="C304" s="97"/>
      <c r="D304" s="319">
        <v>2218201</v>
      </c>
      <c r="E304" s="320" t="s">
        <v>36</v>
      </c>
      <c r="F304" s="126" t="s">
        <v>504</v>
      </c>
      <c r="G304" s="230">
        <f>VLOOKUP(D304,[2]Sheet1!$E$15:$CL$388,86,0)</f>
        <v>6</v>
      </c>
      <c r="H304" s="136">
        <f t="shared" si="28"/>
        <v>5196</v>
      </c>
      <c r="I304" s="230">
        <f>VLOOKUP(D304,[2]Sheet1!$E$15:$CJ$388,84,0)</f>
        <v>0</v>
      </c>
      <c r="J304" s="136">
        <f t="shared" si="29"/>
        <v>0</v>
      </c>
      <c r="K304" s="148">
        <f t="shared" si="30"/>
        <v>5196</v>
      </c>
    </row>
    <row r="305" spans="1:11" ht="18" x14ac:dyDescent="0.25">
      <c r="A305" s="136">
        <v>1</v>
      </c>
      <c r="B305" s="136"/>
      <c r="C305" s="97"/>
      <c r="D305" s="318">
        <v>2218083</v>
      </c>
      <c r="E305" s="246" t="s">
        <v>36</v>
      </c>
      <c r="F305" s="126" t="s">
        <v>505</v>
      </c>
      <c r="G305" s="230">
        <f>VLOOKUP(D305,[2]Sheet1!$E$15:$CL$388,86,0)</f>
        <v>12</v>
      </c>
      <c r="H305" s="136">
        <f t="shared" si="28"/>
        <v>10392</v>
      </c>
      <c r="I305" s="230">
        <f>VLOOKUP(D305,[2]Sheet1!$E$15:$CJ$388,84,0)</f>
        <v>12</v>
      </c>
      <c r="J305" s="136">
        <f t="shared" si="29"/>
        <v>77184</v>
      </c>
      <c r="K305" s="148">
        <f t="shared" si="30"/>
        <v>87576</v>
      </c>
    </row>
    <row r="306" spans="1:11" ht="15" x14ac:dyDescent="0.25">
      <c r="A306" s="136"/>
      <c r="B306" s="136"/>
      <c r="C306" s="124" t="s">
        <v>37</v>
      </c>
      <c r="D306" s="316"/>
      <c r="E306" s="295" t="s">
        <v>37</v>
      </c>
      <c r="F306" s="124" t="s">
        <v>37</v>
      </c>
      <c r="G306" s="148">
        <f t="shared" ref="G306:K306" si="33">SUM(G307:G328)</f>
        <v>350</v>
      </c>
      <c r="H306" s="148">
        <f t="shared" si="33"/>
        <v>303100</v>
      </c>
      <c r="I306" s="148">
        <f t="shared" si="33"/>
        <v>264</v>
      </c>
      <c r="J306" s="148">
        <f t="shared" si="33"/>
        <v>1698048</v>
      </c>
      <c r="K306" s="148">
        <f t="shared" si="33"/>
        <v>2001148</v>
      </c>
    </row>
    <row r="307" spans="1:11" ht="18.75" thickBot="1" x14ac:dyDescent="0.3">
      <c r="A307" s="136">
        <v>1</v>
      </c>
      <c r="B307" s="136"/>
      <c r="C307" s="97" t="s">
        <v>116</v>
      </c>
      <c r="D307" s="317">
        <v>2219888</v>
      </c>
      <c r="E307" s="295" t="s">
        <v>37</v>
      </c>
      <c r="F307" s="153" t="s">
        <v>333</v>
      </c>
      <c r="G307" s="230">
        <f>VLOOKUP(D307,[2]Sheet1!$E$15:$CL$388,86,0)</f>
        <v>9</v>
      </c>
      <c r="H307" s="136">
        <f t="shared" si="28"/>
        <v>7794</v>
      </c>
      <c r="I307" s="230">
        <f>VLOOKUP(D307,[2]Sheet1!$E$15:$CJ$388,84,0)</f>
        <v>9</v>
      </c>
      <c r="J307" s="136">
        <f t="shared" si="29"/>
        <v>57888</v>
      </c>
      <c r="K307" s="148">
        <f t="shared" si="30"/>
        <v>65682</v>
      </c>
    </row>
    <row r="308" spans="1:11" ht="18.75" thickBot="1" x14ac:dyDescent="0.3">
      <c r="A308" s="136">
        <v>1</v>
      </c>
      <c r="B308" s="136"/>
      <c r="C308" s="97" t="s">
        <v>116</v>
      </c>
      <c r="D308" s="317">
        <v>2219886</v>
      </c>
      <c r="E308" s="295" t="s">
        <v>37</v>
      </c>
      <c r="F308" s="153" t="s">
        <v>334</v>
      </c>
      <c r="G308" s="230">
        <f>VLOOKUP(D308,[2]Sheet1!$E$15:$CL$388,86,0)</f>
        <v>20</v>
      </c>
      <c r="H308" s="136">
        <f t="shared" si="28"/>
        <v>17320</v>
      </c>
      <c r="I308" s="230">
        <f>VLOOKUP(D308,[2]Sheet1!$E$15:$CJ$388,84,0)</f>
        <v>20</v>
      </c>
      <c r="J308" s="136">
        <f t="shared" si="29"/>
        <v>128640</v>
      </c>
      <c r="K308" s="148">
        <f t="shared" si="30"/>
        <v>145960</v>
      </c>
    </row>
    <row r="309" spans="1:11" ht="18.75" thickBot="1" x14ac:dyDescent="0.3">
      <c r="A309" s="136">
        <v>1</v>
      </c>
      <c r="B309" s="136"/>
      <c r="C309" s="97" t="s">
        <v>116</v>
      </c>
      <c r="D309" s="317">
        <v>2219887</v>
      </c>
      <c r="E309" s="295" t="s">
        <v>37</v>
      </c>
      <c r="F309" s="153" t="s">
        <v>335</v>
      </c>
      <c r="G309" s="230">
        <f>VLOOKUP(D309,[2]Sheet1!$E$15:$CL$388,86,0)</f>
        <v>8</v>
      </c>
      <c r="H309" s="136">
        <f t="shared" si="28"/>
        <v>6928</v>
      </c>
      <c r="I309" s="230">
        <f>VLOOKUP(D309,[2]Sheet1!$E$15:$CJ$388,84,0)</f>
        <v>0</v>
      </c>
      <c r="J309" s="136">
        <f t="shared" si="29"/>
        <v>0</v>
      </c>
      <c r="K309" s="148">
        <f t="shared" si="30"/>
        <v>6928</v>
      </c>
    </row>
    <row r="310" spans="1:11" ht="18.75" thickBot="1" x14ac:dyDescent="0.3">
      <c r="A310" s="136">
        <v>1</v>
      </c>
      <c r="B310" s="136"/>
      <c r="C310" s="97" t="s">
        <v>116</v>
      </c>
      <c r="D310" s="317">
        <v>2219890</v>
      </c>
      <c r="E310" s="295" t="s">
        <v>37</v>
      </c>
      <c r="F310" s="153" t="s">
        <v>336</v>
      </c>
      <c r="G310" s="230">
        <f>VLOOKUP(D310,[2]Sheet1!$E$15:$CL$388,86,0)</f>
        <v>9</v>
      </c>
      <c r="H310" s="136">
        <f t="shared" si="28"/>
        <v>7794</v>
      </c>
      <c r="I310" s="230">
        <f>VLOOKUP(D310,[2]Sheet1!$E$15:$CJ$388,84,0)</f>
        <v>9</v>
      </c>
      <c r="J310" s="136">
        <f t="shared" si="29"/>
        <v>57888</v>
      </c>
      <c r="K310" s="148">
        <f t="shared" si="30"/>
        <v>65682</v>
      </c>
    </row>
    <row r="311" spans="1:11" ht="18.75" thickBot="1" x14ac:dyDescent="0.3">
      <c r="A311" s="136">
        <v>1</v>
      </c>
      <c r="B311" s="136"/>
      <c r="C311" s="97" t="s">
        <v>116</v>
      </c>
      <c r="D311" s="317">
        <v>2219891</v>
      </c>
      <c r="E311" s="295" t="s">
        <v>37</v>
      </c>
      <c r="F311" s="153" t="s">
        <v>337</v>
      </c>
      <c r="G311" s="230">
        <f>VLOOKUP(D311,[2]Sheet1!$E$15:$CL$388,86,0)</f>
        <v>5</v>
      </c>
      <c r="H311" s="136">
        <f t="shared" si="28"/>
        <v>4330</v>
      </c>
      <c r="I311" s="230">
        <f>VLOOKUP(D311,[2]Sheet1!$E$15:$CJ$388,84,0)</f>
        <v>0</v>
      </c>
      <c r="J311" s="136">
        <f t="shared" si="29"/>
        <v>0</v>
      </c>
      <c r="K311" s="148">
        <f t="shared" si="30"/>
        <v>4330</v>
      </c>
    </row>
    <row r="312" spans="1:11" ht="18.75" thickBot="1" x14ac:dyDescent="0.3">
      <c r="A312" s="136">
        <v>1</v>
      </c>
      <c r="B312" s="136"/>
      <c r="C312" s="97" t="s">
        <v>116</v>
      </c>
      <c r="D312" s="317">
        <v>2219893</v>
      </c>
      <c r="E312" s="295" t="s">
        <v>37</v>
      </c>
      <c r="F312" s="153" t="s">
        <v>338</v>
      </c>
      <c r="G312" s="230">
        <f>VLOOKUP(D312,[2]Sheet1!$E$15:$CL$388,86,0)</f>
        <v>9</v>
      </c>
      <c r="H312" s="136">
        <f t="shared" si="28"/>
        <v>7794</v>
      </c>
      <c r="I312" s="230">
        <f>VLOOKUP(D312,[2]Sheet1!$E$15:$CJ$388,84,0)</f>
        <v>0</v>
      </c>
      <c r="J312" s="136">
        <f t="shared" si="29"/>
        <v>0</v>
      </c>
      <c r="K312" s="148">
        <f t="shared" si="30"/>
        <v>7794</v>
      </c>
    </row>
    <row r="313" spans="1:11" ht="18.75" thickBot="1" x14ac:dyDescent="0.3">
      <c r="A313" s="136">
        <v>1</v>
      </c>
      <c r="B313" s="136"/>
      <c r="C313" s="97" t="s">
        <v>116</v>
      </c>
      <c r="D313" s="317">
        <v>2219894</v>
      </c>
      <c r="E313" s="295" t="s">
        <v>37</v>
      </c>
      <c r="F313" s="153" t="s">
        <v>339</v>
      </c>
      <c r="G313" s="230">
        <f>VLOOKUP(D313,[2]Sheet1!$E$15:$CL$388,86,0)</f>
        <v>4</v>
      </c>
      <c r="H313" s="136">
        <f t="shared" si="28"/>
        <v>3464</v>
      </c>
      <c r="I313" s="230">
        <f>VLOOKUP(D313,[2]Sheet1!$E$15:$CJ$388,84,0)</f>
        <v>0</v>
      </c>
      <c r="J313" s="136">
        <f t="shared" si="29"/>
        <v>0</v>
      </c>
      <c r="K313" s="148">
        <f t="shared" si="30"/>
        <v>3464</v>
      </c>
    </row>
    <row r="314" spans="1:11" ht="18.75" thickBot="1" x14ac:dyDescent="0.3">
      <c r="A314" s="136">
        <v>1</v>
      </c>
      <c r="B314" s="136"/>
      <c r="C314" s="97" t="s">
        <v>116</v>
      </c>
      <c r="D314" s="317">
        <v>2219895</v>
      </c>
      <c r="E314" s="295" t="s">
        <v>37</v>
      </c>
      <c r="F314" s="153" t="s">
        <v>340</v>
      </c>
      <c r="G314" s="230">
        <f>VLOOKUP(D314,[2]Sheet1!$E$15:$CL$388,86,0)</f>
        <v>10</v>
      </c>
      <c r="H314" s="136">
        <f t="shared" si="28"/>
        <v>8660</v>
      </c>
      <c r="I314" s="230">
        <f>VLOOKUP(D314,[2]Sheet1!$E$15:$CJ$388,84,0)</f>
        <v>0</v>
      </c>
      <c r="J314" s="136">
        <f t="shared" si="29"/>
        <v>0</v>
      </c>
      <c r="K314" s="148">
        <f t="shared" si="30"/>
        <v>8660</v>
      </c>
    </row>
    <row r="315" spans="1:11" ht="18.75" thickBot="1" x14ac:dyDescent="0.3">
      <c r="A315" s="136">
        <v>1</v>
      </c>
      <c r="B315" s="136"/>
      <c r="C315" s="97" t="s">
        <v>116</v>
      </c>
      <c r="D315" s="317">
        <v>2219896</v>
      </c>
      <c r="E315" s="295" t="s">
        <v>37</v>
      </c>
      <c r="F315" s="153" t="s">
        <v>341</v>
      </c>
      <c r="G315" s="230">
        <f>VLOOKUP(D315,[2]Sheet1!$E$15:$CL$388,86,0)</f>
        <v>3</v>
      </c>
      <c r="H315" s="136">
        <f t="shared" si="28"/>
        <v>2598</v>
      </c>
      <c r="I315" s="230">
        <f>VLOOKUP(D315,[2]Sheet1!$E$15:$CJ$388,84,0)</f>
        <v>0</v>
      </c>
      <c r="J315" s="136">
        <f t="shared" si="29"/>
        <v>0</v>
      </c>
      <c r="K315" s="148">
        <f t="shared" si="30"/>
        <v>2598</v>
      </c>
    </row>
    <row r="316" spans="1:11" ht="18.75" thickBot="1" x14ac:dyDescent="0.3">
      <c r="A316" s="136">
        <v>1</v>
      </c>
      <c r="B316" s="136"/>
      <c r="C316" s="97" t="s">
        <v>116</v>
      </c>
      <c r="D316" s="317">
        <v>2219897</v>
      </c>
      <c r="E316" s="295" t="s">
        <v>37</v>
      </c>
      <c r="F316" s="153" t="s">
        <v>342</v>
      </c>
      <c r="G316" s="230">
        <f>VLOOKUP(D316,[2]Sheet1!$E$15:$CL$388,86,0)</f>
        <v>8</v>
      </c>
      <c r="H316" s="136">
        <f t="shared" si="28"/>
        <v>6928</v>
      </c>
      <c r="I316" s="230">
        <f>VLOOKUP(D316,[2]Sheet1!$E$15:$CJ$388,84,0)</f>
        <v>0</v>
      </c>
      <c r="J316" s="136">
        <f t="shared" si="29"/>
        <v>0</v>
      </c>
      <c r="K316" s="148">
        <f t="shared" si="30"/>
        <v>6928</v>
      </c>
    </row>
    <row r="317" spans="1:11" ht="18.75" thickBot="1" x14ac:dyDescent="0.3">
      <c r="A317" s="136">
        <v>1</v>
      </c>
      <c r="B317" s="136"/>
      <c r="C317" s="97" t="s">
        <v>116</v>
      </c>
      <c r="D317" s="317">
        <v>2219898</v>
      </c>
      <c r="E317" s="295" t="s">
        <v>37</v>
      </c>
      <c r="F317" s="153" t="s">
        <v>343</v>
      </c>
      <c r="G317" s="230">
        <f>VLOOKUP(D317,[2]Sheet1!$E$15:$CL$388,86,0)</f>
        <v>22</v>
      </c>
      <c r="H317" s="136">
        <f t="shared" si="28"/>
        <v>19052</v>
      </c>
      <c r="I317" s="230">
        <f>VLOOKUP(D317,[2]Sheet1!$E$15:$CJ$388,84,0)</f>
        <v>0</v>
      </c>
      <c r="J317" s="136">
        <f t="shared" si="29"/>
        <v>0</v>
      </c>
      <c r="K317" s="148">
        <f t="shared" si="30"/>
        <v>19052</v>
      </c>
    </row>
    <row r="318" spans="1:11" ht="18.75" thickBot="1" x14ac:dyDescent="0.3">
      <c r="A318" s="136">
        <v>1</v>
      </c>
      <c r="B318" s="136"/>
      <c r="C318" s="97"/>
      <c r="D318" s="319">
        <v>2219024</v>
      </c>
      <c r="E318" s="320" t="s">
        <v>37</v>
      </c>
      <c r="F318" s="126" t="s">
        <v>506</v>
      </c>
      <c r="G318" s="230">
        <f>VLOOKUP(D318,[2]Sheet1!$E$15:$CL$388,86,0)</f>
        <v>2</v>
      </c>
      <c r="H318" s="136">
        <f t="shared" si="28"/>
        <v>1732</v>
      </c>
      <c r="I318" s="230">
        <f>VLOOKUP(D318,[2]Sheet1!$E$15:$CJ$388,84,0)</f>
        <v>1</v>
      </c>
      <c r="J318" s="136">
        <f t="shared" si="29"/>
        <v>6432</v>
      </c>
      <c r="K318" s="148">
        <f t="shared" si="30"/>
        <v>8164</v>
      </c>
    </row>
    <row r="319" spans="1:11" ht="18.75" thickBot="1" x14ac:dyDescent="0.3">
      <c r="A319" s="136">
        <v>1</v>
      </c>
      <c r="B319" s="136"/>
      <c r="C319" s="97"/>
      <c r="D319" s="319">
        <v>2219042</v>
      </c>
      <c r="E319" s="320" t="s">
        <v>37</v>
      </c>
      <c r="F319" s="126" t="s">
        <v>507</v>
      </c>
      <c r="G319" s="230">
        <f>VLOOKUP(D319,[2]Sheet1!$E$15:$CL$388,86,0)</f>
        <v>38</v>
      </c>
      <c r="H319" s="136">
        <f t="shared" si="28"/>
        <v>32908</v>
      </c>
      <c r="I319" s="230">
        <f>VLOOKUP(D319,[2]Sheet1!$E$15:$CJ$388,84,0)</f>
        <v>38</v>
      </c>
      <c r="J319" s="136">
        <f t="shared" si="29"/>
        <v>244416</v>
      </c>
      <c r="K319" s="148">
        <f t="shared" si="30"/>
        <v>277324</v>
      </c>
    </row>
    <row r="320" spans="1:11" ht="18.75" thickBot="1" x14ac:dyDescent="0.3">
      <c r="A320" s="136">
        <v>1</v>
      </c>
      <c r="B320" s="136"/>
      <c r="C320" s="97"/>
      <c r="D320" s="319">
        <v>2219044</v>
      </c>
      <c r="E320" s="320" t="s">
        <v>37</v>
      </c>
      <c r="F320" s="126" t="s">
        <v>508</v>
      </c>
      <c r="G320" s="230">
        <f>VLOOKUP(D320,[2]Sheet1!$E$15:$CL$388,86,0)</f>
        <v>22</v>
      </c>
      <c r="H320" s="136">
        <f t="shared" si="28"/>
        <v>19052</v>
      </c>
      <c r="I320" s="230">
        <f>VLOOKUP(D320,[2]Sheet1!$E$15:$CJ$388,84,0)</f>
        <v>22</v>
      </c>
      <c r="J320" s="136">
        <f t="shared" si="29"/>
        <v>141504</v>
      </c>
      <c r="K320" s="148">
        <f t="shared" si="30"/>
        <v>160556</v>
      </c>
    </row>
    <row r="321" spans="1:11" ht="18.75" thickBot="1" x14ac:dyDescent="0.3">
      <c r="A321" s="136">
        <v>1</v>
      </c>
      <c r="B321" s="136"/>
      <c r="C321" s="97"/>
      <c r="D321" s="319">
        <v>2219049</v>
      </c>
      <c r="E321" s="320" t="s">
        <v>37</v>
      </c>
      <c r="F321" s="126" t="s">
        <v>509</v>
      </c>
      <c r="G321" s="230">
        <f>VLOOKUP(D321,[2]Sheet1!$E$15:$CL$388,86,0)</f>
        <v>51</v>
      </c>
      <c r="H321" s="136">
        <f t="shared" si="28"/>
        <v>44166</v>
      </c>
      <c r="I321" s="230">
        <f>VLOOKUP(D321,[2]Sheet1!$E$15:$CJ$388,84,0)</f>
        <v>51</v>
      </c>
      <c r="J321" s="136">
        <f t="shared" si="29"/>
        <v>328032</v>
      </c>
      <c r="K321" s="148">
        <f t="shared" si="30"/>
        <v>372198</v>
      </c>
    </row>
    <row r="322" spans="1:11" ht="18.75" thickBot="1" x14ac:dyDescent="0.3">
      <c r="A322" s="136">
        <v>1</v>
      </c>
      <c r="B322" s="136"/>
      <c r="C322" s="97"/>
      <c r="D322" s="319">
        <v>2219095</v>
      </c>
      <c r="E322" s="320" t="s">
        <v>37</v>
      </c>
      <c r="F322" s="126" t="s">
        <v>510</v>
      </c>
      <c r="G322" s="230">
        <f>VLOOKUP(D322,[2]Sheet1!$E$15:$CL$388,86,0)</f>
        <v>43</v>
      </c>
      <c r="H322" s="136">
        <f t="shared" si="28"/>
        <v>37238</v>
      </c>
      <c r="I322" s="230">
        <f>VLOOKUP(D322,[2]Sheet1!$E$15:$CJ$388,84,0)</f>
        <v>43</v>
      </c>
      <c r="J322" s="136">
        <f t="shared" si="29"/>
        <v>276576</v>
      </c>
      <c r="K322" s="148">
        <f t="shared" si="30"/>
        <v>313814</v>
      </c>
    </row>
    <row r="323" spans="1:11" ht="18.75" thickBot="1" x14ac:dyDescent="0.3">
      <c r="A323" s="136">
        <v>1</v>
      </c>
      <c r="B323" s="136"/>
      <c r="C323" s="97"/>
      <c r="D323" s="319">
        <v>2219106</v>
      </c>
      <c r="E323" s="320" t="s">
        <v>37</v>
      </c>
      <c r="F323" s="126" t="s">
        <v>511</v>
      </c>
      <c r="G323" s="230">
        <f>VLOOKUP(D323,[2]Sheet1!$E$15:$CL$388,86,0)</f>
        <v>19</v>
      </c>
      <c r="H323" s="136">
        <f t="shared" si="28"/>
        <v>16454</v>
      </c>
      <c r="I323" s="230">
        <f>VLOOKUP(D323,[2]Sheet1!$E$15:$CJ$388,84,0)</f>
        <v>19</v>
      </c>
      <c r="J323" s="136">
        <f t="shared" si="29"/>
        <v>122208</v>
      </c>
      <c r="K323" s="148">
        <f t="shared" si="30"/>
        <v>138662</v>
      </c>
    </row>
    <row r="324" spans="1:11" ht="18.75" thickBot="1" x14ac:dyDescent="0.3">
      <c r="A324" s="136">
        <v>1</v>
      </c>
      <c r="B324" s="136"/>
      <c r="C324" s="97"/>
      <c r="D324" s="319">
        <v>2219124</v>
      </c>
      <c r="E324" s="320" t="s">
        <v>37</v>
      </c>
      <c r="F324" s="126" t="s">
        <v>512</v>
      </c>
      <c r="G324" s="230">
        <f>VLOOKUP(D324,[2]Sheet1!$E$15:$CL$388,86,0)</f>
        <v>16</v>
      </c>
      <c r="H324" s="136">
        <f t="shared" si="28"/>
        <v>13856</v>
      </c>
      <c r="I324" s="230">
        <f>VLOOKUP(D324,[2]Sheet1!$E$15:$CJ$388,84,0)</f>
        <v>0</v>
      </c>
      <c r="J324" s="136">
        <f t="shared" si="29"/>
        <v>0</v>
      </c>
      <c r="K324" s="148">
        <f t="shared" si="30"/>
        <v>13856</v>
      </c>
    </row>
    <row r="325" spans="1:11" ht="18.75" thickBot="1" x14ac:dyDescent="0.3">
      <c r="A325" s="136">
        <v>1</v>
      </c>
      <c r="B325" s="136"/>
      <c r="C325" s="97"/>
      <c r="D325" s="319">
        <v>2219130</v>
      </c>
      <c r="E325" s="320" t="s">
        <v>37</v>
      </c>
      <c r="F325" s="126" t="s">
        <v>513</v>
      </c>
      <c r="G325" s="230">
        <f>VLOOKUP(D325,[2]Sheet1!$E$15:$CL$388,86,0)</f>
        <v>19</v>
      </c>
      <c r="H325" s="136">
        <f t="shared" si="28"/>
        <v>16454</v>
      </c>
      <c r="I325" s="230">
        <f>VLOOKUP(D325,[2]Sheet1!$E$15:$CJ$388,84,0)</f>
        <v>19</v>
      </c>
      <c r="J325" s="136">
        <f t="shared" si="29"/>
        <v>122208</v>
      </c>
      <c r="K325" s="148">
        <f t="shared" si="30"/>
        <v>138662</v>
      </c>
    </row>
    <row r="326" spans="1:11" ht="18.75" thickBot="1" x14ac:dyDescent="0.3">
      <c r="A326" s="136">
        <v>1</v>
      </c>
      <c r="B326" s="136"/>
      <c r="C326" s="97"/>
      <c r="D326" s="319">
        <v>2219143</v>
      </c>
      <c r="E326" s="320" t="s">
        <v>37</v>
      </c>
      <c r="F326" s="126" t="s">
        <v>514</v>
      </c>
      <c r="G326" s="230">
        <f>VLOOKUP(D326,[2]Sheet1!$E$15:$CL$388,86,0)</f>
        <v>17</v>
      </c>
      <c r="H326" s="136">
        <f t="shared" si="28"/>
        <v>14722</v>
      </c>
      <c r="I326" s="230">
        <f>VLOOKUP(D326,[2]Sheet1!$E$15:$CJ$388,84,0)</f>
        <v>17</v>
      </c>
      <c r="J326" s="136">
        <f t="shared" si="29"/>
        <v>109344</v>
      </c>
      <c r="K326" s="148">
        <f t="shared" si="30"/>
        <v>124066</v>
      </c>
    </row>
    <row r="327" spans="1:11" ht="18.75" thickBot="1" x14ac:dyDescent="0.3">
      <c r="A327" s="136">
        <v>1</v>
      </c>
      <c r="B327" s="136"/>
      <c r="C327" s="97"/>
      <c r="D327" s="319">
        <v>2219199</v>
      </c>
      <c r="E327" s="320" t="s">
        <v>37</v>
      </c>
      <c r="F327" s="126" t="s">
        <v>515</v>
      </c>
      <c r="G327" s="230">
        <f>VLOOKUP(D327,[2]Sheet1!$E$15:$CL$388,86,0)</f>
        <v>16</v>
      </c>
      <c r="H327" s="136">
        <f t="shared" si="28"/>
        <v>13856</v>
      </c>
      <c r="I327" s="230">
        <f>VLOOKUP(D327,[2]Sheet1!$E$15:$CJ$388,84,0)</f>
        <v>16</v>
      </c>
      <c r="J327" s="136">
        <f t="shared" si="29"/>
        <v>102912</v>
      </c>
      <c r="K327" s="148">
        <f t="shared" si="30"/>
        <v>116768</v>
      </c>
    </row>
    <row r="328" spans="1:11" ht="18" x14ac:dyDescent="0.25">
      <c r="A328" s="136">
        <v>1</v>
      </c>
      <c r="B328" s="136"/>
      <c r="C328" s="97"/>
      <c r="D328" s="321">
        <v>2219166</v>
      </c>
      <c r="E328" s="246" t="s">
        <v>37</v>
      </c>
      <c r="F328" s="126" t="s">
        <v>557</v>
      </c>
      <c r="G328" s="230">
        <f>VLOOKUP(D328,[2]Sheet1!$E$15:$CL$388,86,0)</f>
        <v>0</v>
      </c>
      <c r="H328" s="136">
        <f t="shared" si="28"/>
        <v>0</v>
      </c>
      <c r="I328" s="230">
        <f>VLOOKUP(D328,[2]Sheet1!$E$15:$CJ$388,84,0)</f>
        <v>0</v>
      </c>
      <c r="J328" s="136">
        <f t="shared" si="29"/>
        <v>0</v>
      </c>
      <c r="K328" s="148">
        <f t="shared" si="30"/>
        <v>0</v>
      </c>
    </row>
    <row r="329" spans="1:11" ht="15" x14ac:dyDescent="0.25">
      <c r="A329" s="136"/>
      <c r="B329" s="136"/>
      <c r="C329" s="124" t="s">
        <v>38</v>
      </c>
      <c r="D329" s="316"/>
      <c r="E329" s="295" t="s">
        <v>38</v>
      </c>
      <c r="F329" s="124" t="s">
        <v>38</v>
      </c>
      <c r="G329" s="148">
        <f t="shared" ref="G329:K329" si="34">SUM(G330:G345)</f>
        <v>208</v>
      </c>
      <c r="H329" s="148">
        <f t="shared" si="34"/>
        <v>180128</v>
      </c>
      <c r="I329" s="148">
        <f t="shared" si="34"/>
        <v>173</v>
      </c>
      <c r="J329" s="148">
        <f t="shared" si="34"/>
        <v>1112736</v>
      </c>
      <c r="K329" s="148">
        <f t="shared" si="34"/>
        <v>1292864</v>
      </c>
    </row>
    <row r="330" spans="1:11" ht="18.75" thickBot="1" x14ac:dyDescent="0.3">
      <c r="A330" s="136">
        <v>1</v>
      </c>
      <c r="B330" s="136"/>
      <c r="C330" s="97" t="s">
        <v>116</v>
      </c>
      <c r="D330" s="317">
        <v>2200004</v>
      </c>
      <c r="E330" s="295" t="s">
        <v>38</v>
      </c>
      <c r="F330" s="153" t="s">
        <v>344</v>
      </c>
      <c r="G330" s="230">
        <f>VLOOKUP(D330,[2]Sheet1!$E$15:$CL$388,86,0)</f>
        <v>19</v>
      </c>
      <c r="H330" s="136">
        <f t="shared" ref="H330:H392" si="35">G330*866</f>
        <v>16454</v>
      </c>
      <c r="I330" s="230">
        <f>VLOOKUP(D330,[2]Sheet1!$E$15:$CJ$388,84,0)</f>
        <v>0</v>
      </c>
      <c r="J330" s="136">
        <f t="shared" ref="J330:J392" si="36">I330*6432</f>
        <v>0</v>
      </c>
      <c r="K330" s="148">
        <f t="shared" ref="K330:K392" si="37">H330+J330</f>
        <v>16454</v>
      </c>
    </row>
    <row r="331" spans="1:11" ht="18.75" thickBot="1" x14ac:dyDescent="0.3">
      <c r="A331" s="136">
        <v>1</v>
      </c>
      <c r="B331" s="136"/>
      <c r="C331" s="97" t="s">
        <v>116</v>
      </c>
      <c r="D331" s="317">
        <v>2220947</v>
      </c>
      <c r="E331" s="295" t="s">
        <v>38</v>
      </c>
      <c r="F331" s="153" t="s">
        <v>345</v>
      </c>
      <c r="G331" s="230">
        <f>VLOOKUP(D331,[2]Sheet1!$E$15:$CL$388,86,0)</f>
        <v>6</v>
      </c>
      <c r="H331" s="136">
        <f t="shared" si="35"/>
        <v>5196</v>
      </c>
      <c r="I331" s="230">
        <f>VLOOKUP(D331,[2]Sheet1!$E$15:$CJ$388,84,0)</f>
        <v>6</v>
      </c>
      <c r="J331" s="136">
        <f t="shared" si="36"/>
        <v>38592</v>
      </c>
      <c r="K331" s="148">
        <f t="shared" si="37"/>
        <v>43788</v>
      </c>
    </row>
    <row r="332" spans="1:11" ht="18.75" thickBot="1" x14ac:dyDescent="0.3">
      <c r="A332" s="136">
        <v>1</v>
      </c>
      <c r="B332" s="136"/>
      <c r="C332" s="97" t="s">
        <v>116</v>
      </c>
      <c r="D332" s="317">
        <v>2220948</v>
      </c>
      <c r="E332" s="295" t="s">
        <v>38</v>
      </c>
      <c r="F332" s="153" t="s">
        <v>346</v>
      </c>
      <c r="G332" s="230">
        <f>VLOOKUP(D332,[2]Sheet1!$E$15:$CL$388,86,0)</f>
        <v>2</v>
      </c>
      <c r="H332" s="136">
        <f t="shared" si="35"/>
        <v>1732</v>
      </c>
      <c r="I332" s="230">
        <f>VLOOKUP(D332,[2]Sheet1!$E$15:$CJ$388,84,0)</f>
        <v>0</v>
      </c>
      <c r="J332" s="136">
        <f t="shared" si="36"/>
        <v>0</v>
      </c>
      <c r="K332" s="148">
        <f t="shared" si="37"/>
        <v>1732</v>
      </c>
    </row>
    <row r="333" spans="1:11" ht="18.75" thickBot="1" x14ac:dyDescent="0.3">
      <c r="A333" s="136">
        <v>1</v>
      </c>
      <c r="B333" s="136"/>
      <c r="C333" s="97" t="s">
        <v>116</v>
      </c>
      <c r="D333" s="317">
        <v>2220949</v>
      </c>
      <c r="E333" s="295" t="s">
        <v>38</v>
      </c>
      <c r="F333" s="153" t="s">
        <v>347</v>
      </c>
      <c r="G333" s="230">
        <f>VLOOKUP(D333,[2]Sheet1!$E$15:$CL$388,86,0)</f>
        <v>10</v>
      </c>
      <c r="H333" s="136">
        <f t="shared" si="35"/>
        <v>8660</v>
      </c>
      <c r="I333" s="230">
        <f>VLOOKUP(D333,[2]Sheet1!$E$15:$CJ$388,84,0)</f>
        <v>10</v>
      </c>
      <c r="J333" s="136">
        <f t="shared" si="36"/>
        <v>64320</v>
      </c>
      <c r="K333" s="148">
        <f t="shared" si="37"/>
        <v>72980</v>
      </c>
    </row>
    <row r="334" spans="1:11" ht="18.75" thickBot="1" x14ac:dyDescent="0.3">
      <c r="A334" s="136">
        <v>1</v>
      </c>
      <c r="B334" s="136"/>
      <c r="C334" s="97" t="s">
        <v>116</v>
      </c>
      <c r="D334" s="317">
        <v>2220950</v>
      </c>
      <c r="E334" s="295" t="s">
        <v>38</v>
      </c>
      <c r="F334" s="153" t="s">
        <v>348</v>
      </c>
      <c r="G334" s="230">
        <f>VLOOKUP(D334,[2]Sheet1!$E$15:$CL$388,86,0)</f>
        <v>7</v>
      </c>
      <c r="H334" s="136">
        <f t="shared" si="35"/>
        <v>6062</v>
      </c>
      <c r="I334" s="230">
        <f>VLOOKUP(D334,[2]Sheet1!$E$15:$CJ$388,84,0)</f>
        <v>0</v>
      </c>
      <c r="J334" s="136">
        <f t="shared" si="36"/>
        <v>0</v>
      </c>
      <c r="K334" s="148">
        <f t="shared" si="37"/>
        <v>6062</v>
      </c>
    </row>
    <row r="335" spans="1:11" ht="18.75" thickBot="1" x14ac:dyDescent="0.3">
      <c r="A335" s="136">
        <v>1</v>
      </c>
      <c r="B335" s="136"/>
      <c r="C335" s="97" t="s">
        <v>116</v>
      </c>
      <c r="D335" s="317">
        <v>2220952</v>
      </c>
      <c r="E335" s="295" t="s">
        <v>38</v>
      </c>
      <c r="F335" s="153" t="s">
        <v>349</v>
      </c>
      <c r="G335" s="230">
        <f>VLOOKUP(D335,[2]Sheet1!$E$15:$CL$388,86,0)</f>
        <v>6</v>
      </c>
      <c r="H335" s="136">
        <f t="shared" si="35"/>
        <v>5196</v>
      </c>
      <c r="I335" s="230">
        <f>VLOOKUP(D335,[2]Sheet1!$E$15:$CJ$388,84,0)</f>
        <v>6</v>
      </c>
      <c r="J335" s="136">
        <f t="shared" si="36"/>
        <v>38592</v>
      </c>
      <c r="K335" s="148">
        <f t="shared" si="37"/>
        <v>43788</v>
      </c>
    </row>
    <row r="336" spans="1:11" ht="18.75" thickBot="1" x14ac:dyDescent="0.3">
      <c r="A336" s="136">
        <v>1</v>
      </c>
      <c r="B336" s="136"/>
      <c r="C336" s="97" t="s">
        <v>116</v>
      </c>
      <c r="D336" s="317">
        <v>2220953</v>
      </c>
      <c r="E336" s="295" t="s">
        <v>38</v>
      </c>
      <c r="F336" s="153" t="s">
        <v>350</v>
      </c>
      <c r="G336" s="230">
        <f>VLOOKUP(D336,[2]Sheet1!$E$15:$CL$388,86,0)</f>
        <v>7</v>
      </c>
      <c r="H336" s="136">
        <f t="shared" si="35"/>
        <v>6062</v>
      </c>
      <c r="I336" s="230">
        <f>VLOOKUP(D336,[2]Sheet1!$E$15:$CJ$388,84,0)</f>
        <v>7</v>
      </c>
      <c r="J336" s="136">
        <f t="shared" si="36"/>
        <v>45024</v>
      </c>
      <c r="K336" s="148">
        <f t="shared" si="37"/>
        <v>51086</v>
      </c>
    </row>
    <row r="337" spans="1:11" ht="18.75" thickBot="1" x14ac:dyDescent="0.3">
      <c r="A337" s="136">
        <v>1</v>
      </c>
      <c r="B337" s="136"/>
      <c r="C337" s="97" t="s">
        <v>116</v>
      </c>
      <c r="D337" s="317">
        <v>2220994</v>
      </c>
      <c r="E337" s="295" t="s">
        <v>38</v>
      </c>
      <c r="F337" s="153" t="s">
        <v>351</v>
      </c>
      <c r="G337" s="230">
        <f>VLOOKUP(D337,[2]Sheet1!$E$15:$CL$388,86,0)</f>
        <v>10</v>
      </c>
      <c r="H337" s="136">
        <f t="shared" si="35"/>
        <v>8660</v>
      </c>
      <c r="I337" s="230">
        <f>VLOOKUP(D337,[2]Sheet1!$E$15:$CJ$388,84,0)</f>
        <v>10</v>
      </c>
      <c r="J337" s="136">
        <f t="shared" si="36"/>
        <v>64320</v>
      </c>
      <c r="K337" s="148">
        <f t="shared" si="37"/>
        <v>72980</v>
      </c>
    </row>
    <row r="338" spans="1:11" ht="18.75" thickBot="1" x14ac:dyDescent="0.3">
      <c r="A338" s="136">
        <v>1</v>
      </c>
      <c r="B338" s="136"/>
      <c r="C338" s="97"/>
      <c r="D338" s="319">
        <v>2220014</v>
      </c>
      <c r="E338" s="320" t="s">
        <v>38</v>
      </c>
      <c r="F338" s="126" t="s">
        <v>516</v>
      </c>
      <c r="G338" s="230">
        <f>VLOOKUP(D338,[2]Sheet1!$E$15:$CL$388,86,0)</f>
        <v>17</v>
      </c>
      <c r="H338" s="136">
        <f t="shared" si="35"/>
        <v>14722</v>
      </c>
      <c r="I338" s="230">
        <f>VLOOKUP(D338,[2]Sheet1!$E$15:$CJ$388,84,0)</f>
        <v>17</v>
      </c>
      <c r="J338" s="136">
        <f t="shared" si="36"/>
        <v>109344</v>
      </c>
      <c r="K338" s="148">
        <f t="shared" si="37"/>
        <v>124066</v>
      </c>
    </row>
    <row r="339" spans="1:11" ht="18.75" thickBot="1" x14ac:dyDescent="0.3">
      <c r="A339" s="136">
        <v>1</v>
      </c>
      <c r="B339" s="136"/>
      <c r="C339" s="97"/>
      <c r="D339" s="319">
        <v>2220029</v>
      </c>
      <c r="E339" s="320" t="s">
        <v>38</v>
      </c>
      <c r="F339" s="126" t="s">
        <v>517</v>
      </c>
      <c r="G339" s="230">
        <f>VLOOKUP(D339,[2]Sheet1!$E$15:$CL$388,86,0)</f>
        <v>20</v>
      </c>
      <c r="H339" s="136">
        <f t="shared" si="35"/>
        <v>17320</v>
      </c>
      <c r="I339" s="230">
        <f>VLOOKUP(D339,[2]Sheet1!$E$15:$CJ$388,84,0)</f>
        <v>20</v>
      </c>
      <c r="J339" s="136">
        <f t="shared" si="36"/>
        <v>128640</v>
      </c>
      <c r="K339" s="148">
        <f t="shared" si="37"/>
        <v>145960</v>
      </c>
    </row>
    <row r="340" spans="1:11" ht="18.75" thickBot="1" x14ac:dyDescent="0.3">
      <c r="A340" s="136">
        <v>1</v>
      </c>
      <c r="B340" s="136"/>
      <c r="C340" s="97"/>
      <c r="D340" s="319">
        <v>2220048</v>
      </c>
      <c r="E340" s="320" t="s">
        <v>38</v>
      </c>
      <c r="F340" s="126" t="s">
        <v>518</v>
      </c>
      <c r="G340" s="230">
        <f>VLOOKUP(D340,[2]Sheet1!$E$15:$CL$388,86,0)</f>
        <v>32</v>
      </c>
      <c r="H340" s="136">
        <f t="shared" si="35"/>
        <v>27712</v>
      </c>
      <c r="I340" s="230">
        <f>VLOOKUP(D340,[2]Sheet1!$E$15:$CJ$388,84,0)</f>
        <v>32</v>
      </c>
      <c r="J340" s="136">
        <f t="shared" si="36"/>
        <v>205824</v>
      </c>
      <c r="K340" s="148">
        <f t="shared" si="37"/>
        <v>233536</v>
      </c>
    </row>
    <row r="341" spans="1:11" ht="18.75" thickBot="1" x14ac:dyDescent="0.3">
      <c r="A341" s="136">
        <v>1</v>
      </c>
      <c r="B341" s="136"/>
      <c r="C341" s="97"/>
      <c r="D341" s="319">
        <v>2220058</v>
      </c>
      <c r="E341" s="320" t="s">
        <v>38</v>
      </c>
      <c r="F341" s="126" t="s">
        <v>519</v>
      </c>
      <c r="G341" s="230">
        <f>VLOOKUP(D341,[2]Sheet1!$E$15:$CL$388,86,0)</f>
        <v>28</v>
      </c>
      <c r="H341" s="136">
        <f t="shared" si="35"/>
        <v>24248</v>
      </c>
      <c r="I341" s="230">
        <f>VLOOKUP(D341,[2]Sheet1!$E$15:$CJ$388,84,0)</f>
        <v>28</v>
      </c>
      <c r="J341" s="136">
        <f t="shared" si="36"/>
        <v>180096</v>
      </c>
      <c r="K341" s="148">
        <f t="shared" si="37"/>
        <v>204344</v>
      </c>
    </row>
    <row r="342" spans="1:11" ht="18.75" thickBot="1" x14ac:dyDescent="0.3">
      <c r="A342" s="136">
        <v>1</v>
      </c>
      <c r="B342" s="136"/>
      <c r="C342" s="97"/>
      <c r="D342" s="319">
        <v>2220059</v>
      </c>
      <c r="E342" s="320" t="s">
        <v>38</v>
      </c>
      <c r="F342" s="126" t="s">
        <v>520</v>
      </c>
      <c r="G342" s="230">
        <f>VLOOKUP(D342,[2]Sheet1!$E$15:$CL$388,86,0)</f>
        <v>16</v>
      </c>
      <c r="H342" s="136">
        <f t="shared" si="35"/>
        <v>13856</v>
      </c>
      <c r="I342" s="230">
        <f>VLOOKUP(D342,[2]Sheet1!$E$15:$CJ$388,84,0)</f>
        <v>16</v>
      </c>
      <c r="J342" s="136">
        <f t="shared" si="36"/>
        <v>102912</v>
      </c>
      <c r="K342" s="148">
        <f t="shared" si="37"/>
        <v>116768</v>
      </c>
    </row>
    <row r="343" spans="1:11" ht="18.75" thickBot="1" x14ac:dyDescent="0.3">
      <c r="A343" s="136">
        <v>1</v>
      </c>
      <c r="B343" s="136"/>
      <c r="C343" s="97"/>
      <c r="D343" s="319">
        <v>2220060</v>
      </c>
      <c r="E343" s="320" t="s">
        <v>38</v>
      </c>
      <c r="F343" s="126" t="s">
        <v>521</v>
      </c>
      <c r="G343" s="230">
        <f>VLOOKUP(D343,[2]Sheet1!$E$15:$CL$388,86,0)</f>
        <v>21</v>
      </c>
      <c r="H343" s="136">
        <f t="shared" si="35"/>
        <v>18186</v>
      </c>
      <c r="I343" s="230">
        <f>VLOOKUP(D343,[2]Sheet1!$E$15:$CJ$388,84,0)</f>
        <v>21</v>
      </c>
      <c r="J343" s="136">
        <f t="shared" si="36"/>
        <v>135072</v>
      </c>
      <c r="K343" s="148">
        <f t="shared" si="37"/>
        <v>153258</v>
      </c>
    </row>
    <row r="344" spans="1:11" ht="18.75" thickBot="1" x14ac:dyDescent="0.3">
      <c r="A344" s="136">
        <v>1</v>
      </c>
      <c r="B344" s="136"/>
      <c r="C344" s="97"/>
      <c r="D344" s="319">
        <v>2220100</v>
      </c>
      <c r="E344" s="320" t="s">
        <v>38</v>
      </c>
      <c r="F344" s="126" t="s">
        <v>522</v>
      </c>
      <c r="G344" s="230">
        <f>VLOOKUP(D344,[2]Sheet1!$E$15:$CL$388,86,0)</f>
        <v>5</v>
      </c>
      <c r="H344" s="136">
        <f t="shared" si="35"/>
        <v>4330</v>
      </c>
      <c r="I344" s="230">
        <f>VLOOKUP(D344,[2]Sheet1!$E$15:$CJ$388,84,0)</f>
        <v>0</v>
      </c>
      <c r="J344" s="136">
        <f t="shared" si="36"/>
        <v>0</v>
      </c>
      <c r="K344" s="148">
        <f t="shared" si="37"/>
        <v>4330</v>
      </c>
    </row>
    <row r="345" spans="1:11" ht="38.25" x14ac:dyDescent="0.25">
      <c r="A345" s="136">
        <v>1</v>
      </c>
      <c r="B345" s="136"/>
      <c r="C345" s="97"/>
      <c r="D345" s="321">
        <v>2220308</v>
      </c>
      <c r="E345" s="325" t="s">
        <v>38</v>
      </c>
      <c r="F345" s="323" t="s">
        <v>554</v>
      </c>
      <c r="G345" s="230">
        <f>VLOOKUP(D345,[2]Sheet1!$E$15:$CL$388,86,0)</f>
        <v>2</v>
      </c>
      <c r="H345" s="136">
        <f t="shared" si="35"/>
        <v>1732</v>
      </c>
      <c r="I345" s="230">
        <f>VLOOKUP(D345,[2]Sheet1!$E$15:$CJ$388,84,0)</f>
        <v>0</v>
      </c>
      <c r="J345" s="136">
        <f t="shared" si="36"/>
        <v>0</v>
      </c>
      <c r="K345" s="148">
        <f t="shared" si="37"/>
        <v>1732</v>
      </c>
    </row>
    <row r="346" spans="1:11" ht="15" x14ac:dyDescent="0.25">
      <c r="A346" s="136"/>
      <c r="B346" s="136"/>
      <c r="C346" s="124" t="s">
        <v>39</v>
      </c>
      <c r="D346" s="316"/>
      <c r="E346" s="295" t="s">
        <v>39</v>
      </c>
      <c r="F346" s="124" t="s">
        <v>39</v>
      </c>
      <c r="G346" s="148">
        <f t="shared" ref="G346:K346" si="38">SUM(G347:G362)</f>
        <v>296</v>
      </c>
      <c r="H346" s="148">
        <f t="shared" si="38"/>
        <v>256336</v>
      </c>
      <c r="I346" s="148">
        <f t="shared" si="38"/>
        <v>277</v>
      </c>
      <c r="J346" s="148">
        <f t="shared" si="38"/>
        <v>1781664</v>
      </c>
      <c r="K346" s="148">
        <f t="shared" si="38"/>
        <v>2038000</v>
      </c>
    </row>
    <row r="347" spans="1:11" ht="18.75" thickBot="1" x14ac:dyDescent="0.3">
      <c r="A347" s="136">
        <v>1</v>
      </c>
      <c r="B347" s="136"/>
      <c r="C347" s="97" t="s">
        <v>116</v>
      </c>
      <c r="D347" s="317">
        <v>2221878</v>
      </c>
      <c r="E347" s="295" t="s">
        <v>39</v>
      </c>
      <c r="F347" s="153" t="s">
        <v>352</v>
      </c>
      <c r="G347" s="230">
        <f>VLOOKUP(D347,[2]Sheet1!$E$15:$CL$388,86,0)</f>
        <v>4</v>
      </c>
      <c r="H347" s="136">
        <f t="shared" si="35"/>
        <v>3464</v>
      </c>
      <c r="I347" s="230">
        <f>VLOOKUP(D347,[2]Sheet1!$E$15:$CJ$388,84,0)</f>
        <v>0</v>
      </c>
      <c r="J347" s="136">
        <f t="shared" si="36"/>
        <v>0</v>
      </c>
      <c r="K347" s="148">
        <f t="shared" si="37"/>
        <v>3464</v>
      </c>
    </row>
    <row r="348" spans="1:11" ht="18.75" thickBot="1" x14ac:dyDescent="0.3">
      <c r="A348" s="136">
        <v>1</v>
      </c>
      <c r="B348" s="136"/>
      <c r="C348" s="97" t="s">
        <v>116</v>
      </c>
      <c r="D348" s="317">
        <v>2221880</v>
      </c>
      <c r="E348" s="295" t="s">
        <v>39</v>
      </c>
      <c r="F348" s="153" t="s">
        <v>353</v>
      </c>
      <c r="G348" s="230">
        <f>VLOOKUP(D348,[2]Sheet1!$E$15:$CL$388,86,0)</f>
        <v>13</v>
      </c>
      <c r="H348" s="136">
        <f t="shared" si="35"/>
        <v>11258</v>
      </c>
      <c r="I348" s="230">
        <f>VLOOKUP(D348,[2]Sheet1!$E$15:$CJ$388,84,0)</f>
        <v>13</v>
      </c>
      <c r="J348" s="136">
        <f t="shared" si="36"/>
        <v>83616</v>
      </c>
      <c r="K348" s="148">
        <f t="shared" si="37"/>
        <v>94874</v>
      </c>
    </row>
    <row r="349" spans="1:11" ht="18.75" thickBot="1" x14ac:dyDescent="0.3">
      <c r="A349" s="136">
        <v>1</v>
      </c>
      <c r="B349" s="136"/>
      <c r="C349" s="97" t="s">
        <v>116</v>
      </c>
      <c r="D349" s="317">
        <v>2221881</v>
      </c>
      <c r="E349" s="295" t="s">
        <v>39</v>
      </c>
      <c r="F349" s="153" t="s">
        <v>354</v>
      </c>
      <c r="G349" s="230">
        <f>VLOOKUP(D349,[2]Sheet1!$E$15:$CL$388,86,0)</f>
        <v>11</v>
      </c>
      <c r="H349" s="136">
        <f t="shared" si="35"/>
        <v>9526</v>
      </c>
      <c r="I349" s="230">
        <f>VLOOKUP(D349,[2]Sheet1!$E$15:$CJ$388,84,0)</f>
        <v>0</v>
      </c>
      <c r="J349" s="136">
        <f t="shared" si="36"/>
        <v>0</v>
      </c>
      <c r="K349" s="148">
        <f t="shared" si="37"/>
        <v>9526</v>
      </c>
    </row>
    <row r="350" spans="1:11" ht="18.75" thickBot="1" x14ac:dyDescent="0.3">
      <c r="A350" s="136">
        <v>1</v>
      </c>
      <c r="B350" s="136"/>
      <c r="C350" s="97" t="s">
        <v>116</v>
      </c>
      <c r="D350" s="317">
        <v>2221882</v>
      </c>
      <c r="E350" s="295" t="s">
        <v>39</v>
      </c>
      <c r="F350" s="153" t="s">
        <v>355</v>
      </c>
      <c r="G350" s="230">
        <f>VLOOKUP(D350,[2]Sheet1!$E$15:$CL$388,86,0)</f>
        <v>3</v>
      </c>
      <c r="H350" s="136">
        <f t="shared" si="35"/>
        <v>2598</v>
      </c>
      <c r="I350" s="230">
        <f>VLOOKUP(D350,[2]Sheet1!$E$15:$CJ$388,84,0)</f>
        <v>0</v>
      </c>
      <c r="J350" s="136">
        <f t="shared" si="36"/>
        <v>0</v>
      </c>
      <c r="K350" s="148">
        <f t="shared" si="37"/>
        <v>2598</v>
      </c>
    </row>
    <row r="351" spans="1:11" ht="18.75" thickBot="1" x14ac:dyDescent="0.3">
      <c r="A351" s="136">
        <v>1</v>
      </c>
      <c r="B351" s="136"/>
      <c r="C351" s="97" t="s">
        <v>116</v>
      </c>
      <c r="D351" s="317">
        <v>2221883</v>
      </c>
      <c r="E351" s="295" t="s">
        <v>39</v>
      </c>
      <c r="F351" s="153" t="s">
        <v>356</v>
      </c>
      <c r="G351" s="230">
        <f>VLOOKUP(D351,[2]Sheet1!$E$15:$CL$388,86,0)</f>
        <v>24</v>
      </c>
      <c r="H351" s="136">
        <f t="shared" si="35"/>
        <v>20784</v>
      </c>
      <c r="I351" s="230">
        <f>VLOOKUP(D351,[2]Sheet1!$E$15:$CJ$388,84,0)</f>
        <v>24</v>
      </c>
      <c r="J351" s="136">
        <f t="shared" si="36"/>
        <v>154368</v>
      </c>
      <c r="K351" s="148">
        <f t="shared" si="37"/>
        <v>175152</v>
      </c>
    </row>
    <row r="352" spans="1:11" ht="18.75" thickBot="1" x14ac:dyDescent="0.3">
      <c r="A352" s="136">
        <v>1</v>
      </c>
      <c r="B352" s="136"/>
      <c r="C352" s="97" t="s">
        <v>116</v>
      </c>
      <c r="D352" s="317">
        <v>2221884</v>
      </c>
      <c r="E352" s="295" t="s">
        <v>39</v>
      </c>
      <c r="F352" s="153" t="s">
        <v>357</v>
      </c>
      <c r="G352" s="230">
        <f>VLOOKUP(D352,[2]Sheet1!$E$15:$CL$388,86,0)</f>
        <v>33</v>
      </c>
      <c r="H352" s="136">
        <f t="shared" si="35"/>
        <v>28578</v>
      </c>
      <c r="I352" s="230">
        <f>VLOOKUP(D352,[2]Sheet1!$E$15:$CJ$388,84,0)</f>
        <v>33</v>
      </c>
      <c r="J352" s="136">
        <f t="shared" si="36"/>
        <v>212256</v>
      </c>
      <c r="K352" s="148">
        <f t="shared" si="37"/>
        <v>240834</v>
      </c>
    </row>
    <row r="353" spans="1:11" ht="18.75" thickBot="1" x14ac:dyDescent="0.3">
      <c r="A353" s="136">
        <v>1</v>
      </c>
      <c r="B353" s="136"/>
      <c r="C353" s="97" t="s">
        <v>116</v>
      </c>
      <c r="D353" s="317">
        <v>2221885</v>
      </c>
      <c r="E353" s="295" t="s">
        <v>39</v>
      </c>
      <c r="F353" s="153" t="s">
        <v>358</v>
      </c>
      <c r="G353" s="230">
        <f>VLOOKUP(D353,[2]Sheet1!$E$15:$CL$388,86,0)</f>
        <v>15</v>
      </c>
      <c r="H353" s="136">
        <f t="shared" si="35"/>
        <v>12990</v>
      </c>
      <c r="I353" s="230">
        <f>VLOOKUP(D353,[2]Sheet1!$E$15:$CJ$388,84,0)</f>
        <v>15</v>
      </c>
      <c r="J353" s="136">
        <f t="shared" si="36"/>
        <v>96480</v>
      </c>
      <c r="K353" s="148">
        <f t="shared" si="37"/>
        <v>109470</v>
      </c>
    </row>
    <row r="354" spans="1:11" ht="18.75" thickBot="1" x14ac:dyDescent="0.3">
      <c r="A354" s="136">
        <v>1</v>
      </c>
      <c r="B354" s="136"/>
      <c r="C354" s="97" t="s">
        <v>116</v>
      </c>
      <c r="D354" s="317">
        <v>2221909</v>
      </c>
      <c r="E354" s="295" t="s">
        <v>39</v>
      </c>
      <c r="F354" s="153" t="s">
        <v>359</v>
      </c>
      <c r="G354" s="230">
        <f>VLOOKUP(D354,[2]Sheet1!$E$15:$CL$388,86,0)</f>
        <v>13</v>
      </c>
      <c r="H354" s="136">
        <f t="shared" si="35"/>
        <v>11258</v>
      </c>
      <c r="I354" s="230">
        <f>VLOOKUP(D354,[2]Sheet1!$E$15:$CJ$388,84,0)</f>
        <v>13</v>
      </c>
      <c r="J354" s="136">
        <f t="shared" si="36"/>
        <v>83616</v>
      </c>
      <c r="K354" s="148">
        <f t="shared" si="37"/>
        <v>94874</v>
      </c>
    </row>
    <row r="355" spans="1:11" ht="18.75" thickBot="1" x14ac:dyDescent="0.3">
      <c r="A355" s="136">
        <v>1</v>
      </c>
      <c r="B355" s="136"/>
      <c r="C355" s="97"/>
      <c r="D355" s="319">
        <v>2221023</v>
      </c>
      <c r="E355" s="320" t="s">
        <v>39</v>
      </c>
      <c r="F355" s="126" t="s">
        <v>523</v>
      </c>
      <c r="G355" s="230">
        <f>VLOOKUP(D355,[2]Sheet1!$E$15:$CL$388,86,0)</f>
        <v>43</v>
      </c>
      <c r="H355" s="136">
        <f t="shared" si="35"/>
        <v>37238</v>
      </c>
      <c r="I355" s="230">
        <f>VLOOKUP(D355,[2]Sheet1!$E$15:$CJ$388,84,0)</f>
        <v>43</v>
      </c>
      <c r="J355" s="136">
        <f t="shared" si="36"/>
        <v>276576</v>
      </c>
      <c r="K355" s="148">
        <f t="shared" si="37"/>
        <v>313814</v>
      </c>
    </row>
    <row r="356" spans="1:11" ht="18.75" thickBot="1" x14ac:dyDescent="0.3">
      <c r="A356" s="136">
        <v>1</v>
      </c>
      <c r="B356" s="136"/>
      <c r="C356" s="97"/>
      <c r="D356" s="319">
        <v>2221031</v>
      </c>
      <c r="E356" s="320" t="s">
        <v>39</v>
      </c>
      <c r="F356" s="126" t="s">
        <v>524</v>
      </c>
      <c r="G356" s="230">
        <f>VLOOKUP(D356,[2]Sheet1!$E$15:$CL$388,86,0)</f>
        <v>9</v>
      </c>
      <c r="H356" s="136">
        <f t="shared" si="35"/>
        <v>7794</v>
      </c>
      <c r="I356" s="230">
        <f>VLOOKUP(D356,[2]Sheet1!$E$15:$CJ$388,84,0)</f>
        <v>9</v>
      </c>
      <c r="J356" s="136">
        <f t="shared" si="36"/>
        <v>57888</v>
      </c>
      <c r="K356" s="148">
        <f t="shared" si="37"/>
        <v>65682</v>
      </c>
    </row>
    <row r="357" spans="1:11" ht="18.75" thickBot="1" x14ac:dyDescent="0.3">
      <c r="A357" s="136">
        <v>1</v>
      </c>
      <c r="B357" s="136"/>
      <c r="C357" s="97"/>
      <c r="D357" s="319">
        <v>2221093</v>
      </c>
      <c r="E357" s="320" t="s">
        <v>39</v>
      </c>
      <c r="F357" s="126" t="s">
        <v>525</v>
      </c>
      <c r="G357" s="230">
        <f>VLOOKUP(D357,[2]Sheet1!$E$15:$CL$388,86,0)</f>
        <v>32</v>
      </c>
      <c r="H357" s="136">
        <f t="shared" si="35"/>
        <v>27712</v>
      </c>
      <c r="I357" s="230">
        <f>VLOOKUP(D357,[2]Sheet1!$E$15:$CJ$388,84,0)</f>
        <v>32</v>
      </c>
      <c r="J357" s="136">
        <f t="shared" si="36"/>
        <v>205824</v>
      </c>
      <c r="K357" s="148">
        <f t="shared" si="37"/>
        <v>233536</v>
      </c>
    </row>
    <row r="358" spans="1:11" ht="18.75" thickBot="1" x14ac:dyDescent="0.3">
      <c r="A358" s="136">
        <v>1</v>
      </c>
      <c r="B358" s="136"/>
      <c r="C358" s="97"/>
      <c r="D358" s="319">
        <v>2221094</v>
      </c>
      <c r="E358" s="320" t="s">
        <v>39</v>
      </c>
      <c r="F358" s="126" t="s">
        <v>526</v>
      </c>
      <c r="G358" s="230">
        <f>VLOOKUP(D358,[2]Sheet1!$E$15:$CL$388,86,0)</f>
        <v>29</v>
      </c>
      <c r="H358" s="136">
        <f t="shared" si="35"/>
        <v>25114</v>
      </c>
      <c r="I358" s="230">
        <f>VLOOKUP(D358,[2]Sheet1!$E$15:$CJ$388,84,0)</f>
        <v>28</v>
      </c>
      <c r="J358" s="136">
        <f t="shared" si="36"/>
        <v>180096</v>
      </c>
      <c r="K358" s="148">
        <f t="shared" si="37"/>
        <v>205210</v>
      </c>
    </row>
    <row r="359" spans="1:11" ht="18.75" thickBot="1" x14ac:dyDescent="0.3">
      <c r="A359" s="136">
        <v>1</v>
      </c>
      <c r="B359" s="136"/>
      <c r="C359" s="97"/>
      <c r="D359" s="319">
        <v>2221109</v>
      </c>
      <c r="E359" s="320" t="s">
        <v>39</v>
      </c>
      <c r="F359" s="126" t="s">
        <v>527</v>
      </c>
      <c r="G359" s="230">
        <f>VLOOKUP(D359,[2]Sheet1!$E$15:$CL$388,86,0)</f>
        <v>26</v>
      </c>
      <c r="H359" s="136">
        <f t="shared" si="35"/>
        <v>22516</v>
      </c>
      <c r="I359" s="230">
        <f>VLOOKUP(D359,[2]Sheet1!$E$15:$CJ$388,84,0)</f>
        <v>26</v>
      </c>
      <c r="J359" s="136">
        <f t="shared" si="36"/>
        <v>167232</v>
      </c>
      <c r="K359" s="148">
        <f t="shared" si="37"/>
        <v>189748</v>
      </c>
    </row>
    <row r="360" spans="1:11" ht="18.75" thickBot="1" x14ac:dyDescent="0.3">
      <c r="A360" s="136">
        <v>1</v>
      </c>
      <c r="B360" s="136"/>
      <c r="C360" s="97"/>
      <c r="D360" s="319">
        <v>2221138</v>
      </c>
      <c r="E360" s="320" t="s">
        <v>39</v>
      </c>
      <c r="F360" s="126" t="s">
        <v>528</v>
      </c>
      <c r="G360" s="230">
        <f>VLOOKUP(D360,[2]Sheet1!$E$15:$CL$388,86,0)</f>
        <v>22</v>
      </c>
      <c r="H360" s="136">
        <f t="shared" si="35"/>
        <v>19052</v>
      </c>
      <c r="I360" s="230">
        <f>VLOOKUP(D360,[2]Sheet1!$E$15:$CJ$388,84,0)</f>
        <v>22</v>
      </c>
      <c r="J360" s="136">
        <f t="shared" si="36"/>
        <v>141504</v>
      </c>
      <c r="K360" s="148">
        <f t="shared" si="37"/>
        <v>160556</v>
      </c>
    </row>
    <row r="361" spans="1:11" ht="18.75" thickBot="1" x14ac:dyDescent="0.3">
      <c r="A361" s="136">
        <v>1</v>
      </c>
      <c r="B361" s="136"/>
      <c r="C361" s="97"/>
      <c r="D361" s="319">
        <v>2221148</v>
      </c>
      <c r="E361" s="320" t="s">
        <v>39</v>
      </c>
      <c r="F361" s="126" t="s">
        <v>529</v>
      </c>
      <c r="G361" s="230">
        <f>VLOOKUP(D361,[2]Sheet1!$E$15:$CL$388,86,0)</f>
        <v>19</v>
      </c>
      <c r="H361" s="136">
        <f t="shared" si="35"/>
        <v>16454</v>
      </c>
      <c r="I361" s="230">
        <f>VLOOKUP(D361,[2]Sheet1!$E$15:$CJ$388,84,0)</f>
        <v>19</v>
      </c>
      <c r="J361" s="136">
        <f t="shared" si="36"/>
        <v>122208</v>
      </c>
      <c r="K361" s="148">
        <f t="shared" si="37"/>
        <v>138662</v>
      </c>
    </row>
    <row r="362" spans="1:11" ht="18" x14ac:dyDescent="0.25">
      <c r="A362" s="136">
        <v>1</v>
      </c>
      <c r="B362" s="136"/>
      <c r="C362" s="97"/>
      <c r="D362" s="318">
        <v>2221157</v>
      </c>
      <c r="E362" s="246" t="s">
        <v>39</v>
      </c>
      <c r="F362" s="126" t="s">
        <v>530</v>
      </c>
      <c r="G362" s="230">
        <f>VLOOKUP(D362,[2]Sheet1!$E$15:$CL$388,86,0)</f>
        <v>0</v>
      </c>
      <c r="H362" s="136">
        <f t="shared" si="35"/>
        <v>0</v>
      </c>
      <c r="I362" s="230">
        <f>VLOOKUP(D362,[2]Sheet1!$E$15:$CJ$388,84,0)</f>
        <v>0</v>
      </c>
      <c r="J362" s="136">
        <f t="shared" si="36"/>
        <v>0</v>
      </c>
      <c r="K362" s="148">
        <f t="shared" si="37"/>
        <v>0</v>
      </c>
    </row>
    <row r="363" spans="1:11" ht="15" x14ac:dyDescent="0.25">
      <c r="A363" s="136"/>
      <c r="B363" s="136"/>
      <c r="C363" s="124" t="s">
        <v>40</v>
      </c>
      <c r="D363" s="316"/>
      <c r="E363" s="295" t="s">
        <v>40</v>
      </c>
      <c r="F363" s="124" t="s">
        <v>40</v>
      </c>
      <c r="G363" s="148">
        <f t="shared" ref="G363:K363" si="39">SUM(G364:G374)</f>
        <v>110</v>
      </c>
      <c r="H363" s="148">
        <f t="shared" si="39"/>
        <v>95260</v>
      </c>
      <c r="I363" s="148">
        <f t="shared" si="39"/>
        <v>79</v>
      </c>
      <c r="J363" s="148">
        <f t="shared" si="39"/>
        <v>508128</v>
      </c>
      <c r="K363" s="148">
        <f t="shared" si="39"/>
        <v>603388</v>
      </c>
    </row>
    <row r="364" spans="1:11" ht="18.75" thickBot="1" x14ac:dyDescent="0.3">
      <c r="A364" s="136">
        <v>1</v>
      </c>
      <c r="B364" s="136"/>
      <c r="C364" s="97" t="s">
        <v>116</v>
      </c>
      <c r="D364" s="317">
        <v>2222943</v>
      </c>
      <c r="E364" s="295" t="s">
        <v>40</v>
      </c>
      <c r="F364" s="153" t="s">
        <v>360</v>
      </c>
      <c r="G364" s="230">
        <f>VLOOKUP(D364,[2]Sheet1!$E$15:$CL$388,86,0)</f>
        <v>1</v>
      </c>
      <c r="H364" s="136">
        <f t="shared" si="35"/>
        <v>866</v>
      </c>
      <c r="I364" s="230">
        <f>VLOOKUP(D364,[2]Sheet1!$E$15:$CJ$388,84,0)</f>
        <v>0</v>
      </c>
      <c r="J364" s="136">
        <f t="shared" si="36"/>
        <v>0</v>
      </c>
      <c r="K364" s="148">
        <f t="shared" si="37"/>
        <v>866</v>
      </c>
    </row>
    <row r="365" spans="1:11" ht="18.75" thickBot="1" x14ac:dyDescent="0.3">
      <c r="A365" s="136">
        <v>1</v>
      </c>
      <c r="B365" s="136"/>
      <c r="C365" s="97" t="s">
        <v>116</v>
      </c>
      <c r="D365" s="317">
        <v>2222944</v>
      </c>
      <c r="E365" s="295" t="s">
        <v>40</v>
      </c>
      <c r="F365" s="153" t="s">
        <v>361</v>
      </c>
      <c r="G365" s="230">
        <f>VLOOKUP(D365,[2]Sheet1!$E$15:$CL$388,86,0)</f>
        <v>0</v>
      </c>
      <c r="H365" s="136">
        <f t="shared" si="35"/>
        <v>0</v>
      </c>
      <c r="I365" s="230">
        <f>VLOOKUP(D365,[2]Sheet1!$E$15:$CJ$388,84,0)</f>
        <v>0</v>
      </c>
      <c r="J365" s="136">
        <f t="shared" si="36"/>
        <v>0</v>
      </c>
      <c r="K365" s="148">
        <f t="shared" si="37"/>
        <v>0</v>
      </c>
    </row>
    <row r="366" spans="1:11" ht="18.75" thickBot="1" x14ac:dyDescent="0.3">
      <c r="A366" s="136">
        <v>1</v>
      </c>
      <c r="B366" s="136"/>
      <c r="C366" s="97" t="s">
        <v>116</v>
      </c>
      <c r="D366" s="317">
        <v>2222945</v>
      </c>
      <c r="E366" s="295" t="s">
        <v>40</v>
      </c>
      <c r="F366" s="153" t="s">
        <v>362</v>
      </c>
      <c r="G366" s="230">
        <f>VLOOKUP(D366,[2]Sheet1!$E$15:$CL$388,86,0)</f>
        <v>13</v>
      </c>
      <c r="H366" s="136">
        <f t="shared" si="35"/>
        <v>11258</v>
      </c>
      <c r="I366" s="230">
        <f>VLOOKUP(D366,[2]Sheet1!$E$15:$CJ$388,84,0)</f>
        <v>13</v>
      </c>
      <c r="J366" s="136">
        <f t="shared" si="36"/>
        <v>83616</v>
      </c>
      <c r="K366" s="148">
        <f t="shared" si="37"/>
        <v>94874</v>
      </c>
    </row>
    <row r="367" spans="1:11" ht="18.75" thickBot="1" x14ac:dyDescent="0.3">
      <c r="A367" s="136">
        <v>1</v>
      </c>
      <c r="B367" s="136"/>
      <c r="C367" s="97" t="s">
        <v>116</v>
      </c>
      <c r="D367" s="317">
        <v>2222946</v>
      </c>
      <c r="E367" s="295" t="s">
        <v>40</v>
      </c>
      <c r="F367" s="153" t="s">
        <v>363</v>
      </c>
      <c r="G367" s="230">
        <f>VLOOKUP(D367,[2]Sheet1!$E$15:$CL$388,86,0)</f>
        <v>21</v>
      </c>
      <c r="H367" s="136">
        <f t="shared" si="35"/>
        <v>18186</v>
      </c>
      <c r="I367" s="230">
        <f>VLOOKUP(D367,[2]Sheet1!$E$15:$CJ$388,84,0)</f>
        <v>21</v>
      </c>
      <c r="J367" s="136">
        <f t="shared" si="36"/>
        <v>135072</v>
      </c>
      <c r="K367" s="148">
        <f t="shared" si="37"/>
        <v>153258</v>
      </c>
    </row>
    <row r="368" spans="1:11" ht="18.75" thickBot="1" x14ac:dyDescent="0.3">
      <c r="A368" s="136">
        <v>1</v>
      </c>
      <c r="B368" s="136"/>
      <c r="C368" s="97"/>
      <c r="D368" s="319">
        <v>2222006</v>
      </c>
      <c r="E368" s="320" t="s">
        <v>40</v>
      </c>
      <c r="F368" s="126" t="s">
        <v>531</v>
      </c>
      <c r="G368" s="230">
        <f>VLOOKUP(D368,[2]Sheet1!$E$15:$CL$388,86,0)</f>
        <v>10</v>
      </c>
      <c r="H368" s="136">
        <f t="shared" si="35"/>
        <v>8660</v>
      </c>
      <c r="I368" s="230">
        <f>VLOOKUP(D368,[2]Sheet1!$E$15:$CJ$388,84,0)</f>
        <v>10</v>
      </c>
      <c r="J368" s="136">
        <f t="shared" si="36"/>
        <v>64320</v>
      </c>
      <c r="K368" s="148">
        <f t="shared" si="37"/>
        <v>72980</v>
      </c>
    </row>
    <row r="369" spans="1:11" ht="18.75" thickBot="1" x14ac:dyDescent="0.3">
      <c r="A369" s="136">
        <v>1</v>
      </c>
      <c r="B369" s="136"/>
      <c r="C369" s="97"/>
      <c r="D369" s="319">
        <v>2222007</v>
      </c>
      <c r="E369" s="320" t="s">
        <v>40</v>
      </c>
      <c r="F369" s="126" t="s">
        <v>532</v>
      </c>
      <c r="G369" s="230">
        <f>VLOOKUP(D369,[2]Sheet1!$E$15:$CL$388,86,0)</f>
        <v>19</v>
      </c>
      <c r="H369" s="136">
        <f t="shared" si="35"/>
        <v>16454</v>
      </c>
      <c r="I369" s="230">
        <f>VLOOKUP(D369,[2]Sheet1!$E$15:$CJ$388,84,0)</f>
        <v>19</v>
      </c>
      <c r="J369" s="136">
        <f t="shared" si="36"/>
        <v>122208</v>
      </c>
      <c r="K369" s="148">
        <f t="shared" si="37"/>
        <v>138662</v>
      </c>
    </row>
    <row r="370" spans="1:11" ht="18.75" thickBot="1" x14ac:dyDescent="0.3">
      <c r="A370" s="136">
        <v>1</v>
      </c>
      <c r="B370" s="136"/>
      <c r="C370" s="97"/>
      <c r="D370" s="319">
        <v>2222009</v>
      </c>
      <c r="E370" s="320" t="s">
        <v>40</v>
      </c>
      <c r="F370" s="126" t="s">
        <v>533</v>
      </c>
      <c r="G370" s="230">
        <f>VLOOKUP(D370,[2]Sheet1!$E$15:$CL$388,86,0)</f>
        <v>0</v>
      </c>
      <c r="H370" s="136">
        <f t="shared" si="35"/>
        <v>0</v>
      </c>
      <c r="I370" s="230">
        <f>VLOOKUP(D370,[2]Sheet1!$E$15:$CJ$388,84,0)</f>
        <v>0</v>
      </c>
      <c r="J370" s="136">
        <f t="shared" si="36"/>
        <v>0</v>
      </c>
      <c r="K370" s="148">
        <f t="shared" si="37"/>
        <v>0</v>
      </c>
    </row>
    <row r="371" spans="1:11" ht="18.75" thickBot="1" x14ac:dyDescent="0.3">
      <c r="A371" s="136">
        <v>1</v>
      </c>
      <c r="B371" s="136"/>
      <c r="C371" s="97"/>
      <c r="D371" s="319">
        <v>2222012</v>
      </c>
      <c r="E371" s="320" t="s">
        <v>40</v>
      </c>
      <c r="F371" s="126" t="s">
        <v>534</v>
      </c>
      <c r="G371" s="230">
        <f>VLOOKUP(D371,[2]Sheet1!$E$15:$CL$388,86,0)</f>
        <v>16</v>
      </c>
      <c r="H371" s="136">
        <f t="shared" si="35"/>
        <v>13856</v>
      </c>
      <c r="I371" s="230">
        <f>VLOOKUP(D371,[2]Sheet1!$E$15:$CJ$388,84,0)</f>
        <v>0</v>
      </c>
      <c r="J371" s="136">
        <f t="shared" si="36"/>
        <v>0</v>
      </c>
      <c r="K371" s="148">
        <f t="shared" si="37"/>
        <v>13856</v>
      </c>
    </row>
    <row r="372" spans="1:11" ht="18.75" thickBot="1" x14ac:dyDescent="0.3">
      <c r="A372" s="136">
        <v>1</v>
      </c>
      <c r="B372" s="136"/>
      <c r="C372" s="97"/>
      <c r="D372" s="319">
        <v>2222038</v>
      </c>
      <c r="E372" s="320" t="s">
        <v>40</v>
      </c>
      <c r="F372" s="126" t="s">
        <v>535</v>
      </c>
      <c r="G372" s="230">
        <f>VLOOKUP(D372,[2]Sheet1!$E$15:$CL$388,86,0)</f>
        <v>16</v>
      </c>
      <c r="H372" s="136">
        <f t="shared" si="35"/>
        <v>13856</v>
      </c>
      <c r="I372" s="230">
        <f>VLOOKUP(D372,[2]Sheet1!$E$15:$CJ$388,84,0)</f>
        <v>16</v>
      </c>
      <c r="J372" s="136">
        <f t="shared" si="36"/>
        <v>102912</v>
      </c>
      <c r="K372" s="148">
        <f t="shared" si="37"/>
        <v>116768</v>
      </c>
    </row>
    <row r="373" spans="1:11" ht="18.75" thickBot="1" x14ac:dyDescent="0.3">
      <c r="A373" s="136">
        <v>1</v>
      </c>
      <c r="B373" s="136"/>
      <c r="C373" s="97"/>
      <c r="D373" s="319">
        <v>2222127</v>
      </c>
      <c r="E373" s="320" t="s">
        <v>40</v>
      </c>
      <c r="F373" s="126" t="s">
        <v>536</v>
      </c>
      <c r="G373" s="230">
        <f>VLOOKUP(D373,[2]Sheet1!$E$15:$CL$388,86,0)</f>
        <v>6</v>
      </c>
      <c r="H373" s="136">
        <f t="shared" si="35"/>
        <v>5196</v>
      </c>
      <c r="I373" s="230">
        <f>VLOOKUP(D373,[2]Sheet1!$E$15:$CJ$388,84,0)</f>
        <v>0</v>
      </c>
      <c r="J373" s="136">
        <f t="shared" si="36"/>
        <v>0</v>
      </c>
      <c r="K373" s="148">
        <f t="shared" si="37"/>
        <v>5196</v>
      </c>
    </row>
    <row r="374" spans="1:11" ht="18" x14ac:dyDescent="0.25">
      <c r="A374" s="136">
        <v>1</v>
      </c>
      <c r="B374" s="136"/>
      <c r="C374" s="97"/>
      <c r="D374" s="318">
        <v>2222133</v>
      </c>
      <c r="E374" s="246" t="s">
        <v>40</v>
      </c>
      <c r="F374" s="126" t="s">
        <v>537</v>
      </c>
      <c r="G374" s="230">
        <f>VLOOKUP(D374,[2]Sheet1!$E$15:$CL$388,86,0)</f>
        <v>8</v>
      </c>
      <c r="H374" s="136">
        <f t="shared" si="35"/>
        <v>6928</v>
      </c>
      <c r="I374" s="230">
        <f>VLOOKUP(D374,[2]Sheet1!$E$15:$CJ$388,84,0)</f>
        <v>0</v>
      </c>
      <c r="J374" s="136">
        <f t="shared" si="36"/>
        <v>0</v>
      </c>
      <c r="K374" s="148">
        <f t="shared" si="37"/>
        <v>6928</v>
      </c>
    </row>
    <row r="375" spans="1:11" ht="15" x14ac:dyDescent="0.25">
      <c r="A375" s="136"/>
      <c r="B375" s="136"/>
      <c r="C375" s="124" t="s">
        <v>41</v>
      </c>
      <c r="D375" s="316"/>
      <c r="E375" s="295" t="s">
        <v>41</v>
      </c>
      <c r="F375" s="124" t="s">
        <v>41</v>
      </c>
      <c r="G375" s="148">
        <f t="shared" ref="G375:K375" si="40">SUM(G376:G383)</f>
        <v>132</v>
      </c>
      <c r="H375" s="148">
        <f t="shared" si="40"/>
        <v>114312</v>
      </c>
      <c r="I375" s="148">
        <f t="shared" si="40"/>
        <v>104</v>
      </c>
      <c r="J375" s="148">
        <f t="shared" si="40"/>
        <v>668928</v>
      </c>
      <c r="K375" s="148">
        <f t="shared" si="40"/>
        <v>783240</v>
      </c>
    </row>
    <row r="376" spans="1:11" ht="18.75" thickBot="1" x14ac:dyDescent="0.3">
      <c r="A376" s="136">
        <v>1</v>
      </c>
      <c r="B376" s="136"/>
      <c r="C376" s="97" t="s">
        <v>116</v>
      </c>
      <c r="D376" s="317">
        <v>2223657</v>
      </c>
      <c r="E376" s="295" t="s">
        <v>41</v>
      </c>
      <c r="F376" s="153" t="s">
        <v>364</v>
      </c>
      <c r="G376" s="230">
        <f>VLOOKUP(D376,[2]Sheet1!$E$15:$CL$388,86,0)</f>
        <v>10</v>
      </c>
      <c r="H376" s="136">
        <f t="shared" si="35"/>
        <v>8660</v>
      </c>
      <c r="I376" s="230">
        <f>VLOOKUP(D376,[2]Sheet1!$E$15:$CJ$388,84,0)</f>
        <v>0</v>
      </c>
      <c r="J376" s="136">
        <f t="shared" si="36"/>
        <v>0</v>
      </c>
      <c r="K376" s="148">
        <f t="shared" si="37"/>
        <v>8660</v>
      </c>
    </row>
    <row r="377" spans="1:11" ht="18.75" thickBot="1" x14ac:dyDescent="0.3">
      <c r="A377" s="136">
        <v>1</v>
      </c>
      <c r="B377" s="136"/>
      <c r="C377" s="97" t="s">
        <v>116</v>
      </c>
      <c r="D377" s="317">
        <v>2223808</v>
      </c>
      <c r="E377" s="295" t="s">
        <v>41</v>
      </c>
      <c r="F377" s="153" t="s">
        <v>365</v>
      </c>
      <c r="G377" s="230">
        <f>VLOOKUP(D377,[2]Sheet1!$E$15:$CL$388,86,0)</f>
        <v>11</v>
      </c>
      <c r="H377" s="136">
        <f t="shared" si="35"/>
        <v>9526</v>
      </c>
      <c r="I377" s="230">
        <f>VLOOKUP(D377,[2]Sheet1!$E$15:$CJ$388,84,0)</f>
        <v>11</v>
      </c>
      <c r="J377" s="136">
        <f t="shared" si="36"/>
        <v>70752</v>
      </c>
      <c r="K377" s="148">
        <f t="shared" si="37"/>
        <v>80278</v>
      </c>
    </row>
    <row r="378" spans="1:11" ht="18.75" thickBot="1" x14ac:dyDescent="0.3">
      <c r="A378" s="136">
        <v>1</v>
      </c>
      <c r="B378" s="136"/>
      <c r="C378" s="97" t="s">
        <v>116</v>
      </c>
      <c r="D378" s="317">
        <v>2223809</v>
      </c>
      <c r="E378" s="295" t="s">
        <v>41</v>
      </c>
      <c r="F378" s="153" t="s">
        <v>366</v>
      </c>
      <c r="G378" s="230">
        <f>VLOOKUP(D378,[2]Sheet1!$E$15:$CL$388,86,0)</f>
        <v>8</v>
      </c>
      <c r="H378" s="136">
        <f t="shared" si="35"/>
        <v>6928</v>
      </c>
      <c r="I378" s="230">
        <f>VLOOKUP(D378,[2]Sheet1!$E$15:$CJ$388,84,0)</f>
        <v>0</v>
      </c>
      <c r="J378" s="136">
        <f t="shared" si="36"/>
        <v>0</v>
      </c>
      <c r="K378" s="148">
        <f t="shared" si="37"/>
        <v>6928</v>
      </c>
    </row>
    <row r="379" spans="1:11" ht="18.75" thickBot="1" x14ac:dyDescent="0.3">
      <c r="A379" s="136">
        <v>1</v>
      </c>
      <c r="B379" s="136"/>
      <c r="C379" s="97" t="s">
        <v>116</v>
      </c>
      <c r="D379" s="317">
        <v>2223810</v>
      </c>
      <c r="E379" s="295" t="s">
        <v>41</v>
      </c>
      <c r="F379" s="153" t="s">
        <v>367</v>
      </c>
      <c r="G379" s="230">
        <f>VLOOKUP(D379,[2]Sheet1!$E$15:$CL$388,86,0)</f>
        <v>5</v>
      </c>
      <c r="H379" s="136">
        <f t="shared" si="35"/>
        <v>4330</v>
      </c>
      <c r="I379" s="230">
        <f>VLOOKUP(D379,[2]Sheet1!$E$15:$CJ$388,84,0)</f>
        <v>5</v>
      </c>
      <c r="J379" s="136">
        <f t="shared" si="36"/>
        <v>32160</v>
      </c>
      <c r="K379" s="148">
        <f t="shared" si="37"/>
        <v>36490</v>
      </c>
    </row>
    <row r="380" spans="1:11" ht="18.75" thickBot="1" x14ac:dyDescent="0.3">
      <c r="A380" s="136">
        <v>1</v>
      </c>
      <c r="B380" s="136"/>
      <c r="C380" s="97" t="s">
        <v>116</v>
      </c>
      <c r="D380" s="317">
        <v>2223811</v>
      </c>
      <c r="E380" s="295" t="s">
        <v>41</v>
      </c>
      <c r="F380" s="153" t="s">
        <v>368</v>
      </c>
      <c r="G380" s="230">
        <f>VLOOKUP(D380,[2]Sheet1!$E$15:$CL$388,86,0)</f>
        <v>10</v>
      </c>
      <c r="H380" s="136">
        <f t="shared" si="35"/>
        <v>8660</v>
      </c>
      <c r="I380" s="230">
        <f>VLOOKUP(D380,[2]Sheet1!$E$15:$CJ$388,84,0)</f>
        <v>0</v>
      </c>
      <c r="J380" s="136">
        <f t="shared" si="36"/>
        <v>0</v>
      </c>
      <c r="K380" s="148">
        <f t="shared" si="37"/>
        <v>8660</v>
      </c>
    </row>
    <row r="381" spans="1:11" ht="18.75" thickBot="1" x14ac:dyDescent="0.3">
      <c r="A381" s="136">
        <v>1</v>
      </c>
      <c r="B381" s="136"/>
      <c r="C381" s="97" t="s">
        <v>116</v>
      </c>
      <c r="D381" s="317">
        <v>2223812</v>
      </c>
      <c r="E381" s="295" t="s">
        <v>41</v>
      </c>
      <c r="F381" s="153" t="s">
        <v>369</v>
      </c>
      <c r="G381" s="230">
        <f>VLOOKUP(D381,[2]Sheet1!$E$15:$CL$388,86,0)</f>
        <v>15</v>
      </c>
      <c r="H381" s="136">
        <f t="shared" si="35"/>
        <v>12990</v>
      </c>
      <c r="I381" s="230">
        <f>VLOOKUP(D381,[2]Sheet1!$E$15:$CJ$388,84,0)</f>
        <v>15</v>
      </c>
      <c r="J381" s="136">
        <f t="shared" si="36"/>
        <v>96480</v>
      </c>
      <c r="K381" s="148">
        <f t="shared" si="37"/>
        <v>109470</v>
      </c>
    </row>
    <row r="382" spans="1:11" ht="18.75" thickBot="1" x14ac:dyDescent="0.3">
      <c r="A382" s="136">
        <v>1</v>
      </c>
      <c r="B382" s="136"/>
      <c r="C382" s="97"/>
      <c r="D382" s="319">
        <v>2223008</v>
      </c>
      <c r="E382" s="320" t="s">
        <v>41</v>
      </c>
      <c r="F382" s="126" t="s">
        <v>538</v>
      </c>
      <c r="G382" s="230">
        <f>VLOOKUP(D382,[2]Sheet1!$E$15:$CL$388,86,0)</f>
        <v>40</v>
      </c>
      <c r="H382" s="136">
        <f t="shared" si="35"/>
        <v>34640</v>
      </c>
      <c r="I382" s="230">
        <f>VLOOKUP(D382,[2]Sheet1!$E$15:$CJ$388,84,0)</f>
        <v>40</v>
      </c>
      <c r="J382" s="136">
        <f t="shared" si="36"/>
        <v>257280</v>
      </c>
      <c r="K382" s="148">
        <f t="shared" si="37"/>
        <v>291920</v>
      </c>
    </row>
    <row r="383" spans="1:11" ht="18" x14ac:dyDescent="0.25">
      <c r="A383" s="136">
        <v>1</v>
      </c>
      <c r="B383" s="136"/>
      <c r="C383" s="97"/>
      <c r="D383" s="318">
        <v>2223055</v>
      </c>
      <c r="E383" s="246" t="s">
        <v>41</v>
      </c>
      <c r="F383" s="126" t="s">
        <v>539</v>
      </c>
      <c r="G383" s="230">
        <f>VLOOKUP(D383,[2]Sheet1!$E$15:$CL$388,86,0)</f>
        <v>33</v>
      </c>
      <c r="H383" s="136">
        <f t="shared" si="35"/>
        <v>28578</v>
      </c>
      <c r="I383" s="230">
        <f>VLOOKUP(D383,[2]Sheet1!$E$15:$CJ$388,84,0)</f>
        <v>33</v>
      </c>
      <c r="J383" s="136">
        <f t="shared" si="36"/>
        <v>212256</v>
      </c>
      <c r="K383" s="148">
        <f t="shared" si="37"/>
        <v>240834</v>
      </c>
    </row>
    <row r="384" spans="1:11" ht="15" x14ac:dyDescent="0.25">
      <c r="A384" s="136"/>
      <c r="B384" s="136"/>
      <c r="C384" s="124"/>
      <c r="D384" s="316"/>
      <c r="E384" s="295" t="s">
        <v>42</v>
      </c>
      <c r="F384" s="124" t="s">
        <v>42</v>
      </c>
      <c r="G384" s="148">
        <f t="shared" ref="G384:K384" si="41">SUM(G385:G402)</f>
        <v>224</v>
      </c>
      <c r="H384" s="148">
        <f t="shared" si="41"/>
        <v>193984</v>
      </c>
      <c r="I384" s="148">
        <f t="shared" si="41"/>
        <v>149</v>
      </c>
      <c r="J384" s="148">
        <f t="shared" si="41"/>
        <v>958368</v>
      </c>
      <c r="K384" s="148">
        <f t="shared" si="41"/>
        <v>1152352</v>
      </c>
    </row>
    <row r="385" spans="1:11" ht="18.75" thickBot="1" x14ac:dyDescent="0.3">
      <c r="A385" s="136">
        <v>1</v>
      </c>
      <c r="B385" s="136"/>
      <c r="C385" s="97" t="s">
        <v>116</v>
      </c>
      <c r="D385" s="317">
        <v>2224916</v>
      </c>
      <c r="E385" s="295" t="s">
        <v>42</v>
      </c>
      <c r="F385" s="153" t="s">
        <v>370</v>
      </c>
      <c r="G385" s="230">
        <f>VLOOKUP(D385,[2]Sheet1!$E$15:$CL$388,86,0)</f>
        <v>15</v>
      </c>
      <c r="H385" s="136">
        <f t="shared" si="35"/>
        <v>12990</v>
      </c>
      <c r="I385" s="230">
        <f>VLOOKUP(D385,[2]Sheet1!$E$15:$CJ$388,84,0)</f>
        <v>15</v>
      </c>
      <c r="J385" s="136">
        <f t="shared" si="36"/>
        <v>96480</v>
      </c>
      <c r="K385" s="148">
        <f t="shared" si="37"/>
        <v>109470</v>
      </c>
    </row>
    <row r="386" spans="1:11" ht="18.75" thickBot="1" x14ac:dyDescent="0.3">
      <c r="A386" s="136">
        <v>1</v>
      </c>
      <c r="B386" s="136"/>
      <c r="C386" s="97" t="s">
        <v>116</v>
      </c>
      <c r="D386" s="317">
        <v>2224917</v>
      </c>
      <c r="E386" s="295" t="s">
        <v>42</v>
      </c>
      <c r="F386" s="153" t="s">
        <v>371</v>
      </c>
      <c r="G386" s="230">
        <f>VLOOKUP(D386,[2]Sheet1!$E$15:$CL$388,86,0)</f>
        <v>4</v>
      </c>
      <c r="H386" s="136">
        <f t="shared" si="35"/>
        <v>3464</v>
      </c>
      <c r="I386" s="230">
        <f>VLOOKUP(D386,[2]Sheet1!$E$15:$CJ$388,84,0)</f>
        <v>0</v>
      </c>
      <c r="J386" s="136">
        <f t="shared" si="36"/>
        <v>0</v>
      </c>
      <c r="K386" s="148">
        <f t="shared" si="37"/>
        <v>3464</v>
      </c>
    </row>
    <row r="387" spans="1:11" ht="18.75" thickBot="1" x14ac:dyDescent="0.3">
      <c r="A387" s="136">
        <v>1</v>
      </c>
      <c r="B387" s="136"/>
      <c r="C387" s="97" t="s">
        <v>116</v>
      </c>
      <c r="D387" s="317">
        <v>2224918</v>
      </c>
      <c r="E387" s="295" t="s">
        <v>42</v>
      </c>
      <c r="F387" s="153" t="s">
        <v>372</v>
      </c>
      <c r="G387" s="230">
        <f>VLOOKUP(D387,[2]Sheet1!$E$15:$CL$388,86,0)</f>
        <v>8</v>
      </c>
      <c r="H387" s="136">
        <f t="shared" si="35"/>
        <v>6928</v>
      </c>
      <c r="I387" s="230">
        <f>VLOOKUP(D387,[2]Sheet1!$E$15:$CJ$388,84,0)</f>
        <v>0</v>
      </c>
      <c r="J387" s="136">
        <f t="shared" si="36"/>
        <v>0</v>
      </c>
      <c r="K387" s="148">
        <f t="shared" si="37"/>
        <v>6928</v>
      </c>
    </row>
    <row r="388" spans="1:11" ht="18.75" thickBot="1" x14ac:dyDescent="0.3">
      <c r="A388" s="136">
        <v>1</v>
      </c>
      <c r="B388" s="136"/>
      <c r="C388" s="97" t="s">
        <v>116</v>
      </c>
      <c r="D388" s="317">
        <v>2224919</v>
      </c>
      <c r="E388" s="295" t="s">
        <v>42</v>
      </c>
      <c r="F388" s="153" t="s">
        <v>373</v>
      </c>
      <c r="G388" s="230">
        <f>VLOOKUP(D388,[2]Sheet1!$E$15:$CL$388,86,0)</f>
        <v>10</v>
      </c>
      <c r="H388" s="136">
        <f t="shared" si="35"/>
        <v>8660</v>
      </c>
      <c r="I388" s="230">
        <f>VLOOKUP(D388,[2]Sheet1!$E$15:$CJ$388,84,0)</f>
        <v>0</v>
      </c>
      <c r="J388" s="136">
        <f t="shared" si="36"/>
        <v>0</v>
      </c>
      <c r="K388" s="148">
        <f t="shared" si="37"/>
        <v>8660</v>
      </c>
    </row>
    <row r="389" spans="1:11" ht="18.75" thickBot="1" x14ac:dyDescent="0.3">
      <c r="A389" s="136">
        <v>1</v>
      </c>
      <c r="B389" s="136"/>
      <c r="C389" s="97" t="s">
        <v>116</v>
      </c>
      <c r="D389" s="317">
        <v>2224920</v>
      </c>
      <c r="E389" s="295" t="s">
        <v>42</v>
      </c>
      <c r="F389" s="153" t="s">
        <v>374</v>
      </c>
      <c r="G389" s="230">
        <f>VLOOKUP(D389,[2]Sheet1!$E$15:$CL$388,86,0)</f>
        <v>9</v>
      </c>
      <c r="H389" s="136">
        <f t="shared" si="35"/>
        <v>7794</v>
      </c>
      <c r="I389" s="230">
        <f>VLOOKUP(D389,[2]Sheet1!$E$15:$CJ$388,84,0)</f>
        <v>0</v>
      </c>
      <c r="J389" s="136">
        <f t="shared" si="36"/>
        <v>0</v>
      </c>
      <c r="K389" s="148">
        <f t="shared" si="37"/>
        <v>7794</v>
      </c>
    </row>
    <row r="390" spans="1:11" ht="18.75" thickBot="1" x14ac:dyDescent="0.3">
      <c r="A390" s="136">
        <v>1</v>
      </c>
      <c r="B390" s="136"/>
      <c r="C390" s="97" t="s">
        <v>116</v>
      </c>
      <c r="D390" s="317">
        <v>2224921</v>
      </c>
      <c r="E390" s="295" t="s">
        <v>42</v>
      </c>
      <c r="F390" s="153" t="s">
        <v>375</v>
      </c>
      <c r="G390" s="230">
        <f>VLOOKUP(D390,[2]Sheet1!$E$15:$CL$388,86,0)</f>
        <v>8</v>
      </c>
      <c r="H390" s="136">
        <f t="shared" si="35"/>
        <v>6928</v>
      </c>
      <c r="I390" s="230">
        <f>VLOOKUP(D390,[2]Sheet1!$E$15:$CJ$388,84,0)</f>
        <v>7</v>
      </c>
      <c r="J390" s="136">
        <f t="shared" si="36"/>
        <v>45024</v>
      </c>
      <c r="K390" s="148">
        <f t="shared" si="37"/>
        <v>51952</v>
      </c>
    </row>
    <row r="391" spans="1:11" ht="18.75" thickBot="1" x14ac:dyDescent="0.3">
      <c r="A391" s="136">
        <v>1</v>
      </c>
      <c r="B391" s="136"/>
      <c r="C391" s="97" t="s">
        <v>116</v>
      </c>
      <c r="D391" s="317">
        <v>2224922</v>
      </c>
      <c r="E391" s="295" t="s">
        <v>42</v>
      </c>
      <c r="F391" s="153" t="s">
        <v>376</v>
      </c>
      <c r="G391" s="230">
        <f>VLOOKUP(D391,[2]Sheet1!$E$15:$CL$388,86,0)</f>
        <v>6</v>
      </c>
      <c r="H391" s="136">
        <f t="shared" si="35"/>
        <v>5196</v>
      </c>
      <c r="I391" s="230">
        <f>VLOOKUP(D391,[2]Sheet1!$E$15:$CJ$388,84,0)</f>
        <v>0</v>
      </c>
      <c r="J391" s="136">
        <f t="shared" si="36"/>
        <v>0</v>
      </c>
      <c r="K391" s="148">
        <f t="shared" si="37"/>
        <v>5196</v>
      </c>
    </row>
    <row r="392" spans="1:11" ht="18.75" thickBot="1" x14ac:dyDescent="0.3">
      <c r="A392" s="136">
        <v>1</v>
      </c>
      <c r="B392" s="136"/>
      <c r="C392" s="97" t="s">
        <v>116</v>
      </c>
      <c r="D392" s="317">
        <v>2224923</v>
      </c>
      <c r="E392" s="295" t="s">
        <v>42</v>
      </c>
      <c r="F392" s="153" t="s">
        <v>377</v>
      </c>
      <c r="G392" s="230">
        <f>VLOOKUP(D392,[2]Sheet1!$E$15:$CL$388,86,0)</f>
        <v>5</v>
      </c>
      <c r="H392" s="136">
        <f t="shared" si="35"/>
        <v>4330</v>
      </c>
      <c r="I392" s="230">
        <f>VLOOKUP(D392,[2]Sheet1!$E$15:$CJ$388,84,0)</f>
        <v>0</v>
      </c>
      <c r="J392" s="136">
        <f t="shared" si="36"/>
        <v>0</v>
      </c>
      <c r="K392" s="148">
        <f t="shared" si="37"/>
        <v>4330</v>
      </c>
    </row>
    <row r="393" spans="1:11" ht="18" x14ac:dyDescent="0.25">
      <c r="A393" s="136"/>
      <c r="B393" s="136"/>
      <c r="C393" s="97" t="s">
        <v>116</v>
      </c>
      <c r="D393" s="108">
        <v>2200000</v>
      </c>
      <c r="E393" s="295" t="s">
        <v>42</v>
      </c>
      <c r="F393" s="108" t="s">
        <v>586</v>
      </c>
      <c r="G393" s="230">
        <f>VLOOKUP(D393,[2]Sheet1!$E$15:$CL$388,86,0)</f>
        <v>4</v>
      </c>
      <c r="H393" s="136">
        <f t="shared" ref="H393:H402" si="42">G393*866</f>
        <v>3464</v>
      </c>
      <c r="I393" s="230">
        <f>VLOOKUP(D393,[2]Sheet1!$E$15:$CJ$388,84,0)</f>
        <v>2</v>
      </c>
      <c r="J393" s="136">
        <f t="shared" ref="J393:J402" si="43">I393*6432</f>
        <v>12864</v>
      </c>
      <c r="K393" s="148">
        <f t="shared" ref="K393:K402" si="44">H393+J393</f>
        <v>16328</v>
      </c>
    </row>
    <row r="394" spans="1:11" ht="15" thickBot="1" x14ac:dyDescent="0.3">
      <c r="A394" s="136">
        <v>1</v>
      </c>
      <c r="B394" s="136"/>
      <c r="C394" s="136"/>
      <c r="D394" s="319">
        <v>2206302</v>
      </c>
      <c r="E394" s="320" t="s">
        <v>42</v>
      </c>
      <c r="F394" s="126" t="s">
        <v>540</v>
      </c>
      <c r="G394" s="230">
        <f>VLOOKUP(D394,[2]Sheet1!$E$15:$CL$388,86,0)</f>
        <v>0</v>
      </c>
      <c r="H394" s="136">
        <f t="shared" si="42"/>
        <v>0</v>
      </c>
      <c r="I394" s="230">
        <f>VLOOKUP(D394,[2]Sheet1!$E$15:$CJ$388,84,0)</f>
        <v>0</v>
      </c>
      <c r="J394" s="136">
        <f t="shared" si="43"/>
        <v>0</v>
      </c>
      <c r="K394" s="148">
        <f t="shared" si="44"/>
        <v>0</v>
      </c>
    </row>
    <row r="395" spans="1:11" ht="18.75" thickBot="1" x14ac:dyDescent="0.3">
      <c r="A395" s="136">
        <v>1</v>
      </c>
      <c r="B395" s="136"/>
      <c r="C395" s="97"/>
      <c r="D395" s="319">
        <v>2224020</v>
      </c>
      <c r="E395" s="320" t="s">
        <v>42</v>
      </c>
      <c r="F395" s="126" t="s">
        <v>541</v>
      </c>
      <c r="G395" s="230">
        <f>VLOOKUP(D395,[2]Sheet1!$E$15:$CL$388,86,0)</f>
        <v>27</v>
      </c>
      <c r="H395" s="136">
        <f t="shared" si="42"/>
        <v>23382</v>
      </c>
      <c r="I395" s="230">
        <f>VLOOKUP(D395,[2]Sheet1!$E$15:$CJ$388,84,0)</f>
        <v>27</v>
      </c>
      <c r="J395" s="136">
        <f t="shared" si="43"/>
        <v>173664</v>
      </c>
      <c r="K395" s="148">
        <f t="shared" si="44"/>
        <v>197046</v>
      </c>
    </row>
    <row r="396" spans="1:11" ht="18.75" thickBot="1" x14ac:dyDescent="0.3">
      <c r="A396" s="136">
        <v>1</v>
      </c>
      <c r="B396" s="136"/>
      <c r="C396" s="97"/>
      <c r="D396" s="319">
        <v>2224022</v>
      </c>
      <c r="E396" s="320" t="s">
        <v>42</v>
      </c>
      <c r="F396" s="126" t="s">
        <v>542</v>
      </c>
      <c r="G396" s="230">
        <f>VLOOKUP(D396,[2]Sheet1!$E$15:$CL$388,86,0)</f>
        <v>10</v>
      </c>
      <c r="H396" s="136">
        <f t="shared" si="42"/>
        <v>8660</v>
      </c>
      <c r="I396" s="230">
        <f>VLOOKUP(D396,[2]Sheet1!$E$15:$CJ$388,84,0)</f>
        <v>0</v>
      </c>
      <c r="J396" s="136">
        <f t="shared" si="43"/>
        <v>0</v>
      </c>
      <c r="K396" s="148">
        <f t="shared" si="44"/>
        <v>8660</v>
      </c>
    </row>
    <row r="397" spans="1:11" ht="18.75" thickBot="1" x14ac:dyDescent="0.3">
      <c r="A397" s="136">
        <v>1</v>
      </c>
      <c r="B397" s="136"/>
      <c r="C397" s="97"/>
      <c r="D397" s="319">
        <v>2224041</v>
      </c>
      <c r="E397" s="320" t="s">
        <v>42</v>
      </c>
      <c r="F397" s="126" t="s">
        <v>543</v>
      </c>
      <c r="G397" s="230">
        <f>VLOOKUP(D397,[2]Sheet1!$E$15:$CL$388,86,0)</f>
        <v>0</v>
      </c>
      <c r="H397" s="136">
        <f t="shared" si="42"/>
        <v>0</v>
      </c>
      <c r="I397" s="230">
        <f>VLOOKUP(D397,[2]Sheet1!$E$15:$CJ$388,84,0)</f>
        <v>0</v>
      </c>
      <c r="J397" s="136">
        <f t="shared" si="43"/>
        <v>0</v>
      </c>
      <c r="K397" s="148">
        <f t="shared" si="44"/>
        <v>0</v>
      </c>
    </row>
    <row r="398" spans="1:11" ht="18.75" thickBot="1" x14ac:dyDescent="0.3">
      <c r="A398" s="136">
        <v>1</v>
      </c>
      <c r="B398" s="136"/>
      <c r="C398" s="97"/>
      <c r="D398" s="319">
        <v>2224047</v>
      </c>
      <c r="E398" s="320" t="s">
        <v>42</v>
      </c>
      <c r="F398" s="126" t="s">
        <v>544</v>
      </c>
      <c r="G398" s="230">
        <f>VLOOKUP(D398,[2]Sheet1!$E$15:$CL$388,86,0)</f>
        <v>7</v>
      </c>
      <c r="H398" s="136">
        <f t="shared" si="42"/>
        <v>6062</v>
      </c>
      <c r="I398" s="230">
        <f>VLOOKUP(D398,[2]Sheet1!$E$15:$CJ$388,84,0)</f>
        <v>0</v>
      </c>
      <c r="J398" s="136">
        <f t="shared" si="43"/>
        <v>0</v>
      </c>
      <c r="K398" s="148">
        <f t="shared" si="44"/>
        <v>6062</v>
      </c>
    </row>
    <row r="399" spans="1:11" ht="18.75" thickBot="1" x14ac:dyDescent="0.3">
      <c r="A399" s="136">
        <v>1</v>
      </c>
      <c r="B399" s="136"/>
      <c r="C399" s="97"/>
      <c r="D399" s="319">
        <v>2224073</v>
      </c>
      <c r="E399" s="320" t="s">
        <v>42</v>
      </c>
      <c r="F399" s="126" t="s">
        <v>545</v>
      </c>
      <c r="G399" s="230">
        <f>VLOOKUP(D399,[2]Sheet1!$E$15:$CL$388,86,0)</f>
        <v>20</v>
      </c>
      <c r="H399" s="136">
        <f t="shared" si="42"/>
        <v>17320</v>
      </c>
      <c r="I399" s="230">
        <f>VLOOKUP(D399,[2]Sheet1!$E$15:$CJ$388,84,0)</f>
        <v>8</v>
      </c>
      <c r="J399" s="136">
        <f t="shared" si="43"/>
        <v>51456</v>
      </c>
      <c r="K399" s="148">
        <f t="shared" si="44"/>
        <v>68776</v>
      </c>
    </row>
    <row r="400" spans="1:11" ht="18.75" thickBot="1" x14ac:dyDescent="0.3">
      <c r="A400" s="136">
        <v>1</v>
      </c>
      <c r="B400" s="136"/>
      <c r="C400" s="97"/>
      <c r="D400" s="319">
        <v>2224104</v>
      </c>
      <c r="E400" s="320" t="s">
        <v>42</v>
      </c>
      <c r="F400" s="126" t="s">
        <v>546</v>
      </c>
      <c r="G400" s="230">
        <f>VLOOKUP(D400,[2]Sheet1!$E$15:$CL$388,86,0)</f>
        <v>21</v>
      </c>
      <c r="H400" s="136">
        <f t="shared" si="42"/>
        <v>18186</v>
      </c>
      <c r="I400" s="230">
        <f>VLOOKUP(D400,[2]Sheet1!$E$15:$CJ$388,84,0)</f>
        <v>21</v>
      </c>
      <c r="J400" s="136">
        <f t="shared" si="43"/>
        <v>135072</v>
      </c>
      <c r="K400" s="148">
        <f t="shared" si="44"/>
        <v>153258</v>
      </c>
    </row>
    <row r="401" spans="1:11" ht="18.75" thickBot="1" x14ac:dyDescent="0.3">
      <c r="A401" s="136">
        <v>1</v>
      </c>
      <c r="B401" s="136"/>
      <c r="C401" s="97"/>
      <c r="D401" s="319">
        <v>2224121</v>
      </c>
      <c r="E401" s="320" t="s">
        <v>42</v>
      </c>
      <c r="F401" s="126" t="s">
        <v>547</v>
      </c>
      <c r="G401" s="230">
        <f>VLOOKUP(D401,[2]Sheet1!$E$15:$CL$388,86,0)</f>
        <v>24</v>
      </c>
      <c r="H401" s="136">
        <f t="shared" si="42"/>
        <v>20784</v>
      </c>
      <c r="I401" s="230">
        <f>VLOOKUP(D401,[2]Sheet1!$E$15:$CJ$388,84,0)</f>
        <v>24</v>
      </c>
      <c r="J401" s="136">
        <f t="shared" si="43"/>
        <v>154368</v>
      </c>
      <c r="K401" s="148">
        <f t="shared" si="44"/>
        <v>175152</v>
      </c>
    </row>
    <row r="402" spans="1:11" ht="18" x14ac:dyDescent="0.25">
      <c r="A402" s="136">
        <v>1</v>
      </c>
      <c r="B402" s="136"/>
      <c r="C402" s="97"/>
      <c r="D402" s="318">
        <v>2224126</v>
      </c>
      <c r="E402" s="324" t="s">
        <v>42</v>
      </c>
      <c r="F402" s="126" t="s">
        <v>548</v>
      </c>
      <c r="G402" s="230">
        <f>VLOOKUP(D402,[2]Sheet1!$E$15:$CL$388,86,0)</f>
        <v>46</v>
      </c>
      <c r="H402" s="136">
        <f t="shared" si="42"/>
        <v>39836</v>
      </c>
      <c r="I402" s="230">
        <f>VLOOKUP(D402,[2]Sheet1!$E$15:$CJ$388,84,0)</f>
        <v>45</v>
      </c>
      <c r="J402" s="136">
        <f t="shared" si="43"/>
        <v>289440</v>
      </c>
      <c r="K402" s="148">
        <f t="shared" si="44"/>
        <v>329276</v>
      </c>
    </row>
    <row r="403" spans="1:11" x14ac:dyDescent="0.25">
      <c r="A403" s="136">
        <f>SUM(A8:A402)</f>
        <v>371</v>
      </c>
      <c r="B403" s="136"/>
      <c r="C403" s="136"/>
      <c r="F403" s="148" t="s">
        <v>49</v>
      </c>
      <c r="G403" s="148">
        <f>G384+G375+G363+G346+G329+G306+G290+G276+G263+G249+G227+G197+G165+G150+G135+G113+G97+G80+G68+G57+G41+G27+G10+G7</f>
        <v>5363</v>
      </c>
      <c r="H403" s="148">
        <f t="shared" ref="H403:K403" si="45">H384+H375+H363+H346+H329+H306+H290+H276+H263+H249+H227+H197+H165+H150+H135+H113+H97+H80+H68+H57+H41+H27+H10+H7</f>
        <v>4644358</v>
      </c>
      <c r="I403" s="148">
        <f t="shared" si="45"/>
        <v>4419</v>
      </c>
      <c r="J403" s="148">
        <f t="shared" si="45"/>
        <v>28423008</v>
      </c>
      <c r="K403" s="148">
        <f t="shared" si="45"/>
        <v>33067366</v>
      </c>
    </row>
    <row r="404" spans="1:11" x14ac:dyDescent="0.25">
      <c r="F404" s="136"/>
      <c r="G404" s="136"/>
      <c r="H404" s="136"/>
      <c r="I404" s="136"/>
      <c r="J404" s="136"/>
      <c r="K404" s="148"/>
    </row>
    <row r="408" spans="1:11" x14ac:dyDescent="0.25">
      <c r="K408" s="162"/>
    </row>
    <row r="409" spans="1:11" x14ac:dyDescent="0.25">
      <c r="K409" s="162"/>
    </row>
    <row r="410" spans="1:11" x14ac:dyDescent="0.25">
      <c r="K410" s="162"/>
    </row>
    <row r="411" spans="1:11" x14ac:dyDescent="0.25">
      <c r="K411" s="162"/>
    </row>
    <row r="412" spans="1:11" x14ac:dyDescent="0.25">
      <c r="K412" s="162"/>
    </row>
    <row r="413" spans="1:11" x14ac:dyDescent="0.25">
      <c r="K413" s="162"/>
    </row>
    <row r="414" spans="1:11" x14ac:dyDescent="0.25">
      <c r="K414" s="162"/>
    </row>
    <row r="415" spans="1:11" x14ac:dyDescent="0.25">
      <c r="K415" s="162"/>
    </row>
    <row r="416" spans="1:11" x14ac:dyDescent="0.25">
      <c r="K416" s="162"/>
    </row>
    <row r="417" spans="11:11" x14ac:dyDescent="0.25">
      <c r="K417" s="162"/>
    </row>
    <row r="418" spans="11:11" x14ac:dyDescent="0.25">
      <c r="K418" s="162"/>
    </row>
    <row r="419" spans="11:11" x14ac:dyDescent="0.25">
      <c r="K419" s="162"/>
    </row>
    <row r="420" spans="11:11" x14ac:dyDescent="0.25">
      <c r="K420" s="162"/>
    </row>
    <row r="421" spans="11:11" x14ac:dyDescent="0.25">
      <c r="K421" s="162"/>
    </row>
    <row r="422" spans="11:11" x14ac:dyDescent="0.25">
      <c r="K422" s="162"/>
    </row>
    <row r="423" spans="11:11" x14ac:dyDescent="0.25">
      <c r="K423" s="162"/>
    </row>
    <row r="424" spans="11:11" x14ac:dyDescent="0.25">
      <c r="K424" s="162"/>
    </row>
    <row r="425" spans="11:11" x14ac:dyDescent="0.25">
      <c r="K425" s="162"/>
    </row>
    <row r="426" spans="11:11" x14ac:dyDescent="0.25">
      <c r="K426" s="162"/>
    </row>
    <row r="427" spans="11:11" x14ac:dyDescent="0.25">
      <c r="K427" s="162"/>
    </row>
    <row r="428" spans="11:11" x14ac:dyDescent="0.25">
      <c r="K428" s="162"/>
    </row>
    <row r="429" spans="11:11" x14ac:dyDescent="0.25">
      <c r="K429" s="162"/>
    </row>
    <row r="430" spans="11:11" x14ac:dyDescent="0.25">
      <c r="K430" s="162"/>
    </row>
    <row r="431" spans="11:11" x14ac:dyDescent="0.25">
      <c r="K431" s="162"/>
    </row>
    <row r="432" spans="11:11" x14ac:dyDescent="0.25">
      <c r="K432" s="162"/>
    </row>
    <row r="433" spans="11:11" x14ac:dyDescent="0.25">
      <c r="K433" s="162"/>
    </row>
    <row r="434" spans="11:11" x14ac:dyDescent="0.25">
      <c r="K434" s="162"/>
    </row>
    <row r="435" spans="11:11" x14ac:dyDescent="0.25">
      <c r="K435" s="162"/>
    </row>
    <row r="436" spans="11:11" x14ac:dyDescent="0.25">
      <c r="K436" s="162"/>
    </row>
    <row r="437" spans="11:11" x14ac:dyDescent="0.25">
      <c r="K437" s="162"/>
    </row>
    <row r="438" spans="11:11" x14ac:dyDescent="0.25">
      <c r="K438" s="162"/>
    </row>
    <row r="439" spans="11:11" x14ac:dyDescent="0.25">
      <c r="K439" s="162"/>
    </row>
    <row r="440" spans="11:11" x14ac:dyDescent="0.25">
      <c r="K440" s="162"/>
    </row>
    <row r="441" spans="11:11" x14ac:dyDescent="0.25">
      <c r="K441" s="162"/>
    </row>
    <row r="442" spans="11:11" x14ac:dyDescent="0.25">
      <c r="K442" s="162"/>
    </row>
    <row r="443" spans="11:11" x14ac:dyDescent="0.25">
      <c r="K443" s="162"/>
    </row>
    <row r="444" spans="11:11" x14ac:dyDescent="0.25">
      <c r="K444" s="162"/>
    </row>
    <row r="445" spans="11:11" x14ac:dyDescent="0.25">
      <c r="K445" s="162"/>
    </row>
    <row r="446" spans="11:11" x14ac:dyDescent="0.25">
      <c r="K446" s="162"/>
    </row>
    <row r="447" spans="11:11" x14ac:dyDescent="0.25">
      <c r="K447" s="162"/>
    </row>
    <row r="448" spans="11:11" x14ac:dyDescent="0.25">
      <c r="K448" s="162"/>
    </row>
    <row r="449" spans="11:11" x14ac:dyDescent="0.25">
      <c r="K449" s="162"/>
    </row>
    <row r="450" spans="11:11" x14ac:dyDescent="0.25">
      <c r="K450" s="162"/>
    </row>
    <row r="451" spans="11:11" x14ac:dyDescent="0.25">
      <c r="K451" s="162"/>
    </row>
    <row r="452" spans="11:11" x14ac:dyDescent="0.25">
      <c r="K452" s="162"/>
    </row>
    <row r="453" spans="11:11" x14ac:dyDescent="0.25">
      <c r="K453" s="162"/>
    </row>
    <row r="454" spans="11:11" x14ac:dyDescent="0.25">
      <c r="K454" s="162"/>
    </row>
    <row r="455" spans="11:11" x14ac:dyDescent="0.25">
      <c r="K455" s="162"/>
    </row>
    <row r="456" spans="11:11" x14ac:dyDescent="0.25">
      <c r="K456" s="162"/>
    </row>
    <row r="457" spans="11:11" x14ac:dyDescent="0.25">
      <c r="K457" s="162"/>
    </row>
    <row r="458" spans="11:11" x14ac:dyDescent="0.25">
      <c r="K458" s="162"/>
    </row>
    <row r="459" spans="11:11" x14ac:dyDescent="0.25">
      <c r="K459" s="162"/>
    </row>
    <row r="460" spans="11:11" x14ac:dyDescent="0.25">
      <c r="K460" s="162"/>
    </row>
    <row r="461" spans="11:11" x14ac:dyDescent="0.25">
      <c r="K461" s="162"/>
    </row>
    <row r="462" spans="11:11" x14ac:dyDescent="0.25">
      <c r="K462" s="162"/>
    </row>
    <row r="463" spans="11:11" x14ac:dyDescent="0.25">
      <c r="K463" s="162"/>
    </row>
    <row r="464" spans="11:11" x14ac:dyDescent="0.25">
      <c r="K464" s="162"/>
    </row>
    <row r="465" spans="11:11" x14ac:dyDescent="0.25">
      <c r="K465" s="162"/>
    </row>
    <row r="466" spans="11:11" x14ac:dyDescent="0.25">
      <c r="K466" s="162"/>
    </row>
    <row r="467" spans="11:11" x14ac:dyDescent="0.25">
      <c r="K467" s="162"/>
    </row>
    <row r="468" spans="11:11" x14ac:dyDescent="0.25">
      <c r="K468" s="162"/>
    </row>
    <row r="469" spans="11:11" x14ac:dyDescent="0.25">
      <c r="K469" s="162"/>
    </row>
    <row r="470" spans="11:11" x14ac:dyDescent="0.25">
      <c r="K470" s="162"/>
    </row>
    <row r="471" spans="11:11" x14ac:dyDescent="0.25">
      <c r="K471" s="162"/>
    </row>
    <row r="472" spans="11:11" x14ac:dyDescent="0.25">
      <c r="K472" s="162"/>
    </row>
    <row r="473" spans="11:11" x14ac:dyDescent="0.25">
      <c r="K473" s="162"/>
    </row>
    <row r="474" spans="11:11" x14ac:dyDescent="0.25">
      <c r="K474" s="162"/>
    </row>
    <row r="475" spans="11:11" x14ac:dyDescent="0.25">
      <c r="K475" s="162"/>
    </row>
    <row r="476" spans="11:11" x14ac:dyDescent="0.25">
      <c r="K476" s="162"/>
    </row>
    <row r="477" spans="11:11" x14ac:dyDescent="0.25">
      <c r="K477" s="162"/>
    </row>
    <row r="478" spans="11:11" x14ac:dyDescent="0.25">
      <c r="K478" s="162"/>
    </row>
    <row r="479" spans="11:11" x14ac:dyDescent="0.25">
      <c r="K479" s="162"/>
    </row>
    <row r="480" spans="11:11" x14ac:dyDescent="0.25">
      <c r="K480" s="162"/>
    </row>
    <row r="481" spans="11:11" x14ac:dyDescent="0.25">
      <c r="K481" s="162"/>
    </row>
    <row r="482" spans="11:11" x14ac:dyDescent="0.25">
      <c r="K482" s="162"/>
    </row>
    <row r="483" spans="11:11" x14ac:dyDescent="0.25">
      <c r="K483" s="162"/>
    </row>
  </sheetData>
  <autoFilter ref="C3:K403"/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199"/>
  <sheetViews>
    <sheetView topLeftCell="AP1" zoomScale="80" zoomScaleNormal="80" workbookViewId="0">
      <pane ySplit="6" topLeftCell="A7" activePane="bottomLeft" state="frozen"/>
      <selection pane="bottomLeft" activeCell="BP5" sqref="BP5"/>
    </sheetView>
  </sheetViews>
  <sheetFormatPr defaultColWidth="9.140625" defaultRowHeight="11.25" x14ac:dyDescent="0.25"/>
  <cols>
    <col min="1" max="1" width="9.28515625" style="11" hidden="1" customWidth="1"/>
    <col min="2" max="2" width="9.42578125" style="11" hidden="1" customWidth="1"/>
    <col min="3" max="3" width="31.140625" style="11" hidden="1" customWidth="1"/>
    <col min="4" max="5" width="9.28515625" style="11" customWidth="1"/>
    <col min="6" max="6" width="24.7109375" style="11" customWidth="1"/>
    <col min="7" max="7" width="9.85546875" style="11" customWidth="1"/>
    <col min="8" max="10" width="14.42578125" style="11" customWidth="1"/>
    <col min="11" max="11" width="11" style="11" customWidth="1"/>
    <col min="12" max="12" width="18.5703125" style="11" customWidth="1"/>
    <col min="13" max="13" width="12" style="11" customWidth="1"/>
    <col min="14" max="14" width="16.5703125" style="11" customWidth="1"/>
    <col min="15" max="15" width="10.7109375" style="11" customWidth="1"/>
    <col min="16" max="16" width="12" style="11" customWidth="1"/>
    <col min="17" max="17" width="14.85546875" style="11" customWidth="1"/>
    <col min="18" max="18" width="13" style="11" customWidth="1"/>
    <col min="19" max="19" width="7.85546875" style="11" customWidth="1"/>
    <col min="20" max="20" width="6.140625" style="11" customWidth="1"/>
    <col min="21" max="21" width="6.85546875" style="11" customWidth="1"/>
    <col min="22" max="22" width="12.28515625" style="11" customWidth="1"/>
    <col min="23" max="23" width="26" style="11" customWidth="1"/>
    <col min="24" max="24" width="10.140625" style="11" customWidth="1"/>
    <col min="25" max="25" width="22.5703125" style="11" customWidth="1"/>
    <col min="26" max="27" width="11.85546875" style="11" customWidth="1"/>
    <col min="28" max="28" width="13.5703125" style="11" customWidth="1"/>
    <col min="29" max="29" width="12.28515625" style="11" customWidth="1"/>
    <col min="30" max="30" width="11.7109375" style="11" customWidth="1"/>
    <col min="31" max="31" width="13.140625" style="11" customWidth="1"/>
    <col min="32" max="32" width="13.85546875" style="11" customWidth="1"/>
    <col min="33" max="34" width="11.5703125" style="11" customWidth="1"/>
    <col min="35" max="35" width="12.140625" style="11" customWidth="1"/>
    <col min="36" max="36" width="12.42578125" style="11" customWidth="1"/>
    <col min="37" max="37" width="14" style="11" customWidth="1"/>
    <col min="38" max="38" width="8.7109375" style="11" customWidth="1"/>
    <col min="39" max="39" width="9.5703125" style="11" customWidth="1"/>
    <col min="40" max="40" width="9.140625" style="11" customWidth="1"/>
    <col min="41" max="41" width="12.28515625" style="11" customWidth="1"/>
    <col min="42" max="42" width="10.5703125" style="11" customWidth="1"/>
    <col min="43" max="44" width="9.140625" style="11" customWidth="1"/>
    <col min="45" max="45" width="12.7109375" style="11" customWidth="1"/>
    <col min="46" max="46" width="14.28515625" style="86" customWidth="1"/>
    <col min="47" max="48" width="9.28515625" style="11" customWidth="1"/>
    <col min="49" max="49" width="12.5703125" style="11" customWidth="1"/>
    <col min="50" max="50" width="9.7109375" style="11" customWidth="1"/>
    <col min="51" max="51" width="10.42578125" style="11" customWidth="1"/>
    <col min="52" max="52" width="11.28515625" style="11" customWidth="1"/>
    <col min="53" max="53" width="11.5703125" style="11" customWidth="1"/>
    <col min="54" max="54" width="9.5703125" style="11" customWidth="1"/>
    <col min="55" max="55" width="10.140625" style="11" customWidth="1"/>
    <col min="56" max="56" width="9" style="11" customWidth="1"/>
    <col min="57" max="57" width="33.28515625" style="11" customWidth="1"/>
    <col min="58" max="58" width="10.85546875" style="11" customWidth="1"/>
    <col min="59" max="59" width="9" style="11" customWidth="1"/>
    <col min="60" max="60" width="6.42578125" style="11" customWidth="1"/>
    <col min="61" max="61" width="10.5703125" style="11" customWidth="1"/>
    <col min="62" max="63" width="8.42578125" style="11" customWidth="1"/>
    <col min="64" max="64" width="10.140625" style="11" customWidth="1"/>
    <col min="65" max="65" width="10.85546875" style="11" customWidth="1"/>
    <col min="66" max="68" width="8.42578125" style="11" customWidth="1"/>
    <col min="69" max="69" width="17" style="11" hidden="1" customWidth="1"/>
    <col min="70" max="70" width="25.140625" style="11" customWidth="1"/>
    <col min="71" max="16384" width="9.140625" style="11"/>
  </cols>
  <sheetData>
    <row r="1" spans="1:70" ht="26.25" customHeight="1" x14ac:dyDescent="0.25">
      <c r="AB1" s="12" t="s">
        <v>59</v>
      </c>
      <c r="AC1" s="13"/>
      <c r="AD1" s="13"/>
      <c r="AE1" s="13"/>
      <c r="AF1" s="13"/>
      <c r="AG1" s="13"/>
      <c r="AH1" s="13"/>
      <c r="AI1" s="13"/>
      <c r="AJ1" s="14"/>
      <c r="AK1" s="12" t="s">
        <v>60</v>
      </c>
      <c r="AL1" s="13"/>
      <c r="AM1" s="13"/>
      <c r="AN1" s="13"/>
      <c r="AO1" s="13"/>
      <c r="AP1" s="13"/>
      <c r="AQ1" s="13"/>
      <c r="AR1" s="13"/>
      <c r="AS1" s="14"/>
      <c r="AT1" s="15"/>
      <c r="BD1" s="16" t="s">
        <v>559</v>
      </c>
    </row>
    <row r="2" spans="1:70" ht="36" customHeight="1" x14ac:dyDescent="0.25">
      <c r="A2" s="17"/>
      <c r="D2" s="17"/>
      <c r="E2" s="17"/>
      <c r="F2" s="18" t="s">
        <v>61</v>
      </c>
      <c r="G2" s="19" t="s">
        <v>62</v>
      </c>
      <c r="H2" s="20"/>
      <c r="I2" s="20"/>
      <c r="J2" s="20"/>
      <c r="K2" s="20"/>
      <c r="L2" s="20"/>
      <c r="M2" s="20"/>
      <c r="N2" s="20"/>
      <c r="O2" s="21"/>
      <c r="P2" s="21"/>
      <c r="Q2" s="22" t="s">
        <v>63</v>
      </c>
      <c r="R2" s="23"/>
      <c r="S2" s="24"/>
      <c r="T2" s="25"/>
      <c r="U2" s="25"/>
      <c r="V2" s="26"/>
      <c r="W2" s="24" t="s">
        <v>64</v>
      </c>
      <c r="X2" s="26"/>
      <c r="Y2" s="27"/>
      <c r="Z2" s="27"/>
      <c r="AA2" s="28" t="s">
        <v>65</v>
      </c>
      <c r="AB2" s="29" t="s">
        <v>66</v>
      </c>
      <c r="AC2" s="30"/>
      <c r="AD2" s="30"/>
      <c r="AE2" s="30"/>
      <c r="AF2" s="31"/>
      <c r="AG2" s="32">
        <v>1</v>
      </c>
      <c r="AH2" s="33">
        <v>1</v>
      </c>
      <c r="AI2" s="34">
        <v>1</v>
      </c>
      <c r="AJ2" s="35" t="s">
        <v>67</v>
      </c>
      <c r="AK2" s="35" t="s">
        <v>68</v>
      </c>
      <c r="AL2" s="36" t="s">
        <v>69</v>
      </c>
      <c r="AM2" s="37" t="s">
        <v>70</v>
      </c>
      <c r="AN2" s="38"/>
      <c r="AO2" s="39" t="s">
        <v>71</v>
      </c>
      <c r="AP2" s="40">
        <v>0.2</v>
      </c>
      <c r="AQ2" s="39" t="s">
        <v>71</v>
      </c>
      <c r="AR2" s="40">
        <v>0.3</v>
      </c>
      <c r="AS2" s="41"/>
      <c r="AT2" s="42" t="s">
        <v>72</v>
      </c>
      <c r="AU2" s="43" t="s">
        <v>73</v>
      </c>
      <c r="AV2" s="44"/>
      <c r="AW2" s="45"/>
      <c r="AX2" s="43" t="s">
        <v>74</v>
      </c>
      <c r="AY2" s="45"/>
      <c r="AZ2" s="46" t="s">
        <v>2</v>
      </c>
      <c r="BA2" s="46" t="s">
        <v>162</v>
      </c>
      <c r="BB2" s="29" t="s">
        <v>47</v>
      </c>
      <c r="BC2" s="30"/>
      <c r="BD2" s="29"/>
      <c r="BE2" s="31"/>
      <c r="BF2" s="29"/>
      <c r="BG2" s="30"/>
      <c r="BH2" s="30"/>
      <c r="BI2" s="31"/>
      <c r="BJ2" s="29"/>
      <c r="BK2" s="31"/>
      <c r="BL2" s="47" t="s">
        <v>153</v>
      </c>
      <c r="BM2" s="31"/>
      <c r="BN2" s="31"/>
      <c r="BO2" s="31"/>
      <c r="BP2" s="31"/>
      <c r="BQ2" s="78" t="s">
        <v>14</v>
      </c>
      <c r="BR2" s="330" t="s">
        <v>14</v>
      </c>
    </row>
    <row r="3" spans="1:70" ht="22.5" x14ac:dyDescent="0.25">
      <c r="A3" s="17"/>
      <c r="C3" s="11" t="s">
        <v>75</v>
      </c>
      <c r="D3" s="17"/>
      <c r="E3" s="17"/>
      <c r="F3" s="48" t="s">
        <v>76</v>
      </c>
      <c r="G3" s="43" t="s">
        <v>77</v>
      </c>
      <c r="H3" s="45"/>
      <c r="I3" s="43" t="s">
        <v>78</v>
      </c>
      <c r="J3" s="45"/>
      <c r="K3" s="43" t="s">
        <v>79</v>
      </c>
      <c r="L3" s="45"/>
      <c r="M3" s="43" t="s">
        <v>80</v>
      </c>
      <c r="N3" s="45"/>
      <c r="O3" s="43" t="s">
        <v>81</v>
      </c>
      <c r="P3" s="45"/>
      <c r="Q3" s="49" t="s">
        <v>45</v>
      </c>
      <c r="R3" s="50" t="s">
        <v>82</v>
      </c>
      <c r="S3" s="51" t="s">
        <v>83</v>
      </c>
      <c r="T3" s="52"/>
      <c r="U3" s="53"/>
      <c r="V3" s="54" t="s">
        <v>45</v>
      </c>
      <c r="W3" s="55" t="s">
        <v>84</v>
      </c>
      <c r="X3" s="55" t="s">
        <v>16</v>
      </c>
      <c r="Y3" s="54" t="s">
        <v>84</v>
      </c>
      <c r="Z3" s="54" t="s">
        <v>85</v>
      </c>
      <c r="AA3" s="55" t="s">
        <v>86</v>
      </c>
      <c r="AB3" s="56">
        <v>0.98</v>
      </c>
      <c r="AC3" s="56">
        <v>0.98</v>
      </c>
      <c r="AD3" s="56">
        <v>1</v>
      </c>
      <c r="AE3" s="57">
        <v>1</v>
      </c>
      <c r="AF3" s="58" t="s">
        <v>4</v>
      </c>
      <c r="AG3" s="58" t="s">
        <v>87</v>
      </c>
      <c r="AH3" s="58" t="s">
        <v>46</v>
      </c>
      <c r="AI3" s="58" t="s">
        <v>88</v>
      </c>
      <c r="AJ3" s="58" t="s">
        <v>48</v>
      </c>
      <c r="AK3" s="59" t="s">
        <v>89</v>
      </c>
      <c r="AL3" s="58" t="s">
        <v>90</v>
      </c>
      <c r="AM3" s="58" t="s">
        <v>91</v>
      </c>
      <c r="AN3" s="58" t="s">
        <v>92</v>
      </c>
      <c r="AO3" s="59" t="s">
        <v>181</v>
      </c>
      <c r="AP3" s="60" t="s">
        <v>44</v>
      </c>
      <c r="AQ3" s="59" t="s">
        <v>93</v>
      </c>
      <c r="AR3" s="60" t="s">
        <v>44</v>
      </c>
      <c r="AS3" s="59" t="s">
        <v>94</v>
      </c>
      <c r="AT3" s="61" t="s">
        <v>95</v>
      </c>
      <c r="AU3" s="28"/>
      <c r="AV3" s="28"/>
      <c r="AW3" s="62" t="s">
        <v>45</v>
      </c>
      <c r="AX3" s="43" t="s">
        <v>96</v>
      </c>
      <c r="AY3" s="45"/>
      <c r="AZ3" s="63" t="s">
        <v>51</v>
      </c>
      <c r="BA3" s="63" t="s">
        <v>76</v>
      </c>
      <c r="BB3" s="39" t="s">
        <v>91</v>
      </c>
      <c r="BC3" s="39" t="s">
        <v>45</v>
      </c>
      <c r="BD3" s="64" t="s">
        <v>97</v>
      </c>
      <c r="BE3" s="65"/>
      <c r="BF3" s="66" t="s">
        <v>98</v>
      </c>
      <c r="BG3" s="67"/>
      <c r="BH3" s="67"/>
      <c r="BI3" s="65"/>
      <c r="BJ3" s="64" t="s">
        <v>150</v>
      </c>
      <c r="BK3" s="65"/>
      <c r="BL3" s="68" t="s">
        <v>166</v>
      </c>
      <c r="BM3" s="68" t="s">
        <v>578</v>
      </c>
      <c r="BN3" s="69"/>
      <c r="BO3" s="69" t="s">
        <v>154</v>
      </c>
      <c r="BP3" s="69"/>
      <c r="BQ3" s="79">
        <v>2024</v>
      </c>
      <c r="BR3" s="331">
        <v>2024</v>
      </c>
    </row>
    <row r="4" spans="1:70" s="70" customFormat="1" ht="171" x14ac:dyDescent="0.25">
      <c r="B4" s="70">
        <v>46346</v>
      </c>
      <c r="F4" s="87"/>
      <c r="G4" s="88" t="s">
        <v>57</v>
      </c>
      <c r="H4" s="88" t="s">
        <v>44</v>
      </c>
      <c r="I4" s="88" t="s">
        <v>57</v>
      </c>
      <c r="J4" s="88" t="s">
        <v>44</v>
      </c>
      <c r="K4" s="88" t="s">
        <v>57</v>
      </c>
      <c r="L4" s="88" t="s">
        <v>44</v>
      </c>
      <c r="M4" s="88" t="s">
        <v>57</v>
      </c>
      <c r="N4" s="88" t="s">
        <v>44</v>
      </c>
      <c r="O4" s="88" t="s">
        <v>57</v>
      </c>
      <c r="P4" s="88" t="s">
        <v>44</v>
      </c>
      <c r="Q4" s="89" t="s">
        <v>99</v>
      </c>
      <c r="R4" s="82" t="s">
        <v>100</v>
      </c>
      <c r="S4" s="87" t="s">
        <v>101</v>
      </c>
      <c r="T4" s="87" t="s">
        <v>102</v>
      </c>
      <c r="U4" s="87" t="s">
        <v>11</v>
      </c>
      <c r="V4" s="88" t="s">
        <v>44</v>
      </c>
      <c r="W4" s="89" t="s">
        <v>378</v>
      </c>
      <c r="X4" s="88" t="s">
        <v>44</v>
      </c>
      <c r="Y4" s="89" t="s">
        <v>379</v>
      </c>
      <c r="Z4" s="88" t="s">
        <v>44</v>
      </c>
      <c r="AA4" s="88" t="s">
        <v>44</v>
      </c>
      <c r="AB4" s="89" t="s">
        <v>103</v>
      </c>
      <c r="AC4" s="89" t="s">
        <v>78</v>
      </c>
      <c r="AD4" s="89" t="s">
        <v>104</v>
      </c>
      <c r="AE4" s="89" t="s">
        <v>105</v>
      </c>
      <c r="AF4" s="89"/>
      <c r="AG4" s="89" t="s">
        <v>106</v>
      </c>
      <c r="AH4" s="89"/>
      <c r="AI4" s="89" t="s">
        <v>107</v>
      </c>
      <c r="AJ4" s="89" t="s">
        <v>108</v>
      </c>
      <c r="AK4" s="87" t="s">
        <v>149</v>
      </c>
      <c r="AL4" s="89"/>
      <c r="AM4" s="89" t="s">
        <v>560</v>
      </c>
      <c r="AN4" s="89"/>
      <c r="AO4" s="87" t="s">
        <v>182</v>
      </c>
      <c r="AP4" s="88" t="s">
        <v>44</v>
      </c>
      <c r="AQ4" s="87" t="s">
        <v>180</v>
      </c>
      <c r="AR4" s="88" t="s">
        <v>44</v>
      </c>
      <c r="AS4" s="87" t="s">
        <v>108</v>
      </c>
      <c r="AT4" s="90"/>
      <c r="AU4" s="91" t="s">
        <v>549</v>
      </c>
      <c r="AV4" s="92" t="s">
        <v>550</v>
      </c>
      <c r="AW4" s="89" t="s">
        <v>577</v>
      </c>
      <c r="AX4" s="88" t="s">
        <v>57</v>
      </c>
      <c r="AY4" s="88" t="s">
        <v>44</v>
      </c>
      <c r="AZ4" s="88" t="s">
        <v>44</v>
      </c>
      <c r="BA4" s="89"/>
      <c r="BB4" s="70" t="s">
        <v>566</v>
      </c>
      <c r="BC4" s="70">
        <v>185</v>
      </c>
      <c r="BD4" s="88" t="s">
        <v>91</v>
      </c>
      <c r="BE4" s="93" t="s">
        <v>602</v>
      </c>
      <c r="BF4" s="88" t="s">
        <v>571</v>
      </c>
      <c r="BG4" s="88" t="s">
        <v>101</v>
      </c>
      <c r="BH4" s="88" t="s">
        <v>109</v>
      </c>
      <c r="BI4" s="88" t="s">
        <v>44</v>
      </c>
      <c r="BJ4" s="89" t="s">
        <v>71</v>
      </c>
      <c r="BK4" s="89" t="s">
        <v>44</v>
      </c>
      <c r="BL4" s="89"/>
      <c r="BM4" s="89"/>
      <c r="BN4" s="94" t="s">
        <v>155</v>
      </c>
      <c r="BO4" s="94" t="s">
        <v>56</v>
      </c>
      <c r="BP4" s="95" t="s">
        <v>44</v>
      </c>
      <c r="BQ4" s="89" t="s">
        <v>110</v>
      </c>
      <c r="BR4" s="332" t="s">
        <v>110</v>
      </c>
    </row>
    <row r="5" spans="1:70" s="70" customFormat="1" ht="36" customHeight="1" x14ac:dyDescent="0.25">
      <c r="F5" s="71"/>
      <c r="G5" s="71"/>
      <c r="H5" s="71">
        <v>3087</v>
      </c>
      <c r="I5" s="71"/>
      <c r="J5" s="71">
        <v>6000</v>
      </c>
      <c r="K5" s="71"/>
      <c r="L5" s="71">
        <v>3738</v>
      </c>
      <c r="M5" s="71"/>
      <c r="N5" s="71">
        <v>2510</v>
      </c>
      <c r="O5" s="71"/>
      <c r="P5" s="71">
        <v>8821</v>
      </c>
      <c r="Q5" s="71"/>
      <c r="R5" s="71"/>
      <c r="S5" s="71"/>
      <c r="T5" s="71"/>
      <c r="U5" s="71"/>
      <c r="V5" s="71">
        <v>15668</v>
      </c>
      <c r="W5" s="71"/>
      <c r="X5" s="71">
        <v>74</v>
      </c>
      <c r="Y5" s="71"/>
      <c r="Z5" s="71">
        <v>129</v>
      </c>
      <c r="AA5" s="71">
        <v>73900</v>
      </c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>
        <v>5000</v>
      </c>
      <c r="AM5" s="71"/>
      <c r="AN5" s="71">
        <v>100</v>
      </c>
      <c r="AO5" s="71"/>
      <c r="AP5" s="71">
        <v>3087</v>
      </c>
      <c r="AQ5" s="71"/>
      <c r="AR5" s="71">
        <v>3087</v>
      </c>
      <c r="AS5" s="71"/>
      <c r="AT5" s="96"/>
      <c r="AU5" s="72"/>
      <c r="AV5" s="73"/>
      <c r="AW5" s="71" t="s">
        <v>590</v>
      </c>
      <c r="AX5" s="71"/>
      <c r="AY5" s="71">
        <v>2520</v>
      </c>
      <c r="AZ5" s="71">
        <v>35</v>
      </c>
      <c r="BA5" s="71"/>
      <c r="BB5" s="71"/>
      <c r="BC5" s="71">
        <v>207</v>
      </c>
      <c r="BD5" s="71"/>
      <c r="BE5" s="71">
        <v>100</v>
      </c>
      <c r="BF5" s="71">
        <v>2662</v>
      </c>
      <c r="BG5" s="71"/>
      <c r="BH5" s="71"/>
      <c r="BI5" s="71">
        <v>42</v>
      </c>
      <c r="BJ5" s="71"/>
      <c r="BK5" s="71">
        <v>19</v>
      </c>
      <c r="BL5" s="71"/>
      <c r="BM5" s="71">
        <v>897</v>
      </c>
      <c r="BN5" s="74"/>
      <c r="BO5" s="74"/>
      <c r="BP5" s="81" t="s">
        <v>591</v>
      </c>
      <c r="BQ5" s="71"/>
      <c r="BR5" s="71"/>
    </row>
    <row r="6" spans="1:70" x14ac:dyDescent="0.25">
      <c r="B6" s="11">
        <v>1</v>
      </c>
      <c r="F6" s="47" t="s">
        <v>19</v>
      </c>
      <c r="G6" s="47">
        <f t="shared" ref="G6:AA6" si="0">SUM(G7)</f>
        <v>755</v>
      </c>
      <c r="H6" s="47">
        <f t="shared" si="0"/>
        <v>2330685</v>
      </c>
      <c r="I6" s="47">
        <f t="shared" si="0"/>
        <v>0</v>
      </c>
      <c r="J6" s="47">
        <f t="shared" si="0"/>
        <v>0</v>
      </c>
      <c r="K6" s="47">
        <f t="shared" si="0"/>
        <v>0</v>
      </c>
      <c r="L6" s="47">
        <f t="shared" si="0"/>
        <v>0</v>
      </c>
      <c r="M6" s="47">
        <f t="shared" si="0"/>
        <v>0</v>
      </c>
      <c r="N6" s="47">
        <f t="shared" si="0"/>
        <v>0</v>
      </c>
      <c r="O6" s="47">
        <f t="shared" si="0"/>
        <v>3</v>
      </c>
      <c r="P6" s="47">
        <f t="shared" si="0"/>
        <v>26463</v>
      </c>
      <c r="Q6" s="47">
        <f t="shared" si="0"/>
        <v>2357148</v>
      </c>
      <c r="R6" s="47">
        <f t="shared" si="0"/>
        <v>758</v>
      </c>
      <c r="S6" s="47">
        <f t="shared" si="0"/>
        <v>33</v>
      </c>
      <c r="T6" s="47">
        <f t="shared" si="0"/>
        <v>0</v>
      </c>
      <c r="U6" s="47">
        <f t="shared" si="0"/>
        <v>33</v>
      </c>
      <c r="V6" s="47">
        <f t="shared" si="0"/>
        <v>517044</v>
      </c>
      <c r="W6" s="47">
        <f t="shared" si="0"/>
        <v>94</v>
      </c>
      <c r="X6" s="47">
        <f t="shared" si="0"/>
        <v>6956</v>
      </c>
      <c r="Y6" s="47">
        <f t="shared" si="0"/>
        <v>122</v>
      </c>
      <c r="Z6" s="47">
        <f t="shared" si="0"/>
        <v>15738</v>
      </c>
      <c r="AA6" s="47">
        <f t="shared" si="0"/>
        <v>73900</v>
      </c>
      <c r="AB6" s="47">
        <f t="shared" ref="AB6:BR6" si="1">SUM(AB7)</f>
        <v>2284071.2999999998</v>
      </c>
      <c r="AC6" s="47">
        <f t="shared" si="1"/>
        <v>0</v>
      </c>
      <c r="AD6" s="47">
        <f t="shared" si="1"/>
        <v>0</v>
      </c>
      <c r="AE6" s="47">
        <f t="shared" si="1"/>
        <v>26463</v>
      </c>
      <c r="AF6" s="47">
        <f t="shared" si="1"/>
        <v>2310534.2999999998</v>
      </c>
      <c r="AG6" s="47">
        <f t="shared" si="1"/>
        <v>517044</v>
      </c>
      <c r="AH6" s="47">
        <f t="shared" si="1"/>
        <v>73900</v>
      </c>
      <c r="AI6" s="47">
        <f t="shared" si="1"/>
        <v>22694</v>
      </c>
      <c r="AJ6" s="47">
        <f t="shared" si="1"/>
        <v>2924172.3</v>
      </c>
      <c r="AK6" s="47">
        <f t="shared" si="1"/>
        <v>0</v>
      </c>
      <c r="AL6" s="47">
        <f t="shared" si="1"/>
        <v>5000</v>
      </c>
      <c r="AM6" s="47">
        <f>AM7</f>
        <v>38</v>
      </c>
      <c r="AN6" s="47">
        <f t="shared" si="1"/>
        <v>3800</v>
      </c>
      <c r="AO6" s="47">
        <f t="shared" si="1"/>
        <v>0</v>
      </c>
      <c r="AP6" s="47">
        <f t="shared" si="1"/>
        <v>0</v>
      </c>
      <c r="AQ6" s="47">
        <f t="shared" si="1"/>
        <v>0</v>
      </c>
      <c r="AR6" s="47">
        <f t="shared" si="1"/>
        <v>0</v>
      </c>
      <c r="AS6" s="47">
        <f t="shared" si="1"/>
        <v>8800</v>
      </c>
      <c r="AT6" s="47">
        <f t="shared" si="1"/>
        <v>2932972.3</v>
      </c>
      <c r="AU6" s="47">
        <f t="shared" si="1"/>
        <v>18</v>
      </c>
      <c r="AV6" s="47">
        <f t="shared" si="1"/>
        <v>406</v>
      </c>
      <c r="AW6" s="47">
        <f t="shared" si="1"/>
        <v>637228</v>
      </c>
      <c r="AX6" s="47">
        <f t="shared" si="1"/>
        <v>0</v>
      </c>
      <c r="AY6" s="47">
        <f t="shared" si="1"/>
        <v>0</v>
      </c>
      <c r="AZ6" s="47">
        <f t="shared" si="1"/>
        <v>26425</v>
      </c>
      <c r="BA6" s="47">
        <f t="shared" si="1"/>
        <v>0</v>
      </c>
      <c r="BB6" s="47">
        <f t="shared" si="1"/>
        <v>378</v>
      </c>
      <c r="BC6" s="47">
        <f t="shared" si="1"/>
        <v>78246</v>
      </c>
      <c r="BD6" s="47">
        <f t="shared" si="1"/>
        <v>123</v>
      </c>
      <c r="BE6" s="47">
        <f t="shared" si="1"/>
        <v>12300</v>
      </c>
      <c r="BF6" s="47">
        <f t="shared" si="1"/>
        <v>2662</v>
      </c>
      <c r="BG6" s="47">
        <f t="shared" si="1"/>
        <v>755</v>
      </c>
      <c r="BH6" s="47">
        <f t="shared" si="1"/>
        <v>0</v>
      </c>
      <c r="BI6" s="47">
        <f t="shared" si="1"/>
        <v>31710</v>
      </c>
      <c r="BJ6" s="47">
        <f t="shared" si="1"/>
        <v>0</v>
      </c>
      <c r="BK6" s="47">
        <f t="shared" si="1"/>
        <v>0</v>
      </c>
      <c r="BL6" s="47">
        <f t="shared" si="1"/>
        <v>0</v>
      </c>
      <c r="BM6" s="47">
        <f t="shared" si="1"/>
        <v>0</v>
      </c>
      <c r="BN6" s="47">
        <f t="shared" si="1"/>
        <v>0</v>
      </c>
      <c r="BO6" s="47">
        <f t="shared" si="1"/>
        <v>0</v>
      </c>
      <c r="BP6" s="47">
        <f t="shared" si="1"/>
        <v>0</v>
      </c>
      <c r="BQ6" s="47">
        <f t="shared" si="1"/>
        <v>3721543.3</v>
      </c>
      <c r="BR6" s="47">
        <f t="shared" si="1"/>
        <v>3721543</v>
      </c>
    </row>
    <row r="7" spans="1:70" ht="15" x14ac:dyDescent="0.15">
      <c r="A7" s="69">
        <v>2201078</v>
      </c>
      <c r="C7" s="83">
        <v>6</v>
      </c>
      <c r="D7" s="69">
        <v>2201078</v>
      </c>
      <c r="E7" s="75" t="s">
        <v>19</v>
      </c>
      <c r="F7" s="69" t="s">
        <v>380</v>
      </c>
      <c r="G7" s="98">
        <f>VLOOKUP(D7,[1]Sheet1!$E$15:$AM$388,35,0)</f>
        <v>755</v>
      </c>
      <c r="H7" s="99">
        <f>G7*3087</f>
        <v>2330685</v>
      </c>
      <c r="I7" s="98">
        <f>VLOOKUP(D7,[1]Sheet1!$E$15:$AQ$388,39,0)</f>
        <v>0</v>
      </c>
      <c r="J7" s="98">
        <f>I7*6000</f>
        <v>0</v>
      </c>
      <c r="K7" s="98">
        <f>VLOOKUP(D7,'[4]К1-2023 - общински'!$D$8:$CU$380,96,0)</f>
        <v>0</v>
      </c>
      <c r="L7" s="98">
        <f>K7*3738</f>
        <v>0</v>
      </c>
      <c r="M7" s="98">
        <f>VLOOKUP(D7,[5]Sheet1!$F$7:$AI$380,30,0)</f>
        <v>0</v>
      </c>
      <c r="N7" s="98">
        <f>M7*2510</f>
        <v>0</v>
      </c>
      <c r="O7" s="98">
        <f>VLOOKUP(D7,[1]Sheet1!$E$15:$BV$388,70,0)</f>
        <v>3</v>
      </c>
      <c r="P7" s="98">
        <f>O7*8821</f>
        <v>26463</v>
      </c>
      <c r="Q7" s="100">
        <f>H7+J7+L7+N7+P7</f>
        <v>2357148</v>
      </c>
      <c r="R7" s="101">
        <f>G7+I7+K7+M7+O7</f>
        <v>758</v>
      </c>
      <c r="S7" s="98">
        <f>VLOOKUP(D7,[1]Sheet1!$E$15:$AK$388,33,0)</f>
        <v>33</v>
      </c>
      <c r="T7" s="98">
        <f>VLOOKUP(D7,[1]Sheet1!$E$15:$AO$388,37,0)</f>
        <v>0</v>
      </c>
      <c r="U7" s="98">
        <f>S7+T7</f>
        <v>33</v>
      </c>
      <c r="V7" s="99">
        <f>U7*15668</f>
        <v>517044</v>
      </c>
      <c r="W7" s="98">
        <f>VLOOKUP(D7,[1]Sheet1!$E$15:$DN$388,114,0)</f>
        <v>94</v>
      </c>
      <c r="X7" s="99">
        <f>W7*74</f>
        <v>6956</v>
      </c>
      <c r="Y7" s="98">
        <f>VLOOKUP(D7,[1]Sheet1!$E$15:$DP$388,116,0)</f>
        <v>122</v>
      </c>
      <c r="Z7" s="99">
        <f>Y7*129</f>
        <v>15738</v>
      </c>
      <c r="AA7" s="71">
        <v>73900</v>
      </c>
      <c r="AB7" s="39">
        <f>H7*98%</f>
        <v>2284071.2999999998</v>
      </c>
      <c r="AC7" s="39">
        <f>J7*98%</f>
        <v>0</v>
      </c>
      <c r="AD7" s="39">
        <f>N7+L7</f>
        <v>0</v>
      </c>
      <c r="AE7" s="39">
        <f>P7*100%</f>
        <v>26463</v>
      </c>
      <c r="AF7" s="39">
        <f>SUM(AB7:AE7)</f>
        <v>2310534.2999999998</v>
      </c>
      <c r="AG7" s="39">
        <f>V7</f>
        <v>517044</v>
      </c>
      <c r="AH7" s="39">
        <f>AA7*100%</f>
        <v>73900</v>
      </c>
      <c r="AI7" s="39">
        <f>X7+Z7</f>
        <v>22694</v>
      </c>
      <c r="AJ7" s="39">
        <f>AF7+AG7+AH7+AI7</f>
        <v>2924172.3</v>
      </c>
      <c r="AK7" s="102">
        <v>0</v>
      </c>
      <c r="AL7" s="39">
        <f>VLOOKUP(D7,[6]data!$A$2:$E$107,5,0)</f>
        <v>5000</v>
      </c>
      <c r="AM7" s="98">
        <f>VLOOKUP(D7,[2]Sheet1!$E$15:$CJ$388,84,0)</f>
        <v>38</v>
      </c>
      <c r="AN7" s="39">
        <f>AM7*100</f>
        <v>3800</v>
      </c>
      <c r="AO7" s="76"/>
      <c r="AP7" s="76">
        <f t="shared" ref="AP7:AP70" si="2">3087*20%*AO7</f>
        <v>0</v>
      </c>
      <c r="AQ7" s="76"/>
      <c r="AR7" s="76">
        <f>3087*30%*AQ7</f>
        <v>0</v>
      </c>
      <c r="AS7" s="99">
        <f>AN7+AK7+AL7+AP7+AR7</f>
        <v>8800</v>
      </c>
      <c r="AT7" s="100">
        <f>AS7+AJ7</f>
        <v>2932972.3</v>
      </c>
      <c r="AU7" s="98">
        <f>VLOOKUP(D7,[1]Sheet1!$E$15:$CT$388,94,0)</f>
        <v>18</v>
      </c>
      <c r="AV7" s="98">
        <f>VLOOKUP(D7,[1]Sheet1!$E$15:$CV$388,96,0)</f>
        <v>406</v>
      </c>
      <c r="AW7" s="99">
        <f>AU7*3508+AV7*1414</f>
        <v>637228</v>
      </c>
      <c r="AX7" s="98">
        <f>VLOOKUP(D7,[1]Sheet1!$E$15:$CR$388,92,0)</f>
        <v>0</v>
      </c>
      <c r="AY7" s="98">
        <f>AX7*2520</f>
        <v>0</v>
      </c>
      <c r="AZ7" s="76">
        <f>G7*35+I7*35+BN7*35</f>
        <v>26425</v>
      </c>
      <c r="BA7" s="103"/>
      <c r="BB7" s="102">
        <v>378</v>
      </c>
      <c r="BC7" s="99">
        <f>BB7*207</f>
        <v>78246</v>
      </c>
      <c r="BD7" s="98">
        <f>VLOOKUP(D7,[1]Sheet1!$E$15:$DF$388,106,0)</f>
        <v>123</v>
      </c>
      <c r="BE7" s="98">
        <f t="shared" ref="BE7:BE70" si="3">BD7*100</f>
        <v>12300</v>
      </c>
      <c r="BF7" s="99">
        <v>2662</v>
      </c>
      <c r="BG7" s="98">
        <f>G7</f>
        <v>755</v>
      </c>
      <c r="BH7" s="98">
        <f>I7</f>
        <v>0</v>
      </c>
      <c r="BI7" s="99">
        <f>(BG7+BH7)*42</f>
        <v>31710</v>
      </c>
      <c r="BJ7" s="98">
        <f>VLOOKUP(D7,[1]Sheet1!$E$15:$CA$388,75,0)</f>
        <v>0</v>
      </c>
      <c r="BK7" s="98">
        <f>BJ7*19</f>
        <v>0</v>
      </c>
      <c r="BL7" s="98">
        <v>0</v>
      </c>
      <c r="BM7" s="98">
        <f>BL7*897</f>
        <v>0</v>
      </c>
      <c r="BN7" s="98"/>
      <c r="BO7" s="98"/>
      <c r="BP7" s="39">
        <f>(BN7*12047+BO7*22374)</f>
        <v>0</v>
      </c>
      <c r="BQ7" s="39">
        <f>AT7+AW7+AY7+AZ7+BA7+BC7+BE7+BF7+BI7+BK7+BM7</f>
        <v>3721543.3</v>
      </c>
      <c r="BR7" s="39">
        <f t="shared" ref="BR7:BR70" si="4">ROUND(BQ7,0)</f>
        <v>3721543</v>
      </c>
    </row>
    <row r="8" spans="1:70" ht="16.899999999999999" customHeight="1" x14ac:dyDescent="0.25">
      <c r="B8" s="11">
        <v>8</v>
      </c>
      <c r="C8" s="85"/>
      <c r="F8" s="47" t="s">
        <v>20</v>
      </c>
      <c r="G8" s="47">
        <f t="shared" ref="G8:AA8" si="5">SUM(G9:G16)</f>
        <v>4247</v>
      </c>
      <c r="H8" s="47">
        <f t="shared" si="5"/>
        <v>13110489</v>
      </c>
      <c r="I8" s="47">
        <f t="shared" si="5"/>
        <v>0</v>
      </c>
      <c r="J8" s="47">
        <f t="shared" si="5"/>
        <v>0</v>
      </c>
      <c r="K8" s="47">
        <f t="shared" si="5"/>
        <v>0</v>
      </c>
      <c r="L8" s="47">
        <f t="shared" si="5"/>
        <v>0</v>
      </c>
      <c r="M8" s="47">
        <f t="shared" si="5"/>
        <v>0</v>
      </c>
      <c r="N8" s="47">
        <f t="shared" si="5"/>
        <v>0</v>
      </c>
      <c r="O8" s="47">
        <f t="shared" si="5"/>
        <v>7</v>
      </c>
      <c r="P8" s="47">
        <f t="shared" si="5"/>
        <v>61747</v>
      </c>
      <c r="Q8" s="47">
        <f t="shared" si="5"/>
        <v>13172236</v>
      </c>
      <c r="R8" s="47">
        <f t="shared" si="5"/>
        <v>4254</v>
      </c>
      <c r="S8" s="47">
        <f t="shared" si="5"/>
        <v>177</v>
      </c>
      <c r="T8" s="47">
        <f t="shared" si="5"/>
        <v>0</v>
      </c>
      <c r="U8" s="47">
        <f t="shared" si="5"/>
        <v>177</v>
      </c>
      <c r="V8" s="47">
        <f t="shared" si="5"/>
        <v>2773236</v>
      </c>
      <c r="W8" s="47">
        <f t="shared" si="5"/>
        <v>0</v>
      </c>
      <c r="X8" s="47">
        <f t="shared" si="5"/>
        <v>0</v>
      </c>
      <c r="Y8" s="47">
        <f t="shared" si="5"/>
        <v>654</v>
      </c>
      <c r="Z8" s="47">
        <f t="shared" si="5"/>
        <v>84366</v>
      </c>
      <c r="AA8" s="47">
        <f t="shared" si="5"/>
        <v>591200</v>
      </c>
      <c r="AB8" s="47">
        <f t="shared" ref="AB8:BD8" si="6">SUM(AB9:AB16)</f>
        <v>12848279.220000001</v>
      </c>
      <c r="AC8" s="47">
        <f t="shared" si="6"/>
        <v>0</v>
      </c>
      <c r="AD8" s="47">
        <f t="shared" si="6"/>
        <v>0</v>
      </c>
      <c r="AE8" s="47">
        <f t="shared" si="6"/>
        <v>61747</v>
      </c>
      <c r="AF8" s="47">
        <f t="shared" si="6"/>
        <v>12910026.220000001</v>
      </c>
      <c r="AG8" s="47">
        <f t="shared" si="6"/>
        <v>2773236</v>
      </c>
      <c r="AH8" s="47">
        <f t="shared" si="6"/>
        <v>591200</v>
      </c>
      <c r="AI8" s="47">
        <f t="shared" si="6"/>
        <v>84366</v>
      </c>
      <c r="AJ8" s="47">
        <f t="shared" si="6"/>
        <v>16358828.220000001</v>
      </c>
      <c r="AK8" s="47">
        <f t="shared" si="6"/>
        <v>7700</v>
      </c>
      <c r="AL8" s="47">
        <f t="shared" si="6"/>
        <v>25000</v>
      </c>
      <c r="AM8" s="47">
        <f t="shared" si="6"/>
        <v>124</v>
      </c>
      <c r="AN8" s="47">
        <f t="shared" si="6"/>
        <v>12400</v>
      </c>
      <c r="AO8" s="47">
        <f t="shared" si="6"/>
        <v>87</v>
      </c>
      <c r="AP8" s="47">
        <f t="shared" si="6"/>
        <v>53713.80000000001</v>
      </c>
      <c r="AQ8" s="47">
        <f t="shared" si="6"/>
        <v>25</v>
      </c>
      <c r="AR8" s="47">
        <f t="shared" si="6"/>
        <v>23152.499999999996</v>
      </c>
      <c r="AS8" s="47">
        <f t="shared" si="6"/>
        <v>121966.30000000002</v>
      </c>
      <c r="AT8" s="47">
        <f t="shared" si="6"/>
        <v>16480794.520000001</v>
      </c>
      <c r="AU8" s="47">
        <f t="shared" si="6"/>
        <v>87</v>
      </c>
      <c r="AV8" s="47">
        <f t="shared" si="6"/>
        <v>2012</v>
      </c>
      <c r="AW8" s="47">
        <f t="shared" si="6"/>
        <v>3150164</v>
      </c>
      <c r="AX8" s="47">
        <f t="shared" si="6"/>
        <v>4</v>
      </c>
      <c r="AY8" s="47">
        <f t="shared" si="6"/>
        <v>10080</v>
      </c>
      <c r="AZ8" s="47">
        <f t="shared" si="6"/>
        <v>148645</v>
      </c>
      <c r="BA8" s="47">
        <f t="shared" si="6"/>
        <v>0</v>
      </c>
      <c r="BB8" s="47">
        <f t="shared" si="6"/>
        <v>2159</v>
      </c>
      <c r="BC8" s="47">
        <f t="shared" si="6"/>
        <v>446913</v>
      </c>
      <c r="BD8" s="47">
        <f t="shared" si="6"/>
        <v>654</v>
      </c>
      <c r="BE8" s="47">
        <f t="shared" ref="BE8:BR8" si="7">SUM(BE9:BE16)</f>
        <v>65400</v>
      </c>
      <c r="BF8" s="47">
        <f t="shared" si="7"/>
        <v>21296</v>
      </c>
      <c r="BG8" s="47">
        <f t="shared" si="7"/>
        <v>4247</v>
      </c>
      <c r="BH8" s="47">
        <f t="shared" si="7"/>
        <v>0</v>
      </c>
      <c r="BI8" s="47">
        <f t="shared" si="7"/>
        <v>178374</v>
      </c>
      <c r="BJ8" s="47">
        <f t="shared" si="7"/>
        <v>0</v>
      </c>
      <c r="BK8" s="47">
        <f t="shared" si="7"/>
        <v>0</v>
      </c>
      <c r="BL8" s="47">
        <f t="shared" si="7"/>
        <v>0</v>
      </c>
      <c r="BM8" s="47">
        <f t="shared" si="7"/>
        <v>0</v>
      </c>
      <c r="BN8" s="47">
        <f t="shared" si="7"/>
        <v>0</v>
      </c>
      <c r="BO8" s="47">
        <f t="shared" si="7"/>
        <v>0</v>
      </c>
      <c r="BP8" s="47">
        <f t="shared" si="7"/>
        <v>0</v>
      </c>
      <c r="BQ8" s="47">
        <f t="shared" si="7"/>
        <v>20501666.520000003</v>
      </c>
      <c r="BR8" s="47">
        <f t="shared" si="7"/>
        <v>20501666</v>
      </c>
    </row>
    <row r="9" spans="1:70" ht="15" x14ac:dyDescent="0.15">
      <c r="A9" s="69">
        <v>2202086</v>
      </c>
      <c r="C9" s="83">
        <v>3</v>
      </c>
      <c r="D9" s="69">
        <v>2202086</v>
      </c>
      <c r="E9" s="75" t="s">
        <v>20</v>
      </c>
      <c r="F9" s="69" t="s">
        <v>381</v>
      </c>
      <c r="G9" s="98">
        <f>VLOOKUP(D9,[1]Sheet1!$E$15:$AM$388,35,0)</f>
        <v>111</v>
      </c>
      <c r="H9" s="99">
        <f t="shared" ref="H9:H70" si="8">G9*3087</f>
        <v>342657</v>
      </c>
      <c r="I9" s="98">
        <f>VLOOKUP(D9,[1]Sheet1!$E$15:$AQ$388,39,0)</f>
        <v>0</v>
      </c>
      <c r="J9" s="98">
        <f t="shared" ref="J9:J70" si="9">I9*6000</f>
        <v>0</v>
      </c>
      <c r="K9" s="98">
        <f>VLOOKUP(D9,'[4]К1-2023 - общински'!$D$8:$CU$380,96,0)</f>
        <v>0</v>
      </c>
      <c r="L9" s="98">
        <f t="shared" ref="L9:L70" si="10">K9*3738</f>
        <v>0</v>
      </c>
      <c r="M9" s="98">
        <f>VLOOKUP(D9,[5]Sheet1!$F$7:$AI$380,30,0)</f>
        <v>0</v>
      </c>
      <c r="N9" s="98">
        <f t="shared" ref="N9:N70" si="11">M9*2510</f>
        <v>0</v>
      </c>
      <c r="O9" s="98">
        <f>VLOOKUP(D9,[1]Sheet1!$E$15:$BV$388,70,0)</f>
        <v>3</v>
      </c>
      <c r="P9" s="98">
        <f t="shared" ref="P9:P70" si="12">O9*8821</f>
        <v>26463</v>
      </c>
      <c r="Q9" s="100">
        <f t="shared" ref="Q9:Q16" si="13">H9+J9+L9+N9+P9</f>
        <v>369120</v>
      </c>
      <c r="R9" s="101">
        <f t="shared" ref="R9:R16" si="14">G9+I9+K9+M9+O9</f>
        <v>114</v>
      </c>
      <c r="S9" s="98">
        <f>VLOOKUP(D9,[1]Sheet1!$E$15:$AK$388,33,0)</f>
        <v>7</v>
      </c>
      <c r="T9" s="98">
        <f>VLOOKUP(D9,[5]Sheet1!$F$7:$U$380,16,0)</f>
        <v>0</v>
      </c>
      <c r="U9" s="98">
        <f t="shared" ref="U9:U70" si="15">S9+T9</f>
        <v>7</v>
      </c>
      <c r="V9" s="99">
        <f t="shared" ref="V9:V70" si="16">U9*15668</f>
        <v>109676</v>
      </c>
      <c r="W9" s="98">
        <f>VLOOKUP(D9,[1]Sheet1!$E$15:$DN$388,114,0)</f>
        <v>0</v>
      </c>
      <c r="X9" s="99">
        <f t="shared" ref="X9:X70" si="17">W9*74</f>
        <v>0</v>
      </c>
      <c r="Y9" s="98">
        <f>VLOOKUP(D9,[1]Sheet1!$E$15:$DP$388,116,0)</f>
        <v>0</v>
      </c>
      <c r="Z9" s="99">
        <f t="shared" ref="Z9:Z70" si="18">Y9*129</f>
        <v>0</v>
      </c>
      <c r="AA9" s="71">
        <v>73900</v>
      </c>
      <c r="AB9" s="39">
        <f t="shared" ref="AB9:AB16" si="19">H9*98%</f>
        <v>335803.86</v>
      </c>
      <c r="AC9" s="39">
        <f t="shared" ref="AC9:AC16" si="20">J9*98%</f>
        <v>0</v>
      </c>
      <c r="AD9" s="39">
        <f t="shared" ref="AD9:AD16" si="21">N9+L9</f>
        <v>0</v>
      </c>
      <c r="AE9" s="39">
        <f t="shared" ref="AE9:AE16" si="22">P9*100%</f>
        <v>26463</v>
      </c>
      <c r="AF9" s="39">
        <f t="shared" ref="AF9:AF70" si="23">SUM(AB9:AE9)</f>
        <v>362266.86</v>
      </c>
      <c r="AG9" s="39">
        <f t="shared" ref="AG9:AG16" si="24">V9</f>
        <v>109676</v>
      </c>
      <c r="AH9" s="39">
        <f t="shared" ref="AH9:AH70" si="25">AA9*100%</f>
        <v>73900</v>
      </c>
      <c r="AI9" s="39">
        <f t="shared" ref="AI9:AI16" si="26">X9+Z9</f>
        <v>0</v>
      </c>
      <c r="AJ9" s="39">
        <f t="shared" ref="AJ9:AJ70" si="27">AF9+AG9+AH9+AI9</f>
        <v>545842.86</v>
      </c>
      <c r="AK9" s="102">
        <v>7700</v>
      </c>
      <c r="AL9" s="39">
        <f>VLOOKUP(D9,[6]data!$A$2:$E$107,5,0)</f>
        <v>5000</v>
      </c>
      <c r="AM9" s="98">
        <f>VLOOKUP(D9,[2]Sheet1!$E$15:$CJ$388,84,0)</f>
        <v>17</v>
      </c>
      <c r="AN9" s="39">
        <f t="shared" ref="AN9:AN70" si="28">AM9*100</f>
        <v>1700</v>
      </c>
      <c r="AO9" s="76">
        <f t="shared" ref="AO9:AO61" si="29">139-G9-AQ9</f>
        <v>28</v>
      </c>
      <c r="AP9" s="76">
        <f t="shared" si="2"/>
        <v>17287.200000000004</v>
      </c>
      <c r="AQ9" s="76"/>
      <c r="AR9" s="76">
        <f t="shared" ref="AR9:AR70" si="30">3087*30%*AQ9</f>
        <v>0</v>
      </c>
      <c r="AS9" s="99">
        <f t="shared" ref="AS9:AS70" si="31">AN9+AK9+AL9+AP9+AR9</f>
        <v>31687.200000000004</v>
      </c>
      <c r="AT9" s="100">
        <f t="shared" ref="AT9:AT70" si="32">AS9+AJ9</f>
        <v>577530.05999999994</v>
      </c>
      <c r="AU9" s="98">
        <f>VLOOKUP(D9,[1]Sheet1!$E$15:$CT$388,94,0)</f>
        <v>4</v>
      </c>
      <c r="AV9" s="98">
        <f>VLOOKUP(D9,[1]Sheet1!$E$15:$CV$388,96,0)</f>
        <v>86</v>
      </c>
      <c r="AW9" s="99">
        <f t="shared" ref="AW9:AW70" si="33">AU9*3508+AV9*1414</f>
        <v>135636</v>
      </c>
      <c r="AX9" s="98">
        <f>VLOOKUP(D9,[1]Sheet1!$E$15:$CR$388,92,0)</f>
        <v>2</v>
      </c>
      <c r="AY9" s="98">
        <f t="shared" ref="AY9:AY70" si="34">AX9*2520</f>
        <v>5040</v>
      </c>
      <c r="AZ9" s="76">
        <f t="shared" ref="AZ9:AZ70" si="35">G9*35+I9*35+BN9*35</f>
        <v>3885</v>
      </c>
      <c r="BA9" s="104"/>
      <c r="BB9" s="102">
        <v>89</v>
      </c>
      <c r="BC9" s="99">
        <f t="shared" ref="BC9:BC70" si="36">BB9*207</f>
        <v>18423</v>
      </c>
      <c r="BD9" s="98">
        <f>VLOOKUP(D9,[1]Sheet1!$E$15:$DF$388,106,0)</f>
        <v>0</v>
      </c>
      <c r="BE9" s="98">
        <f t="shared" si="3"/>
        <v>0</v>
      </c>
      <c r="BF9" s="99">
        <v>2662</v>
      </c>
      <c r="BG9" s="98">
        <f t="shared" ref="BG9:BG16" si="37">G9</f>
        <v>111</v>
      </c>
      <c r="BH9" s="98">
        <f t="shared" ref="BH9:BH16" si="38">I9</f>
        <v>0</v>
      </c>
      <c r="BI9" s="99">
        <f t="shared" ref="BI9:BI70" si="39">(BG9+BH9)*42</f>
        <v>4662</v>
      </c>
      <c r="BJ9" s="98">
        <f>VLOOKUP(D9,[1]Sheet1!$E$15:$CA$388,75,0)</f>
        <v>0</v>
      </c>
      <c r="BK9" s="98">
        <f t="shared" ref="BK9:BK70" si="40">BJ9*19</f>
        <v>0</v>
      </c>
      <c r="BL9" s="98">
        <v>0</v>
      </c>
      <c r="BM9" s="98">
        <f t="shared" ref="BM9:BM70" si="41">BL9*897</f>
        <v>0</v>
      </c>
      <c r="BN9" s="98"/>
      <c r="BO9" s="98"/>
      <c r="BP9" s="39">
        <f t="shared" ref="BP9:BP70" si="42">(BN9*12047+BO9*22374)</f>
        <v>0</v>
      </c>
      <c r="BQ9" s="39">
        <f t="shared" ref="BQ9:BQ16" si="43">AT9+AW9+AY9+AZ9+BA9+BC9+BE9+BF9+BI9+BK9+BM9</f>
        <v>747838.05999999994</v>
      </c>
      <c r="BR9" s="39">
        <f t="shared" si="4"/>
        <v>747838</v>
      </c>
    </row>
    <row r="10" spans="1:70" ht="15" x14ac:dyDescent="0.15">
      <c r="A10" s="69">
        <v>2202152</v>
      </c>
      <c r="C10" s="83">
        <v>0</v>
      </c>
      <c r="D10" s="69">
        <v>2202152</v>
      </c>
      <c r="E10" s="75" t="s">
        <v>20</v>
      </c>
      <c r="F10" s="69" t="s">
        <v>382</v>
      </c>
      <c r="G10" s="98">
        <f>VLOOKUP(D10,[1]Sheet1!$E$15:$AM$388,35,0)</f>
        <v>55</v>
      </c>
      <c r="H10" s="99">
        <f t="shared" si="8"/>
        <v>169785</v>
      </c>
      <c r="I10" s="98">
        <f>VLOOKUP(D10,[1]Sheet1!$E$15:$AQ$388,39,0)</f>
        <v>0</v>
      </c>
      <c r="J10" s="98">
        <f t="shared" si="9"/>
        <v>0</v>
      </c>
      <c r="K10" s="98">
        <f>VLOOKUP(D10,'[4]К1-2023 - общински'!$D$8:$CU$380,96,0)</f>
        <v>0</v>
      </c>
      <c r="L10" s="98">
        <f t="shared" si="10"/>
        <v>0</v>
      </c>
      <c r="M10" s="98">
        <f>VLOOKUP(D10,[5]Sheet1!$F$7:$AI$380,30,0)</f>
        <v>0</v>
      </c>
      <c r="N10" s="98">
        <f t="shared" si="11"/>
        <v>0</v>
      </c>
      <c r="O10" s="98">
        <f>VLOOKUP(D10,[1]Sheet1!$E$15:$BV$388,70,0)</f>
        <v>0</v>
      </c>
      <c r="P10" s="98">
        <f t="shared" si="12"/>
        <v>0</v>
      </c>
      <c r="Q10" s="100">
        <f t="shared" si="13"/>
        <v>169785</v>
      </c>
      <c r="R10" s="101">
        <f t="shared" si="14"/>
        <v>55</v>
      </c>
      <c r="S10" s="98">
        <f>VLOOKUP(D10,[1]Sheet1!$E$15:$AK$388,33,0)</f>
        <v>7</v>
      </c>
      <c r="T10" s="98">
        <f>VLOOKUP(D10,[5]Sheet1!$F$7:$U$380,16,0)</f>
        <v>0</v>
      </c>
      <c r="U10" s="98">
        <f t="shared" si="15"/>
        <v>7</v>
      </c>
      <c r="V10" s="99">
        <f t="shared" si="16"/>
        <v>109676</v>
      </c>
      <c r="W10" s="98">
        <f>VLOOKUP(D10,[1]Sheet1!$E$15:$DN$388,114,0)</f>
        <v>0</v>
      </c>
      <c r="X10" s="99">
        <f t="shared" si="17"/>
        <v>0</v>
      </c>
      <c r="Y10" s="98">
        <f>VLOOKUP(D10,[1]Sheet1!$E$15:$DP$388,116,0)</f>
        <v>0</v>
      </c>
      <c r="Z10" s="99">
        <f t="shared" si="18"/>
        <v>0</v>
      </c>
      <c r="AA10" s="71">
        <v>73900</v>
      </c>
      <c r="AB10" s="39">
        <f t="shared" si="19"/>
        <v>166389.29999999999</v>
      </c>
      <c r="AC10" s="39">
        <f t="shared" si="20"/>
        <v>0</v>
      </c>
      <c r="AD10" s="39">
        <f t="shared" si="21"/>
        <v>0</v>
      </c>
      <c r="AE10" s="39">
        <f t="shared" si="22"/>
        <v>0</v>
      </c>
      <c r="AF10" s="39">
        <f t="shared" si="23"/>
        <v>166389.29999999999</v>
      </c>
      <c r="AG10" s="39">
        <f t="shared" si="24"/>
        <v>109676</v>
      </c>
      <c r="AH10" s="39">
        <f t="shared" si="25"/>
        <v>73900</v>
      </c>
      <c r="AI10" s="39">
        <f t="shared" si="26"/>
        <v>0</v>
      </c>
      <c r="AJ10" s="39">
        <f t="shared" si="27"/>
        <v>349965.3</v>
      </c>
      <c r="AK10" s="102">
        <v>0</v>
      </c>
      <c r="AL10" s="39">
        <v>0</v>
      </c>
      <c r="AM10" s="98">
        <f>VLOOKUP(D10,[2]Sheet1!$E$15:$CJ$388,84,0)</f>
        <v>0</v>
      </c>
      <c r="AN10" s="39">
        <f t="shared" si="28"/>
        <v>0</v>
      </c>
      <c r="AO10" s="76">
        <f t="shared" si="29"/>
        <v>59</v>
      </c>
      <c r="AP10" s="76">
        <f t="shared" si="2"/>
        <v>36426.600000000006</v>
      </c>
      <c r="AQ10" s="76">
        <f t="shared" ref="AQ10" si="44">80-G10</f>
        <v>25</v>
      </c>
      <c r="AR10" s="76">
        <f t="shared" si="30"/>
        <v>23152.499999999996</v>
      </c>
      <c r="AS10" s="99">
        <f t="shared" si="31"/>
        <v>59579.100000000006</v>
      </c>
      <c r="AT10" s="100">
        <f t="shared" si="32"/>
        <v>409544.4</v>
      </c>
      <c r="AU10" s="98">
        <f>VLOOKUP(D10,[1]Sheet1!$E$15:$CT$388,94,0)</f>
        <v>3</v>
      </c>
      <c r="AV10" s="98">
        <f>VLOOKUP(D10,[1]Sheet1!$E$15:$CV$388,96,0)</f>
        <v>55</v>
      </c>
      <c r="AW10" s="99">
        <f t="shared" si="33"/>
        <v>88294</v>
      </c>
      <c r="AX10" s="98">
        <f>VLOOKUP(D10,[1]Sheet1!$E$15:$CR$388,92,0)</f>
        <v>0</v>
      </c>
      <c r="AY10" s="98">
        <f t="shared" si="34"/>
        <v>0</v>
      </c>
      <c r="AZ10" s="76">
        <f t="shared" si="35"/>
        <v>1925</v>
      </c>
      <c r="BA10" s="104"/>
      <c r="BB10" s="102">
        <v>28</v>
      </c>
      <c r="BC10" s="99">
        <f t="shared" si="36"/>
        <v>5796</v>
      </c>
      <c r="BD10" s="98">
        <f>VLOOKUP(D10,[1]Sheet1!$E$15:$DF$388,106,0)</f>
        <v>0</v>
      </c>
      <c r="BE10" s="98">
        <f t="shared" si="3"/>
        <v>0</v>
      </c>
      <c r="BF10" s="99">
        <v>2662</v>
      </c>
      <c r="BG10" s="98">
        <f t="shared" si="37"/>
        <v>55</v>
      </c>
      <c r="BH10" s="98">
        <f t="shared" si="38"/>
        <v>0</v>
      </c>
      <c r="BI10" s="99">
        <f t="shared" si="39"/>
        <v>2310</v>
      </c>
      <c r="BJ10" s="98">
        <f>VLOOKUP(D10,[1]Sheet1!$E$15:$CA$388,75,0)</f>
        <v>0</v>
      </c>
      <c r="BK10" s="98">
        <f t="shared" si="40"/>
        <v>0</v>
      </c>
      <c r="BL10" s="98">
        <v>0</v>
      </c>
      <c r="BM10" s="98">
        <f t="shared" si="41"/>
        <v>0</v>
      </c>
      <c r="BN10" s="98"/>
      <c r="BO10" s="98"/>
      <c r="BP10" s="39">
        <f t="shared" si="42"/>
        <v>0</v>
      </c>
      <c r="BQ10" s="39">
        <f t="shared" si="43"/>
        <v>510531.4</v>
      </c>
      <c r="BR10" s="39">
        <f t="shared" si="4"/>
        <v>510531</v>
      </c>
    </row>
    <row r="11" spans="1:70" ht="15" x14ac:dyDescent="0.15">
      <c r="A11" s="69">
        <v>2202002</v>
      </c>
      <c r="C11" s="83">
        <v>0</v>
      </c>
      <c r="D11" s="69">
        <v>2202002</v>
      </c>
      <c r="E11" s="75" t="s">
        <v>20</v>
      </c>
      <c r="F11" s="69" t="s">
        <v>383</v>
      </c>
      <c r="G11" s="98">
        <f>VLOOKUP(D11,[1]Sheet1!$E$15:$AM$388,35,0)</f>
        <v>1490</v>
      </c>
      <c r="H11" s="99">
        <f t="shared" si="8"/>
        <v>4599630</v>
      </c>
      <c r="I11" s="98">
        <f>VLOOKUP(D11,[1]Sheet1!$E$15:$AQ$388,39,0)</f>
        <v>0</v>
      </c>
      <c r="J11" s="98">
        <f t="shared" si="9"/>
        <v>0</v>
      </c>
      <c r="K11" s="98">
        <f>VLOOKUP(D11,'[4]К1-2023 - общински'!$D$8:$CU$380,96,0)</f>
        <v>0</v>
      </c>
      <c r="L11" s="98">
        <f t="shared" si="10"/>
        <v>0</v>
      </c>
      <c r="M11" s="98">
        <f>VLOOKUP(D11,[5]Sheet1!$F$7:$AI$380,30,0)</f>
        <v>0</v>
      </c>
      <c r="N11" s="98">
        <f t="shared" si="11"/>
        <v>0</v>
      </c>
      <c r="O11" s="98">
        <f>VLOOKUP(D11,[1]Sheet1!$E$15:$BV$388,70,0)</f>
        <v>0</v>
      </c>
      <c r="P11" s="98">
        <f t="shared" si="12"/>
        <v>0</v>
      </c>
      <c r="Q11" s="100">
        <f t="shared" si="13"/>
        <v>4599630</v>
      </c>
      <c r="R11" s="101">
        <f t="shared" si="14"/>
        <v>1490</v>
      </c>
      <c r="S11" s="98">
        <f>VLOOKUP(D11,[1]Sheet1!$E$15:$AK$388,33,0)</f>
        <v>55</v>
      </c>
      <c r="T11" s="98">
        <f>VLOOKUP(D11,[5]Sheet1!$F$7:$U$380,16,0)</f>
        <v>0</v>
      </c>
      <c r="U11" s="98">
        <f t="shared" si="15"/>
        <v>55</v>
      </c>
      <c r="V11" s="99">
        <f t="shared" si="16"/>
        <v>861740</v>
      </c>
      <c r="W11" s="98">
        <f>VLOOKUP(D11,[1]Sheet1!$E$15:$DN$388,114,0)</f>
        <v>0</v>
      </c>
      <c r="X11" s="99">
        <f t="shared" si="17"/>
        <v>0</v>
      </c>
      <c r="Y11" s="98">
        <f>VLOOKUP(D11,[1]Sheet1!$E$15:$DP$388,116,0)</f>
        <v>539</v>
      </c>
      <c r="Z11" s="99">
        <f t="shared" si="18"/>
        <v>69531</v>
      </c>
      <c r="AA11" s="71">
        <v>73900</v>
      </c>
      <c r="AB11" s="39">
        <f t="shared" si="19"/>
        <v>4507637.4000000004</v>
      </c>
      <c r="AC11" s="39">
        <f t="shared" si="20"/>
        <v>0</v>
      </c>
      <c r="AD11" s="39">
        <f t="shared" si="21"/>
        <v>0</v>
      </c>
      <c r="AE11" s="39">
        <f t="shared" si="22"/>
        <v>0</v>
      </c>
      <c r="AF11" s="39">
        <f t="shared" si="23"/>
        <v>4507637.4000000004</v>
      </c>
      <c r="AG11" s="39">
        <f t="shared" si="24"/>
        <v>861740</v>
      </c>
      <c r="AH11" s="39">
        <f t="shared" si="25"/>
        <v>73900</v>
      </c>
      <c r="AI11" s="39">
        <f t="shared" si="26"/>
        <v>69531</v>
      </c>
      <c r="AJ11" s="39">
        <f t="shared" si="27"/>
        <v>5512808.4000000004</v>
      </c>
      <c r="AK11" s="102">
        <v>0</v>
      </c>
      <c r="AL11" s="39">
        <v>0</v>
      </c>
      <c r="AM11" s="98">
        <f>VLOOKUP(D11,[2]Sheet1!$E$15:$CJ$388,84,0)</f>
        <v>25</v>
      </c>
      <c r="AN11" s="39">
        <f t="shared" si="28"/>
        <v>2500</v>
      </c>
      <c r="AO11" s="76"/>
      <c r="AP11" s="76">
        <f t="shared" si="2"/>
        <v>0</v>
      </c>
      <c r="AQ11" s="76"/>
      <c r="AR11" s="76">
        <f t="shared" si="30"/>
        <v>0</v>
      </c>
      <c r="AS11" s="99">
        <f t="shared" si="31"/>
        <v>2500</v>
      </c>
      <c r="AT11" s="100">
        <f t="shared" si="32"/>
        <v>5515308.4000000004</v>
      </c>
      <c r="AU11" s="98">
        <f>VLOOKUP(D11,[1]Sheet1!$E$15:$CT$388,94,0)</f>
        <v>17</v>
      </c>
      <c r="AV11" s="98">
        <f>VLOOKUP(D11,[1]Sheet1!$E$15:$CV$388,96,0)</f>
        <v>437</v>
      </c>
      <c r="AW11" s="99">
        <f t="shared" si="33"/>
        <v>677554</v>
      </c>
      <c r="AX11" s="98">
        <f>VLOOKUP(D11,[1]Sheet1!$E$15:$CR$388,92,0)</f>
        <v>0</v>
      </c>
      <c r="AY11" s="98">
        <f t="shared" si="34"/>
        <v>0</v>
      </c>
      <c r="AZ11" s="76">
        <f t="shared" si="35"/>
        <v>52150</v>
      </c>
      <c r="BA11" s="104"/>
      <c r="BB11" s="102">
        <v>532</v>
      </c>
      <c r="BC11" s="99">
        <f t="shared" si="36"/>
        <v>110124</v>
      </c>
      <c r="BD11" s="98">
        <f>VLOOKUP(D11,[1]Sheet1!$E$15:$DF$388,106,0)</f>
        <v>539</v>
      </c>
      <c r="BE11" s="98">
        <f t="shared" si="3"/>
        <v>53900</v>
      </c>
      <c r="BF11" s="99">
        <v>2662</v>
      </c>
      <c r="BG11" s="98">
        <f t="shared" si="37"/>
        <v>1490</v>
      </c>
      <c r="BH11" s="98">
        <f t="shared" si="38"/>
        <v>0</v>
      </c>
      <c r="BI11" s="99">
        <f t="shared" si="39"/>
        <v>62580</v>
      </c>
      <c r="BJ11" s="98">
        <f>VLOOKUP(D11,[1]Sheet1!$E$15:$CA$388,75,0)</f>
        <v>0</v>
      </c>
      <c r="BK11" s="98">
        <f t="shared" si="40"/>
        <v>0</v>
      </c>
      <c r="BL11" s="98">
        <v>0</v>
      </c>
      <c r="BM11" s="98">
        <f t="shared" si="41"/>
        <v>0</v>
      </c>
      <c r="BN11" s="98"/>
      <c r="BO11" s="98"/>
      <c r="BP11" s="39">
        <f t="shared" si="42"/>
        <v>0</v>
      </c>
      <c r="BQ11" s="39">
        <f t="shared" si="43"/>
        <v>6474278.4000000004</v>
      </c>
      <c r="BR11" s="39">
        <f t="shared" si="4"/>
        <v>6474278</v>
      </c>
    </row>
    <row r="12" spans="1:70" ht="15" x14ac:dyDescent="0.15">
      <c r="A12" s="69">
        <v>2202005</v>
      </c>
      <c r="C12" s="83">
        <v>0</v>
      </c>
      <c r="D12" s="69">
        <v>2202005</v>
      </c>
      <c r="E12" s="75" t="s">
        <v>20</v>
      </c>
      <c r="F12" s="69" t="s">
        <v>384</v>
      </c>
      <c r="G12" s="98">
        <f>VLOOKUP(D12,[1]Sheet1!$E$15:$AM$388,35,0)</f>
        <v>707</v>
      </c>
      <c r="H12" s="99">
        <f t="shared" si="8"/>
        <v>2182509</v>
      </c>
      <c r="I12" s="98">
        <f>VLOOKUP(D12,[1]Sheet1!$E$15:$AQ$388,39,0)</f>
        <v>0</v>
      </c>
      <c r="J12" s="98">
        <f t="shared" si="9"/>
        <v>0</v>
      </c>
      <c r="K12" s="98">
        <f>VLOOKUP(D12,'[4]К1-2023 - общински'!$D$8:$CU$380,96,0)</f>
        <v>0</v>
      </c>
      <c r="L12" s="98">
        <f t="shared" si="10"/>
        <v>0</v>
      </c>
      <c r="M12" s="98">
        <f>VLOOKUP(D12,[5]Sheet1!$F$7:$AI$380,30,0)</f>
        <v>0</v>
      </c>
      <c r="N12" s="98">
        <f t="shared" si="11"/>
        <v>0</v>
      </c>
      <c r="O12" s="98">
        <f>VLOOKUP(D12,[1]Sheet1!$E$15:$BV$388,70,0)</f>
        <v>0</v>
      </c>
      <c r="P12" s="98">
        <f t="shared" si="12"/>
        <v>0</v>
      </c>
      <c r="Q12" s="100">
        <f t="shared" si="13"/>
        <v>2182509</v>
      </c>
      <c r="R12" s="101">
        <f t="shared" si="14"/>
        <v>707</v>
      </c>
      <c r="S12" s="98">
        <f>VLOOKUP(D12,[1]Sheet1!$E$15:$AK$388,33,0)</f>
        <v>28</v>
      </c>
      <c r="T12" s="98">
        <f>VLOOKUP(D12,[5]Sheet1!$F$7:$U$380,16,0)</f>
        <v>0</v>
      </c>
      <c r="U12" s="98">
        <f t="shared" si="15"/>
        <v>28</v>
      </c>
      <c r="V12" s="99">
        <f t="shared" si="16"/>
        <v>438704</v>
      </c>
      <c r="W12" s="98">
        <f>VLOOKUP(D12,[1]Sheet1!$E$15:$DN$388,114,0)</f>
        <v>0</v>
      </c>
      <c r="X12" s="99">
        <f t="shared" si="17"/>
        <v>0</v>
      </c>
      <c r="Y12" s="98">
        <f>VLOOKUP(D12,[1]Sheet1!$E$15:$DP$388,116,0)</f>
        <v>0</v>
      </c>
      <c r="Z12" s="99">
        <f t="shared" si="18"/>
        <v>0</v>
      </c>
      <c r="AA12" s="71">
        <v>73900</v>
      </c>
      <c r="AB12" s="39">
        <f t="shared" si="19"/>
        <v>2138858.8199999998</v>
      </c>
      <c r="AC12" s="39">
        <f t="shared" si="20"/>
        <v>0</v>
      </c>
      <c r="AD12" s="39">
        <f t="shared" si="21"/>
        <v>0</v>
      </c>
      <c r="AE12" s="39">
        <f t="shared" si="22"/>
        <v>0</v>
      </c>
      <c r="AF12" s="39">
        <f t="shared" si="23"/>
        <v>2138858.8199999998</v>
      </c>
      <c r="AG12" s="39">
        <f t="shared" si="24"/>
        <v>438704</v>
      </c>
      <c r="AH12" s="39">
        <f t="shared" si="25"/>
        <v>73900</v>
      </c>
      <c r="AI12" s="39">
        <f t="shared" si="26"/>
        <v>0</v>
      </c>
      <c r="AJ12" s="39">
        <f t="shared" si="27"/>
        <v>2651462.8199999998</v>
      </c>
      <c r="AK12" s="102">
        <v>0</v>
      </c>
      <c r="AL12" s="39">
        <f>VLOOKUP(D12,[6]data!$A$2:$E$107,5,0)</f>
        <v>5000</v>
      </c>
      <c r="AM12" s="98">
        <v>13</v>
      </c>
      <c r="AN12" s="39">
        <f t="shared" si="28"/>
        <v>1300</v>
      </c>
      <c r="AO12" s="76"/>
      <c r="AP12" s="76">
        <f t="shared" si="2"/>
        <v>0</v>
      </c>
      <c r="AQ12" s="76"/>
      <c r="AR12" s="76">
        <f t="shared" si="30"/>
        <v>0</v>
      </c>
      <c r="AS12" s="99">
        <f t="shared" si="31"/>
        <v>6300</v>
      </c>
      <c r="AT12" s="100">
        <f t="shared" si="32"/>
        <v>2657762.8199999998</v>
      </c>
      <c r="AU12" s="98">
        <f>VLOOKUP(D12,[1]Sheet1!$E$15:$CT$388,94,0)</f>
        <v>17</v>
      </c>
      <c r="AV12" s="98">
        <f>VLOOKUP(D12,[1]Sheet1!$E$15:$CV$388,96,0)</f>
        <v>410</v>
      </c>
      <c r="AW12" s="99">
        <f t="shared" si="33"/>
        <v>639376</v>
      </c>
      <c r="AX12" s="98">
        <f>VLOOKUP(D12,[1]Sheet1!$E$15:$CR$388,92,0)</f>
        <v>0</v>
      </c>
      <c r="AY12" s="98">
        <f t="shared" si="34"/>
        <v>0</v>
      </c>
      <c r="AZ12" s="76">
        <f t="shared" si="35"/>
        <v>24745</v>
      </c>
      <c r="BA12" s="104"/>
      <c r="BB12" s="102">
        <v>438</v>
      </c>
      <c r="BC12" s="99">
        <f t="shared" si="36"/>
        <v>90666</v>
      </c>
      <c r="BD12" s="98">
        <f>VLOOKUP(D12,[1]Sheet1!$E$15:$DF$388,106,0)</f>
        <v>0</v>
      </c>
      <c r="BE12" s="98">
        <f t="shared" si="3"/>
        <v>0</v>
      </c>
      <c r="BF12" s="99">
        <v>2662</v>
      </c>
      <c r="BG12" s="98">
        <f t="shared" si="37"/>
        <v>707</v>
      </c>
      <c r="BH12" s="98">
        <f t="shared" si="38"/>
        <v>0</v>
      </c>
      <c r="BI12" s="99">
        <f t="shared" si="39"/>
        <v>29694</v>
      </c>
      <c r="BJ12" s="98">
        <f>VLOOKUP(D12,[1]Sheet1!$E$15:$CA$388,75,0)</f>
        <v>0</v>
      </c>
      <c r="BK12" s="98">
        <f t="shared" si="40"/>
        <v>0</v>
      </c>
      <c r="BL12" s="98">
        <v>0</v>
      </c>
      <c r="BM12" s="98">
        <f t="shared" si="41"/>
        <v>0</v>
      </c>
      <c r="BN12" s="98"/>
      <c r="BO12" s="98"/>
      <c r="BP12" s="39">
        <f t="shared" si="42"/>
        <v>0</v>
      </c>
      <c r="BQ12" s="39">
        <f t="shared" si="43"/>
        <v>3444905.82</v>
      </c>
      <c r="BR12" s="39">
        <f t="shared" si="4"/>
        <v>3444906</v>
      </c>
    </row>
    <row r="13" spans="1:70" ht="15" x14ac:dyDescent="0.15">
      <c r="A13" s="69">
        <v>2202026</v>
      </c>
      <c r="C13" s="83">
        <v>0</v>
      </c>
      <c r="D13" s="69">
        <v>2202026</v>
      </c>
      <c r="E13" s="75" t="s">
        <v>20</v>
      </c>
      <c r="F13" s="69" t="s">
        <v>385</v>
      </c>
      <c r="G13" s="98">
        <f>VLOOKUP(D13,[1]Sheet1!$E$15:$AM$388,35,0)</f>
        <v>546</v>
      </c>
      <c r="H13" s="99">
        <f t="shared" si="8"/>
        <v>1685502</v>
      </c>
      <c r="I13" s="98">
        <f>VLOOKUP(D13,[1]Sheet1!$E$15:$AQ$388,39,0)</f>
        <v>0</v>
      </c>
      <c r="J13" s="98">
        <f t="shared" si="9"/>
        <v>0</v>
      </c>
      <c r="K13" s="98">
        <f>VLOOKUP(D13,'[4]К1-2023 - общински'!$D$8:$CU$380,96,0)</f>
        <v>0</v>
      </c>
      <c r="L13" s="98">
        <f t="shared" si="10"/>
        <v>0</v>
      </c>
      <c r="M13" s="98">
        <f>VLOOKUP(D13,[5]Sheet1!$F$7:$AI$380,30,0)</f>
        <v>0</v>
      </c>
      <c r="N13" s="98">
        <f t="shared" si="11"/>
        <v>0</v>
      </c>
      <c r="O13" s="98">
        <f>VLOOKUP(D13,[1]Sheet1!$E$15:$BV$388,70,0)</f>
        <v>2</v>
      </c>
      <c r="P13" s="98">
        <f t="shared" si="12"/>
        <v>17642</v>
      </c>
      <c r="Q13" s="100">
        <f t="shared" si="13"/>
        <v>1703144</v>
      </c>
      <c r="R13" s="101">
        <f t="shared" si="14"/>
        <v>548</v>
      </c>
      <c r="S13" s="98">
        <f>VLOOKUP(D13,[1]Sheet1!$E$15:$AK$388,33,0)</f>
        <v>24</v>
      </c>
      <c r="T13" s="98">
        <f>VLOOKUP(D13,[5]Sheet1!$F$7:$U$380,16,0)</f>
        <v>0</v>
      </c>
      <c r="U13" s="98">
        <f t="shared" si="15"/>
        <v>24</v>
      </c>
      <c r="V13" s="99">
        <f t="shared" si="16"/>
        <v>376032</v>
      </c>
      <c r="W13" s="98">
        <f>VLOOKUP(D13,[1]Sheet1!$E$15:$DN$388,114,0)</f>
        <v>0</v>
      </c>
      <c r="X13" s="99">
        <f t="shared" si="17"/>
        <v>0</v>
      </c>
      <c r="Y13" s="98">
        <f>VLOOKUP(D13,[1]Sheet1!$E$15:$DP$388,116,0)</f>
        <v>115</v>
      </c>
      <c r="Z13" s="99">
        <f t="shared" si="18"/>
        <v>14835</v>
      </c>
      <c r="AA13" s="71">
        <v>73900</v>
      </c>
      <c r="AB13" s="39">
        <f t="shared" si="19"/>
        <v>1651791.96</v>
      </c>
      <c r="AC13" s="39">
        <f t="shared" si="20"/>
        <v>0</v>
      </c>
      <c r="AD13" s="39">
        <f t="shared" si="21"/>
        <v>0</v>
      </c>
      <c r="AE13" s="39">
        <f t="shared" si="22"/>
        <v>17642</v>
      </c>
      <c r="AF13" s="39">
        <f t="shared" si="23"/>
        <v>1669433.96</v>
      </c>
      <c r="AG13" s="39">
        <f t="shared" si="24"/>
        <v>376032</v>
      </c>
      <c r="AH13" s="39">
        <f t="shared" si="25"/>
        <v>73900</v>
      </c>
      <c r="AI13" s="39">
        <f t="shared" si="26"/>
        <v>14835</v>
      </c>
      <c r="AJ13" s="39">
        <f t="shared" si="27"/>
        <v>2134200.96</v>
      </c>
      <c r="AK13" s="102">
        <v>0</v>
      </c>
      <c r="AL13" s="39">
        <f>VLOOKUP(D13,[6]data!$A$2:$E$107,5,0)</f>
        <v>5000</v>
      </c>
      <c r="AM13" s="98">
        <f>VLOOKUP(D13,[2]Sheet1!$E$15:$CJ$388,84,0)</f>
        <v>14</v>
      </c>
      <c r="AN13" s="39">
        <f t="shared" si="28"/>
        <v>1400</v>
      </c>
      <c r="AO13" s="76"/>
      <c r="AP13" s="76">
        <f t="shared" si="2"/>
        <v>0</v>
      </c>
      <c r="AQ13" s="76"/>
      <c r="AR13" s="76">
        <f t="shared" si="30"/>
        <v>0</v>
      </c>
      <c r="AS13" s="99">
        <f t="shared" si="31"/>
        <v>6400</v>
      </c>
      <c r="AT13" s="100">
        <f t="shared" si="32"/>
        <v>2140600.96</v>
      </c>
      <c r="AU13" s="98">
        <f>VLOOKUP(D13,[1]Sheet1!$E$15:$CT$388,94,0)</f>
        <v>13</v>
      </c>
      <c r="AV13" s="98">
        <f>VLOOKUP(D13,[1]Sheet1!$E$15:$CV$388,96,0)</f>
        <v>282</v>
      </c>
      <c r="AW13" s="99">
        <f t="shared" si="33"/>
        <v>444352</v>
      </c>
      <c r="AX13" s="98">
        <f>VLOOKUP(D13,[1]Sheet1!$E$15:$CR$388,92,0)</f>
        <v>0</v>
      </c>
      <c r="AY13" s="98">
        <f t="shared" si="34"/>
        <v>0</v>
      </c>
      <c r="AZ13" s="76">
        <f t="shared" si="35"/>
        <v>19110</v>
      </c>
      <c r="BA13" s="104"/>
      <c r="BB13" s="102">
        <v>273</v>
      </c>
      <c r="BC13" s="99">
        <f t="shared" si="36"/>
        <v>56511</v>
      </c>
      <c r="BD13" s="98">
        <f>VLOOKUP(D13,[1]Sheet1!$E$15:$DF$388,106,0)</f>
        <v>115</v>
      </c>
      <c r="BE13" s="98">
        <f t="shared" si="3"/>
        <v>11500</v>
      </c>
      <c r="BF13" s="99">
        <v>2662</v>
      </c>
      <c r="BG13" s="98">
        <f t="shared" si="37"/>
        <v>546</v>
      </c>
      <c r="BH13" s="98">
        <f t="shared" si="38"/>
        <v>0</v>
      </c>
      <c r="BI13" s="99">
        <f t="shared" si="39"/>
        <v>22932</v>
      </c>
      <c r="BJ13" s="98">
        <f>VLOOKUP(D13,[1]Sheet1!$E$15:$CA$388,75,0)</f>
        <v>0</v>
      </c>
      <c r="BK13" s="98">
        <f t="shared" si="40"/>
        <v>0</v>
      </c>
      <c r="BL13" s="98">
        <v>0</v>
      </c>
      <c r="BM13" s="98">
        <f t="shared" si="41"/>
        <v>0</v>
      </c>
      <c r="BN13" s="98"/>
      <c r="BO13" s="98"/>
      <c r="BP13" s="39">
        <f t="shared" si="42"/>
        <v>0</v>
      </c>
      <c r="BQ13" s="39">
        <f t="shared" si="43"/>
        <v>2697667.96</v>
      </c>
      <c r="BR13" s="39">
        <f t="shared" si="4"/>
        <v>2697668</v>
      </c>
    </row>
    <row r="14" spans="1:70" ht="15" x14ac:dyDescent="0.15">
      <c r="A14" s="69">
        <v>2202050</v>
      </c>
      <c r="C14" s="83">
        <v>3</v>
      </c>
      <c r="D14" s="69">
        <v>2202050</v>
      </c>
      <c r="E14" s="75" t="s">
        <v>20</v>
      </c>
      <c r="F14" s="69" t="s">
        <v>386</v>
      </c>
      <c r="G14" s="98">
        <f>VLOOKUP(D14,[1]Sheet1!$E$15:$AM$388,35,0)</f>
        <v>465</v>
      </c>
      <c r="H14" s="99">
        <f t="shared" si="8"/>
        <v>1435455</v>
      </c>
      <c r="I14" s="98">
        <f>VLOOKUP(D14,[1]Sheet1!$E$15:$AQ$388,39,0)</f>
        <v>0</v>
      </c>
      <c r="J14" s="98">
        <f t="shared" si="9"/>
        <v>0</v>
      </c>
      <c r="K14" s="98">
        <f>VLOOKUP(D14,'[4]К1-2023 - общински'!$D$8:$CU$380,96,0)</f>
        <v>0</v>
      </c>
      <c r="L14" s="98">
        <f t="shared" si="10"/>
        <v>0</v>
      </c>
      <c r="M14" s="98">
        <f>VLOOKUP(D14,[5]Sheet1!$F$7:$AI$380,30,0)</f>
        <v>0</v>
      </c>
      <c r="N14" s="98">
        <f t="shared" si="11"/>
        <v>0</v>
      </c>
      <c r="O14" s="98">
        <f>VLOOKUP(D14,[1]Sheet1!$E$15:$BV$388,70,0)</f>
        <v>0</v>
      </c>
      <c r="P14" s="98">
        <f t="shared" si="12"/>
        <v>0</v>
      </c>
      <c r="Q14" s="100">
        <f t="shared" si="13"/>
        <v>1435455</v>
      </c>
      <c r="R14" s="101">
        <f t="shared" si="14"/>
        <v>465</v>
      </c>
      <c r="S14" s="98">
        <f>VLOOKUP(D14,[1]Sheet1!$E$15:$AK$388,33,0)</f>
        <v>20</v>
      </c>
      <c r="T14" s="98">
        <f>VLOOKUP(D14,[5]Sheet1!$F$7:$U$380,16,0)</f>
        <v>0</v>
      </c>
      <c r="U14" s="98">
        <f t="shared" si="15"/>
        <v>20</v>
      </c>
      <c r="V14" s="99">
        <f t="shared" si="16"/>
        <v>313360</v>
      </c>
      <c r="W14" s="98">
        <f>VLOOKUP(D14,[1]Sheet1!$E$15:$DN$388,114,0)</f>
        <v>0</v>
      </c>
      <c r="X14" s="99">
        <f t="shared" si="17"/>
        <v>0</v>
      </c>
      <c r="Y14" s="98">
        <f>VLOOKUP(D14,[1]Sheet1!$E$15:$DP$388,116,0)</f>
        <v>0</v>
      </c>
      <c r="Z14" s="99">
        <f t="shared" si="18"/>
        <v>0</v>
      </c>
      <c r="AA14" s="71">
        <v>73900</v>
      </c>
      <c r="AB14" s="39">
        <f t="shared" si="19"/>
        <v>1406745.9</v>
      </c>
      <c r="AC14" s="39">
        <f t="shared" si="20"/>
        <v>0</v>
      </c>
      <c r="AD14" s="39">
        <f t="shared" si="21"/>
        <v>0</v>
      </c>
      <c r="AE14" s="39">
        <f t="shared" si="22"/>
        <v>0</v>
      </c>
      <c r="AF14" s="39">
        <f t="shared" si="23"/>
        <v>1406745.9</v>
      </c>
      <c r="AG14" s="39">
        <f t="shared" si="24"/>
        <v>313360</v>
      </c>
      <c r="AH14" s="39">
        <f t="shared" si="25"/>
        <v>73900</v>
      </c>
      <c r="AI14" s="39">
        <f t="shared" si="26"/>
        <v>0</v>
      </c>
      <c r="AJ14" s="39">
        <f t="shared" si="27"/>
        <v>1794005.9</v>
      </c>
      <c r="AK14" s="102">
        <v>0</v>
      </c>
      <c r="AL14" s="39">
        <v>0</v>
      </c>
      <c r="AM14" s="98">
        <f>VLOOKUP(D14,[2]Sheet1!$E$15:$CJ$388,84,0)</f>
        <v>26</v>
      </c>
      <c r="AN14" s="39">
        <f t="shared" si="28"/>
        <v>2600</v>
      </c>
      <c r="AO14" s="76"/>
      <c r="AP14" s="76">
        <f t="shared" si="2"/>
        <v>0</v>
      </c>
      <c r="AQ14" s="76"/>
      <c r="AR14" s="76">
        <f t="shared" si="30"/>
        <v>0</v>
      </c>
      <c r="AS14" s="99">
        <f t="shared" si="31"/>
        <v>2600</v>
      </c>
      <c r="AT14" s="100">
        <f t="shared" si="32"/>
        <v>1796605.9</v>
      </c>
      <c r="AU14" s="98">
        <f>VLOOKUP(D14,[1]Sheet1!$E$15:$CT$388,94,0)</f>
        <v>10</v>
      </c>
      <c r="AV14" s="98">
        <f>VLOOKUP(D14,[1]Sheet1!$E$15:$CV$388,96,0)</f>
        <v>231</v>
      </c>
      <c r="AW14" s="99">
        <f t="shared" si="33"/>
        <v>361714</v>
      </c>
      <c r="AX14" s="98">
        <f>VLOOKUP(D14,[1]Sheet1!$E$15:$CR$388,92,0)</f>
        <v>0</v>
      </c>
      <c r="AY14" s="98">
        <f t="shared" si="34"/>
        <v>0</v>
      </c>
      <c r="AZ14" s="76">
        <f t="shared" si="35"/>
        <v>16275</v>
      </c>
      <c r="BA14" s="104"/>
      <c r="BB14" s="102">
        <v>283</v>
      </c>
      <c r="BC14" s="99">
        <f t="shared" si="36"/>
        <v>58581</v>
      </c>
      <c r="BD14" s="98">
        <f>VLOOKUP(D14,[1]Sheet1!$E$15:$DF$388,106,0)</f>
        <v>0</v>
      </c>
      <c r="BE14" s="98">
        <f t="shared" si="3"/>
        <v>0</v>
      </c>
      <c r="BF14" s="99">
        <v>2662</v>
      </c>
      <c r="BG14" s="98">
        <f t="shared" si="37"/>
        <v>465</v>
      </c>
      <c r="BH14" s="98">
        <f t="shared" si="38"/>
        <v>0</v>
      </c>
      <c r="BI14" s="99">
        <f t="shared" si="39"/>
        <v>19530</v>
      </c>
      <c r="BJ14" s="98">
        <f>VLOOKUP(D14,[1]Sheet1!$E$15:$CA$388,75,0)</f>
        <v>0</v>
      </c>
      <c r="BK14" s="98">
        <f t="shared" si="40"/>
        <v>0</v>
      </c>
      <c r="BL14" s="98">
        <v>0</v>
      </c>
      <c r="BM14" s="98">
        <f t="shared" si="41"/>
        <v>0</v>
      </c>
      <c r="BN14" s="98"/>
      <c r="BO14" s="98"/>
      <c r="BP14" s="39">
        <f t="shared" si="42"/>
        <v>0</v>
      </c>
      <c r="BQ14" s="39">
        <f t="shared" si="43"/>
        <v>2255367.9</v>
      </c>
      <c r="BR14" s="39">
        <f t="shared" si="4"/>
        <v>2255368</v>
      </c>
    </row>
    <row r="15" spans="1:70" ht="32.25" customHeight="1" x14ac:dyDescent="0.15">
      <c r="A15" s="69">
        <v>2202052</v>
      </c>
      <c r="C15" s="83">
        <v>0</v>
      </c>
      <c r="D15" s="69">
        <v>2202052</v>
      </c>
      <c r="E15" s="75" t="s">
        <v>20</v>
      </c>
      <c r="F15" s="69" t="s">
        <v>387</v>
      </c>
      <c r="G15" s="98">
        <f>VLOOKUP(D15,[1]Sheet1!$E$15:$AM$388,35,0)</f>
        <v>497</v>
      </c>
      <c r="H15" s="99">
        <f t="shared" si="8"/>
        <v>1534239</v>
      </c>
      <c r="I15" s="98">
        <f>VLOOKUP(D15,[1]Sheet1!$E$15:$AQ$388,39,0)</f>
        <v>0</v>
      </c>
      <c r="J15" s="98">
        <f t="shared" si="9"/>
        <v>0</v>
      </c>
      <c r="K15" s="98">
        <f>VLOOKUP(D15,'[4]К1-2023 - общински'!$D$8:$CU$380,96,0)</f>
        <v>0</v>
      </c>
      <c r="L15" s="98">
        <f t="shared" si="10"/>
        <v>0</v>
      </c>
      <c r="M15" s="98">
        <f>VLOOKUP(D15,[5]Sheet1!$F$7:$AI$380,30,0)</f>
        <v>0</v>
      </c>
      <c r="N15" s="98">
        <f t="shared" si="11"/>
        <v>0</v>
      </c>
      <c r="O15" s="98">
        <f>VLOOKUP(D15,[1]Sheet1!$E$15:$BV$388,70,0)</f>
        <v>0</v>
      </c>
      <c r="P15" s="98">
        <f t="shared" si="12"/>
        <v>0</v>
      </c>
      <c r="Q15" s="100">
        <f t="shared" si="13"/>
        <v>1534239</v>
      </c>
      <c r="R15" s="101">
        <f t="shared" si="14"/>
        <v>497</v>
      </c>
      <c r="S15" s="98">
        <f>VLOOKUP(D15,[1]Sheet1!$E$15:$AK$388,33,0)</f>
        <v>20</v>
      </c>
      <c r="T15" s="98">
        <f>VLOOKUP(D15,[5]Sheet1!$F$7:$U$380,16,0)</f>
        <v>0</v>
      </c>
      <c r="U15" s="98">
        <f t="shared" si="15"/>
        <v>20</v>
      </c>
      <c r="V15" s="99">
        <f t="shared" si="16"/>
        <v>313360</v>
      </c>
      <c r="W15" s="98">
        <f>VLOOKUP(D15,[1]Sheet1!$E$15:$DN$388,114,0)</f>
        <v>0</v>
      </c>
      <c r="X15" s="99">
        <f t="shared" si="17"/>
        <v>0</v>
      </c>
      <c r="Y15" s="98">
        <f>VLOOKUP(D15,[1]Sheet1!$E$15:$DP$388,116,0)</f>
        <v>0</v>
      </c>
      <c r="Z15" s="99">
        <f t="shared" si="18"/>
        <v>0</v>
      </c>
      <c r="AA15" s="71">
        <v>73900</v>
      </c>
      <c r="AB15" s="39">
        <f t="shared" si="19"/>
        <v>1503554.22</v>
      </c>
      <c r="AC15" s="39">
        <f t="shared" si="20"/>
        <v>0</v>
      </c>
      <c r="AD15" s="39">
        <f t="shared" si="21"/>
        <v>0</v>
      </c>
      <c r="AE15" s="39">
        <f t="shared" si="22"/>
        <v>0</v>
      </c>
      <c r="AF15" s="39">
        <f t="shared" si="23"/>
        <v>1503554.22</v>
      </c>
      <c r="AG15" s="39">
        <f t="shared" si="24"/>
        <v>313360</v>
      </c>
      <c r="AH15" s="39">
        <f t="shared" si="25"/>
        <v>73900</v>
      </c>
      <c r="AI15" s="39">
        <f t="shared" si="26"/>
        <v>0</v>
      </c>
      <c r="AJ15" s="39">
        <f t="shared" si="27"/>
        <v>1890814.22</v>
      </c>
      <c r="AK15" s="102">
        <v>0</v>
      </c>
      <c r="AL15" s="39">
        <f>VLOOKUP(D15,[6]data!$A$2:$E$107,5,0)</f>
        <v>5000</v>
      </c>
      <c r="AM15" s="98">
        <f>VLOOKUP(D15,[2]Sheet1!$E$15:$CJ$388,84,0)</f>
        <v>12</v>
      </c>
      <c r="AN15" s="39">
        <f t="shared" si="28"/>
        <v>1200</v>
      </c>
      <c r="AO15" s="76"/>
      <c r="AP15" s="76">
        <f t="shared" si="2"/>
        <v>0</v>
      </c>
      <c r="AQ15" s="76"/>
      <c r="AR15" s="76">
        <f t="shared" si="30"/>
        <v>0</v>
      </c>
      <c r="AS15" s="99">
        <f t="shared" si="31"/>
        <v>6200</v>
      </c>
      <c r="AT15" s="100">
        <f t="shared" si="32"/>
        <v>1897014.22</v>
      </c>
      <c r="AU15" s="98">
        <f>VLOOKUP(D15,[1]Sheet1!$E$15:$CT$388,94,0)</f>
        <v>14</v>
      </c>
      <c r="AV15" s="98">
        <f>VLOOKUP(D15,[1]Sheet1!$E$15:$CV$388,96,0)</f>
        <v>315</v>
      </c>
      <c r="AW15" s="99">
        <f t="shared" si="33"/>
        <v>494522</v>
      </c>
      <c r="AX15" s="98">
        <f>VLOOKUP(D15,[1]Sheet1!$E$15:$CR$388,92,0)</f>
        <v>0</v>
      </c>
      <c r="AY15" s="98">
        <f t="shared" si="34"/>
        <v>0</v>
      </c>
      <c r="AZ15" s="76">
        <f t="shared" si="35"/>
        <v>17395</v>
      </c>
      <c r="BA15" s="104"/>
      <c r="BB15" s="102">
        <v>294</v>
      </c>
      <c r="BC15" s="99">
        <f t="shared" si="36"/>
        <v>60858</v>
      </c>
      <c r="BD15" s="98">
        <f>VLOOKUP(D15,[1]Sheet1!$E$15:$DF$388,106,0)</f>
        <v>0</v>
      </c>
      <c r="BE15" s="98">
        <f t="shared" si="3"/>
        <v>0</v>
      </c>
      <c r="BF15" s="99">
        <v>2662</v>
      </c>
      <c r="BG15" s="98">
        <f t="shared" si="37"/>
        <v>497</v>
      </c>
      <c r="BH15" s="98">
        <f t="shared" si="38"/>
        <v>0</v>
      </c>
      <c r="BI15" s="99">
        <f t="shared" si="39"/>
        <v>20874</v>
      </c>
      <c r="BJ15" s="98">
        <f>VLOOKUP(D15,[1]Sheet1!$E$15:$CA$388,75,0)</f>
        <v>0</v>
      </c>
      <c r="BK15" s="98">
        <f t="shared" si="40"/>
        <v>0</v>
      </c>
      <c r="BL15" s="98">
        <v>0</v>
      </c>
      <c r="BM15" s="98">
        <f t="shared" si="41"/>
        <v>0</v>
      </c>
      <c r="BN15" s="98"/>
      <c r="BO15" s="98"/>
      <c r="BP15" s="39">
        <f t="shared" si="42"/>
        <v>0</v>
      </c>
      <c r="BQ15" s="39">
        <f t="shared" si="43"/>
        <v>2493325.2199999997</v>
      </c>
      <c r="BR15" s="39">
        <f t="shared" si="4"/>
        <v>2493325</v>
      </c>
    </row>
    <row r="16" spans="1:70" ht="15" x14ac:dyDescent="0.15">
      <c r="A16" s="69">
        <v>2202064</v>
      </c>
      <c r="C16" s="83">
        <v>3</v>
      </c>
      <c r="D16" s="69">
        <v>2202064</v>
      </c>
      <c r="E16" s="75" t="s">
        <v>20</v>
      </c>
      <c r="F16" s="69" t="s">
        <v>388</v>
      </c>
      <c r="G16" s="98">
        <f>VLOOKUP(D16,[1]Sheet1!$E$15:$AM$388,35,0)</f>
        <v>376</v>
      </c>
      <c r="H16" s="99">
        <f t="shared" si="8"/>
        <v>1160712</v>
      </c>
      <c r="I16" s="98">
        <f>VLOOKUP(D16,[1]Sheet1!$E$15:$AQ$388,39,0)</f>
        <v>0</v>
      </c>
      <c r="J16" s="98">
        <f t="shared" si="9"/>
        <v>0</v>
      </c>
      <c r="K16" s="98">
        <f>VLOOKUP(D16,'[4]К1-2023 - общински'!$D$8:$CU$380,96,0)</f>
        <v>0</v>
      </c>
      <c r="L16" s="98">
        <f t="shared" si="10"/>
        <v>0</v>
      </c>
      <c r="M16" s="98">
        <f>VLOOKUP(D16,[5]Sheet1!$F$7:$AI$380,30,0)</f>
        <v>0</v>
      </c>
      <c r="N16" s="98">
        <f t="shared" si="11"/>
        <v>0</v>
      </c>
      <c r="O16" s="98">
        <f>VLOOKUP(D16,[1]Sheet1!$E$15:$BV$388,70,0)</f>
        <v>2</v>
      </c>
      <c r="P16" s="98">
        <f t="shared" si="12"/>
        <v>17642</v>
      </c>
      <c r="Q16" s="100">
        <f t="shared" si="13"/>
        <v>1178354</v>
      </c>
      <c r="R16" s="101">
        <f t="shared" si="14"/>
        <v>378</v>
      </c>
      <c r="S16" s="98">
        <f>VLOOKUP(D16,[1]Sheet1!$E$15:$AK$388,33,0)</f>
        <v>16</v>
      </c>
      <c r="T16" s="98">
        <f>VLOOKUP(D16,[5]Sheet1!$F$7:$U$380,16,0)</f>
        <v>0</v>
      </c>
      <c r="U16" s="98">
        <f t="shared" si="15"/>
        <v>16</v>
      </c>
      <c r="V16" s="99">
        <f t="shared" si="16"/>
        <v>250688</v>
      </c>
      <c r="W16" s="98">
        <f>VLOOKUP(D16,[1]Sheet1!$E$15:$DN$388,114,0)</f>
        <v>0</v>
      </c>
      <c r="X16" s="99">
        <f t="shared" si="17"/>
        <v>0</v>
      </c>
      <c r="Y16" s="98">
        <f>VLOOKUP(D16,[1]Sheet1!$E$15:$DP$388,116,0)</f>
        <v>0</v>
      </c>
      <c r="Z16" s="99">
        <f t="shared" si="18"/>
        <v>0</v>
      </c>
      <c r="AA16" s="71">
        <v>73900</v>
      </c>
      <c r="AB16" s="39">
        <f t="shared" si="19"/>
        <v>1137497.76</v>
      </c>
      <c r="AC16" s="39">
        <f t="shared" si="20"/>
        <v>0</v>
      </c>
      <c r="AD16" s="39">
        <f t="shared" si="21"/>
        <v>0</v>
      </c>
      <c r="AE16" s="39">
        <f t="shared" si="22"/>
        <v>17642</v>
      </c>
      <c r="AF16" s="39">
        <f t="shared" si="23"/>
        <v>1155139.76</v>
      </c>
      <c r="AG16" s="39">
        <f t="shared" si="24"/>
        <v>250688</v>
      </c>
      <c r="AH16" s="39">
        <f t="shared" si="25"/>
        <v>73900</v>
      </c>
      <c r="AI16" s="39">
        <f t="shared" si="26"/>
        <v>0</v>
      </c>
      <c r="AJ16" s="39">
        <f t="shared" si="27"/>
        <v>1479727.76</v>
      </c>
      <c r="AK16" s="102">
        <v>0</v>
      </c>
      <c r="AL16" s="39">
        <f>VLOOKUP(D16,[6]data!$A$2:$E$107,5,0)</f>
        <v>5000</v>
      </c>
      <c r="AM16" s="98">
        <f>VLOOKUP(D16,[2]Sheet1!$E$15:$CJ$388,84,0)</f>
        <v>17</v>
      </c>
      <c r="AN16" s="39">
        <f t="shared" si="28"/>
        <v>1700</v>
      </c>
      <c r="AO16" s="76"/>
      <c r="AP16" s="76">
        <f t="shared" si="2"/>
        <v>0</v>
      </c>
      <c r="AQ16" s="76"/>
      <c r="AR16" s="76">
        <f t="shared" si="30"/>
        <v>0</v>
      </c>
      <c r="AS16" s="99">
        <f t="shared" si="31"/>
        <v>6700</v>
      </c>
      <c r="AT16" s="100">
        <f t="shared" si="32"/>
        <v>1486427.76</v>
      </c>
      <c r="AU16" s="98">
        <f>VLOOKUP(D16,[1]Sheet1!$E$15:$CT$388,94,0)</f>
        <v>9</v>
      </c>
      <c r="AV16" s="98">
        <f>VLOOKUP(D16,[1]Sheet1!$E$15:$CV$388,96,0)</f>
        <v>196</v>
      </c>
      <c r="AW16" s="99">
        <f t="shared" si="33"/>
        <v>308716</v>
      </c>
      <c r="AX16" s="98">
        <f>VLOOKUP(D16,[1]Sheet1!$E$15:$CR$388,92,0)</f>
        <v>2</v>
      </c>
      <c r="AY16" s="98">
        <f t="shared" si="34"/>
        <v>5040</v>
      </c>
      <c r="AZ16" s="76">
        <f t="shared" si="35"/>
        <v>13160</v>
      </c>
      <c r="BA16" s="104"/>
      <c r="BB16" s="102">
        <v>222</v>
      </c>
      <c r="BC16" s="99">
        <f t="shared" si="36"/>
        <v>45954</v>
      </c>
      <c r="BD16" s="98">
        <f>VLOOKUP(D16,[1]Sheet1!$E$15:$DF$388,106,0)</f>
        <v>0</v>
      </c>
      <c r="BE16" s="98">
        <f t="shared" si="3"/>
        <v>0</v>
      </c>
      <c r="BF16" s="99">
        <v>2662</v>
      </c>
      <c r="BG16" s="98">
        <f t="shared" si="37"/>
        <v>376</v>
      </c>
      <c r="BH16" s="98">
        <f t="shared" si="38"/>
        <v>0</v>
      </c>
      <c r="BI16" s="99">
        <f t="shared" si="39"/>
        <v>15792</v>
      </c>
      <c r="BJ16" s="98">
        <f>VLOOKUP(D16,[1]Sheet1!$E$15:$CA$388,75,0)</f>
        <v>0</v>
      </c>
      <c r="BK16" s="98">
        <f t="shared" si="40"/>
        <v>0</v>
      </c>
      <c r="BL16" s="98">
        <v>0</v>
      </c>
      <c r="BM16" s="98">
        <f t="shared" si="41"/>
        <v>0</v>
      </c>
      <c r="BN16" s="98"/>
      <c r="BO16" s="98"/>
      <c r="BP16" s="39">
        <f t="shared" si="42"/>
        <v>0</v>
      </c>
      <c r="BQ16" s="39">
        <f t="shared" si="43"/>
        <v>1877751.76</v>
      </c>
      <c r="BR16" s="39">
        <f t="shared" si="4"/>
        <v>1877752</v>
      </c>
    </row>
    <row r="17" spans="1:70" ht="15" x14ac:dyDescent="0.25">
      <c r="B17" s="11">
        <v>7</v>
      </c>
      <c r="C17" s="85"/>
      <c r="F17" s="47" t="s">
        <v>21</v>
      </c>
      <c r="G17" s="47">
        <f t="shared" ref="G17:AA17" si="45">SUM(G18:G24)</f>
        <v>2469</v>
      </c>
      <c r="H17" s="47">
        <f t="shared" si="45"/>
        <v>7621803</v>
      </c>
      <c r="I17" s="47">
        <f t="shared" si="45"/>
        <v>17</v>
      </c>
      <c r="J17" s="47">
        <f t="shared" si="45"/>
        <v>102000</v>
      </c>
      <c r="K17" s="47">
        <f t="shared" si="45"/>
        <v>0</v>
      </c>
      <c r="L17" s="47">
        <f t="shared" si="45"/>
        <v>0</v>
      </c>
      <c r="M17" s="47">
        <f t="shared" si="45"/>
        <v>0</v>
      </c>
      <c r="N17" s="47">
        <f t="shared" si="45"/>
        <v>0</v>
      </c>
      <c r="O17" s="47">
        <f t="shared" si="45"/>
        <v>31</v>
      </c>
      <c r="P17" s="47">
        <f t="shared" si="45"/>
        <v>273451</v>
      </c>
      <c r="Q17" s="47">
        <f t="shared" si="45"/>
        <v>7997254</v>
      </c>
      <c r="R17" s="47">
        <f t="shared" si="45"/>
        <v>2517</v>
      </c>
      <c r="S17" s="47">
        <f t="shared" si="45"/>
        <v>110</v>
      </c>
      <c r="T17" s="47">
        <f t="shared" si="45"/>
        <v>1</v>
      </c>
      <c r="U17" s="47">
        <f t="shared" si="45"/>
        <v>111</v>
      </c>
      <c r="V17" s="47">
        <f t="shared" si="45"/>
        <v>1739148</v>
      </c>
      <c r="W17" s="47">
        <f t="shared" si="45"/>
        <v>269</v>
      </c>
      <c r="X17" s="47">
        <f t="shared" si="45"/>
        <v>19906</v>
      </c>
      <c r="Y17" s="47">
        <f t="shared" si="45"/>
        <v>250</v>
      </c>
      <c r="Z17" s="47">
        <f t="shared" si="45"/>
        <v>32250</v>
      </c>
      <c r="AA17" s="47">
        <f t="shared" si="45"/>
        <v>517300</v>
      </c>
      <c r="AB17" s="47">
        <f t="shared" ref="AB17:BD17" si="46">SUM(AB18:AB24)</f>
        <v>7469366.9399999995</v>
      </c>
      <c r="AC17" s="47">
        <f t="shared" si="46"/>
        <v>99960</v>
      </c>
      <c r="AD17" s="47">
        <f t="shared" si="46"/>
        <v>0</v>
      </c>
      <c r="AE17" s="47">
        <f t="shared" si="46"/>
        <v>273451</v>
      </c>
      <c r="AF17" s="47">
        <f t="shared" si="46"/>
        <v>7842777.9399999995</v>
      </c>
      <c r="AG17" s="47">
        <f t="shared" si="46"/>
        <v>1739148</v>
      </c>
      <c r="AH17" s="47">
        <f t="shared" si="46"/>
        <v>517300</v>
      </c>
      <c r="AI17" s="47">
        <f t="shared" si="46"/>
        <v>52156</v>
      </c>
      <c r="AJ17" s="47">
        <f t="shared" si="46"/>
        <v>10151381.939999999</v>
      </c>
      <c r="AK17" s="47">
        <f t="shared" si="46"/>
        <v>15400</v>
      </c>
      <c r="AL17" s="47">
        <f t="shared" si="46"/>
        <v>25000</v>
      </c>
      <c r="AM17" s="47">
        <f t="shared" si="46"/>
        <v>164</v>
      </c>
      <c r="AN17" s="47">
        <f t="shared" si="46"/>
        <v>16400</v>
      </c>
      <c r="AO17" s="47">
        <f t="shared" si="46"/>
        <v>0</v>
      </c>
      <c r="AP17" s="47">
        <f t="shared" si="46"/>
        <v>0</v>
      </c>
      <c r="AQ17" s="47">
        <f t="shared" si="46"/>
        <v>0</v>
      </c>
      <c r="AR17" s="47">
        <f t="shared" si="46"/>
        <v>0</v>
      </c>
      <c r="AS17" s="47">
        <f t="shared" si="46"/>
        <v>56800</v>
      </c>
      <c r="AT17" s="47">
        <f t="shared" si="46"/>
        <v>10208181.939999999</v>
      </c>
      <c r="AU17" s="47">
        <f t="shared" si="46"/>
        <v>53</v>
      </c>
      <c r="AV17" s="47">
        <f t="shared" si="46"/>
        <v>1240</v>
      </c>
      <c r="AW17" s="47">
        <f t="shared" si="46"/>
        <v>1939284</v>
      </c>
      <c r="AX17" s="47">
        <f t="shared" si="46"/>
        <v>32</v>
      </c>
      <c r="AY17" s="47">
        <f t="shared" si="46"/>
        <v>80640</v>
      </c>
      <c r="AZ17" s="47">
        <f t="shared" si="46"/>
        <v>87010</v>
      </c>
      <c r="BA17" s="47">
        <f t="shared" si="46"/>
        <v>0</v>
      </c>
      <c r="BB17" s="47">
        <f t="shared" si="46"/>
        <v>1291</v>
      </c>
      <c r="BC17" s="47">
        <f t="shared" si="46"/>
        <v>267237</v>
      </c>
      <c r="BD17" s="47">
        <f t="shared" si="46"/>
        <v>257</v>
      </c>
      <c r="BE17" s="47">
        <f t="shared" ref="BE17:BR17" si="47">SUM(BE18:BE24)</f>
        <v>25700</v>
      </c>
      <c r="BF17" s="47">
        <f t="shared" si="47"/>
        <v>18634</v>
      </c>
      <c r="BG17" s="47">
        <f t="shared" si="47"/>
        <v>2469</v>
      </c>
      <c r="BH17" s="47">
        <f t="shared" si="47"/>
        <v>17</v>
      </c>
      <c r="BI17" s="47">
        <f t="shared" si="47"/>
        <v>104412</v>
      </c>
      <c r="BJ17" s="47">
        <f t="shared" si="47"/>
        <v>0</v>
      </c>
      <c r="BK17" s="47">
        <f t="shared" si="47"/>
        <v>0</v>
      </c>
      <c r="BL17" s="47">
        <f t="shared" si="47"/>
        <v>0</v>
      </c>
      <c r="BM17" s="47">
        <f t="shared" si="47"/>
        <v>0</v>
      </c>
      <c r="BN17" s="47">
        <f t="shared" si="47"/>
        <v>0</v>
      </c>
      <c r="BO17" s="47">
        <f t="shared" si="47"/>
        <v>0</v>
      </c>
      <c r="BP17" s="47">
        <f t="shared" si="47"/>
        <v>0</v>
      </c>
      <c r="BQ17" s="47">
        <f t="shared" si="47"/>
        <v>12731098.939999999</v>
      </c>
      <c r="BR17" s="47">
        <f t="shared" si="47"/>
        <v>12731099</v>
      </c>
    </row>
    <row r="18" spans="1:70" ht="15" x14ac:dyDescent="0.15">
      <c r="A18" s="69">
        <v>2203146</v>
      </c>
      <c r="C18" s="83">
        <v>0</v>
      </c>
      <c r="D18" s="69">
        <v>2203146</v>
      </c>
      <c r="E18" s="75" t="s">
        <v>21</v>
      </c>
      <c r="F18" s="69" t="s">
        <v>389</v>
      </c>
      <c r="G18" s="98">
        <f>VLOOKUP(D18,[1]Sheet1!$E$15:$AM$388,35,0)</f>
        <v>143</v>
      </c>
      <c r="H18" s="99">
        <f t="shared" si="8"/>
        <v>441441</v>
      </c>
      <c r="I18" s="98">
        <f>VLOOKUP(D18,[1]Sheet1!$E$15:$AQ$388,39,0)</f>
        <v>0</v>
      </c>
      <c r="J18" s="98">
        <f t="shared" si="9"/>
        <v>0</v>
      </c>
      <c r="K18" s="98">
        <f>VLOOKUP(D18,'[4]К1-2023 - общински'!$D$8:$CU$380,96,0)</f>
        <v>0</v>
      </c>
      <c r="L18" s="98">
        <f t="shared" si="10"/>
        <v>0</v>
      </c>
      <c r="M18" s="98">
        <f>VLOOKUP(D18,[5]Sheet1!$F$7:$AI$380,30,0)</f>
        <v>0</v>
      </c>
      <c r="N18" s="98">
        <f t="shared" si="11"/>
        <v>0</v>
      </c>
      <c r="O18" s="98">
        <f>VLOOKUP(D18,[1]Sheet1!$E$15:$BV$388,70,0)</f>
        <v>0</v>
      </c>
      <c r="P18" s="98">
        <f t="shared" si="12"/>
        <v>0</v>
      </c>
      <c r="Q18" s="100">
        <f t="shared" ref="Q18:Q24" si="48">H18+J18+L18+N18+P18</f>
        <v>441441</v>
      </c>
      <c r="R18" s="101">
        <f t="shared" ref="R18:R24" si="49">G18+I18+K18+M18+O18</f>
        <v>143</v>
      </c>
      <c r="S18" s="98">
        <f>VLOOKUP(D18,[1]Sheet1!$E$15:$AK$388,33,0)</f>
        <v>7</v>
      </c>
      <c r="T18" s="98">
        <f>VLOOKUP(D18,[5]Sheet1!$F$7:$U$380,16,0)</f>
        <v>0</v>
      </c>
      <c r="U18" s="98">
        <f t="shared" si="15"/>
        <v>7</v>
      </c>
      <c r="V18" s="99">
        <f t="shared" si="16"/>
        <v>109676</v>
      </c>
      <c r="W18" s="98">
        <f>VLOOKUP(D18,[1]Sheet1!$E$15:$DN$388,114,0)</f>
        <v>0</v>
      </c>
      <c r="X18" s="99">
        <f t="shared" si="17"/>
        <v>0</v>
      </c>
      <c r="Y18" s="98">
        <f>VLOOKUP(D18,[1]Sheet1!$E$15:$DP$388,116,0)</f>
        <v>0</v>
      </c>
      <c r="Z18" s="99">
        <f t="shared" si="18"/>
        <v>0</v>
      </c>
      <c r="AA18" s="71">
        <v>73900</v>
      </c>
      <c r="AB18" s="39">
        <f t="shared" ref="AB18:AB24" si="50">H18*98%</f>
        <v>432612.18</v>
      </c>
      <c r="AC18" s="39">
        <f t="shared" ref="AC18:AC24" si="51">J18*98%</f>
        <v>0</v>
      </c>
      <c r="AD18" s="39">
        <f t="shared" ref="AD18:AD24" si="52">N18+L18</f>
        <v>0</v>
      </c>
      <c r="AE18" s="39">
        <f t="shared" ref="AE18:AE24" si="53">P18*100%</f>
        <v>0</v>
      </c>
      <c r="AF18" s="39">
        <f t="shared" si="23"/>
        <v>432612.18</v>
      </c>
      <c r="AG18" s="39">
        <f t="shared" ref="AG18:AG24" si="54">V18</f>
        <v>109676</v>
      </c>
      <c r="AH18" s="39">
        <f t="shared" si="25"/>
        <v>73900</v>
      </c>
      <c r="AI18" s="39">
        <f t="shared" ref="AI18:AI24" si="55">X18+Z18</f>
        <v>0</v>
      </c>
      <c r="AJ18" s="39">
        <f t="shared" si="27"/>
        <v>616188.17999999993</v>
      </c>
      <c r="AK18" s="102">
        <v>7700</v>
      </c>
      <c r="AL18" s="39">
        <f>VLOOKUP(D18,[6]data!$A$2:$E$107,5,0)</f>
        <v>5000</v>
      </c>
      <c r="AM18" s="98">
        <f>VLOOKUP(D18,[2]Sheet1!$E$15:$CJ$388,84,0)</f>
        <v>0</v>
      </c>
      <c r="AN18" s="39">
        <f t="shared" si="28"/>
        <v>0</v>
      </c>
      <c r="AO18" s="76"/>
      <c r="AP18" s="76">
        <f t="shared" si="2"/>
        <v>0</v>
      </c>
      <c r="AQ18" s="76"/>
      <c r="AR18" s="76">
        <f t="shared" si="30"/>
        <v>0</v>
      </c>
      <c r="AS18" s="99">
        <f t="shared" si="31"/>
        <v>12700</v>
      </c>
      <c r="AT18" s="100">
        <f t="shared" si="32"/>
        <v>628888.17999999993</v>
      </c>
      <c r="AU18" s="98">
        <f>VLOOKUP(D18,[1]Sheet1!$E$15:$CT$388,94,0)</f>
        <v>4</v>
      </c>
      <c r="AV18" s="98">
        <f>VLOOKUP(D18,[1]Sheet1!$E$15:$CV$388,96,0)</f>
        <v>85</v>
      </c>
      <c r="AW18" s="99">
        <f t="shared" si="33"/>
        <v>134222</v>
      </c>
      <c r="AX18" s="98">
        <f>VLOOKUP(D18,[1]Sheet1!$E$15:$CR$388,92,0)</f>
        <v>0</v>
      </c>
      <c r="AY18" s="98">
        <f t="shared" si="34"/>
        <v>0</v>
      </c>
      <c r="AZ18" s="76">
        <f t="shared" si="35"/>
        <v>5005</v>
      </c>
      <c r="BA18" s="104"/>
      <c r="BB18" s="102">
        <v>85</v>
      </c>
      <c r="BC18" s="99">
        <f t="shared" si="36"/>
        <v>17595</v>
      </c>
      <c r="BD18" s="98">
        <f>VLOOKUP(D18,[1]Sheet1!$E$15:$DF$388,106,0)</f>
        <v>0</v>
      </c>
      <c r="BE18" s="98">
        <f t="shared" si="3"/>
        <v>0</v>
      </c>
      <c r="BF18" s="99">
        <v>2662</v>
      </c>
      <c r="BG18" s="98">
        <f t="shared" ref="BG18:BG24" si="56">G18</f>
        <v>143</v>
      </c>
      <c r="BH18" s="98">
        <f t="shared" ref="BH18:BH24" si="57">I18</f>
        <v>0</v>
      </c>
      <c r="BI18" s="99">
        <f t="shared" si="39"/>
        <v>6006</v>
      </c>
      <c r="BJ18" s="98">
        <f>VLOOKUP(D18,[1]Sheet1!$E$15:$CA$388,75,0)</f>
        <v>0</v>
      </c>
      <c r="BK18" s="98">
        <f t="shared" si="40"/>
        <v>0</v>
      </c>
      <c r="BL18" s="98">
        <v>0</v>
      </c>
      <c r="BM18" s="98">
        <f t="shared" si="41"/>
        <v>0</v>
      </c>
      <c r="BN18" s="98"/>
      <c r="BO18" s="98"/>
      <c r="BP18" s="39">
        <f t="shared" si="42"/>
        <v>0</v>
      </c>
      <c r="BQ18" s="39">
        <f t="shared" ref="BQ18:BQ24" si="58">AT18+AW18+AY18+AZ18+BA18+BC18+BE18+BF18+BI18+BK18+BM18</f>
        <v>794378.17999999993</v>
      </c>
      <c r="BR18" s="39">
        <f t="shared" si="4"/>
        <v>794378</v>
      </c>
    </row>
    <row r="19" spans="1:70" ht="15" x14ac:dyDescent="0.15">
      <c r="A19" s="69">
        <v>2203175</v>
      </c>
      <c r="C19" s="83">
        <v>0</v>
      </c>
      <c r="D19" s="69">
        <v>2203175</v>
      </c>
      <c r="E19" s="75" t="s">
        <v>21</v>
      </c>
      <c r="F19" s="69" t="s">
        <v>390</v>
      </c>
      <c r="G19" s="98">
        <f>VLOOKUP(D19,[1]Sheet1!$E$15:$AM$388,35,0)</f>
        <v>150</v>
      </c>
      <c r="H19" s="99">
        <f t="shared" si="8"/>
        <v>463050</v>
      </c>
      <c r="I19" s="98">
        <f>VLOOKUP(D19,[1]Sheet1!$E$15:$AQ$388,39,0)</f>
        <v>0</v>
      </c>
      <c r="J19" s="98">
        <f t="shared" si="9"/>
        <v>0</v>
      </c>
      <c r="K19" s="98">
        <f>VLOOKUP(D19,'[4]К1-2023 - общински'!$D$8:$CU$380,96,0)</f>
        <v>0</v>
      </c>
      <c r="L19" s="98">
        <f t="shared" si="10"/>
        <v>0</v>
      </c>
      <c r="M19" s="98">
        <f>VLOOKUP(D19,[5]Sheet1!$F$7:$AI$380,30,0)</f>
        <v>0</v>
      </c>
      <c r="N19" s="98">
        <f t="shared" si="11"/>
        <v>0</v>
      </c>
      <c r="O19" s="98">
        <f>VLOOKUP(D19,[1]Sheet1!$E$15:$BV$388,70,0)</f>
        <v>0</v>
      </c>
      <c r="P19" s="98">
        <f t="shared" si="12"/>
        <v>0</v>
      </c>
      <c r="Q19" s="100">
        <f t="shared" si="48"/>
        <v>463050</v>
      </c>
      <c r="R19" s="101">
        <f t="shared" si="49"/>
        <v>150</v>
      </c>
      <c r="S19" s="98">
        <f>VLOOKUP(D19,[1]Sheet1!$E$15:$AK$388,33,0)</f>
        <v>7</v>
      </c>
      <c r="T19" s="98">
        <f>VLOOKUP(D19,[5]Sheet1!$F$7:$U$380,16,0)</f>
        <v>0</v>
      </c>
      <c r="U19" s="98">
        <f t="shared" si="15"/>
        <v>7</v>
      </c>
      <c r="V19" s="99">
        <f t="shared" si="16"/>
        <v>109676</v>
      </c>
      <c r="W19" s="98">
        <f>VLOOKUP(D19,[1]Sheet1!$E$15:$DN$388,114,0)</f>
        <v>0</v>
      </c>
      <c r="X19" s="99">
        <f t="shared" si="17"/>
        <v>0</v>
      </c>
      <c r="Y19" s="98">
        <f>VLOOKUP(D19,[1]Sheet1!$E$15:$DP$388,116,0)</f>
        <v>0</v>
      </c>
      <c r="Z19" s="99">
        <f t="shared" si="18"/>
        <v>0</v>
      </c>
      <c r="AA19" s="71">
        <v>73900</v>
      </c>
      <c r="AB19" s="39">
        <f t="shared" si="50"/>
        <v>453789</v>
      </c>
      <c r="AC19" s="39">
        <f t="shared" si="51"/>
        <v>0</v>
      </c>
      <c r="AD19" s="39">
        <f t="shared" si="52"/>
        <v>0</v>
      </c>
      <c r="AE19" s="39">
        <f t="shared" si="53"/>
        <v>0</v>
      </c>
      <c r="AF19" s="39">
        <f t="shared" si="23"/>
        <v>453789</v>
      </c>
      <c r="AG19" s="39">
        <f t="shared" si="54"/>
        <v>109676</v>
      </c>
      <c r="AH19" s="39">
        <f t="shared" si="25"/>
        <v>73900</v>
      </c>
      <c r="AI19" s="39">
        <f t="shared" si="55"/>
        <v>0</v>
      </c>
      <c r="AJ19" s="39">
        <f t="shared" si="27"/>
        <v>637365</v>
      </c>
      <c r="AK19" s="102">
        <v>7700</v>
      </c>
      <c r="AL19" s="39">
        <f>VLOOKUP(D19,[6]data!$A$2:$E$107,5,0)</f>
        <v>5000</v>
      </c>
      <c r="AM19" s="98">
        <f>VLOOKUP(D19,[2]Sheet1!$E$15:$CJ$388,84,0)</f>
        <v>0</v>
      </c>
      <c r="AN19" s="39">
        <f t="shared" si="28"/>
        <v>0</v>
      </c>
      <c r="AO19" s="76"/>
      <c r="AP19" s="76">
        <f t="shared" si="2"/>
        <v>0</v>
      </c>
      <c r="AQ19" s="76"/>
      <c r="AR19" s="76">
        <f t="shared" si="30"/>
        <v>0</v>
      </c>
      <c r="AS19" s="99">
        <f t="shared" si="31"/>
        <v>12700</v>
      </c>
      <c r="AT19" s="100">
        <f t="shared" si="32"/>
        <v>650065</v>
      </c>
      <c r="AU19" s="98">
        <f>VLOOKUP(D19,[1]Sheet1!$E$15:$CT$388,94,0)</f>
        <v>5</v>
      </c>
      <c r="AV19" s="98">
        <f>VLOOKUP(D19,[1]Sheet1!$E$15:$CV$388,96,0)</f>
        <v>109</v>
      </c>
      <c r="AW19" s="99">
        <f t="shared" si="33"/>
        <v>171666</v>
      </c>
      <c r="AX19" s="98">
        <f>VLOOKUP(D19,[1]Sheet1!$E$15:$CR$388,92,0)</f>
        <v>0</v>
      </c>
      <c r="AY19" s="98">
        <f t="shared" si="34"/>
        <v>0</v>
      </c>
      <c r="AZ19" s="76">
        <f t="shared" si="35"/>
        <v>5250</v>
      </c>
      <c r="BA19" s="104"/>
      <c r="BB19" s="102">
        <v>81</v>
      </c>
      <c r="BC19" s="99">
        <f t="shared" si="36"/>
        <v>16767</v>
      </c>
      <c r="BD19" s="98">
        <f>VLOOKUP(D19,[1]Sheet1!$E$15:$DF$388,106,0)</f>
        <v>0</v>
      </c>
      <c r="BE19" s="98">
        <f t="shared" si="3"/>
        <v>0</v>
      </c>
      <c r="BF19" s="99">
        <v>2662</v>
      </c>
      <c r="BG19" s="98">
        <f t="shared" si="56"/>
        <v>150</v>
      </c>
      <c r="BH19" s="98">
        <f t="shared" si="57"/>
        <v>0</v>
      </c>
      <c r="BI19" s="99">
        <f t="shared" si="39"/>
        <v>6300</v>
      </c>
      <c r="BJ19" s="98">
        <f>VLOOKUP(D19,[1]Sheet1!$E$15:$CA$388,75,0)</f>
        <v>0</v>
      </c>
      <c r="BK19" s="98">
        <f t="shared" si="40"/>
        <v>0</v>
      </c>
      <c r="BL19" s="98">
        <v>0</v>
      </c>
      <c r="BM19" s="98">
        <f t="shared" si="41"/>
        <v>0</v>
      </c>
      <c r="BN19" s="98"/>
      <c r="BO19" s="98"/>
      <c r="BP19" s="39">
        <f t="shared" si="42"/>
        <v>0</v>
      </c>
      <c r="BQ19" s="39">
        <f t="shared" si="58"/>
        <v>852710</v>
      </c>
      <c r="BR19" s="39">
        <f t="shared" si="4"/>
        <v>852710</v>
      </c>
    </row>
    <row r="20" spans="1:70" ht="15" x14ac:dyDescent="0.15">
      <c r="A20" s="69">
        <v>2203061</v>
      </c>
      <c r="C20" s="83">
        <v>0</v>
      </c>
      <c r="D20" s="69">
        <v>2203061</v>
      </c>
      <c r="E20" s="75" t="s">
        <v>21</v>
      </c>
      <c r="F20" s="69" t="s">
        <v>391</v>
      </c>
      <c r="G20" s="98">
        <f>VLOOKUP(D20,[1]Sheet1!$E$15:$AM$388,35,0)</f>
        <v>610</v>
      </c>
      <c r="H20" s="99">
        <f t="shared" si="8"/>
        <v>1883070</v>
      </c>
      <c r="I20" s="98">
        <f>VLOOKUP(D20,[1]Sheet1!$E$15:$AQ$388,39,0)</f>
        <v>0</v>
      </c>
      <c r="J20" s="98">
        <f t="shared" si="9"/>
        <v>0</v>
      </c>
      <c r="K20" s="98">
        <f>VLOOKUP(D20,'[4]К1-2023 - общински'!$D$8:$CU$380,96,0)</f>
        <v>0</v>
      </c>
      <c r="L20" s="98">
        <f t="shared" si="10"/>
        <v>0</v>
      </c>
      <c r="M20" s="98">
        <f>VLOOKUP(D20,[5]Sheet1!$F$7:$AI$380,30,0)</f>
        <v>0</v>
      </c>
      <c r="N20" s="98">
        <f t="shared" si="11"/>
        <v>0</v>
      </c>
      <c r="O20" s="98">
        <f>VLOOKUP(D20,[1]Sheet1!$E$15:$BV$388,70,0)</f>
        <v>0</v>
      </c>
      <c r="P20" s="98">
        <f t="shared" si="12"/>
        <v>0</v>
      </c>
      <c r="Q20" s="100">
        <f t="shared" si="48"/>
        <v>1883070</v>
      </c>
      <c r="R20" s="101">
        <f t="shared" si="49"/>
        <v>610</v>
      </c>
      <c r="S20" s="98">
        <f>VLOOKUP(D20,[1]Sheet1!$E$15:$AK$388,33,0)</f>
        <v>23</v>
      </c>
      <c r="T20" s="98">
        <f>VLOOKUP(D20,[5]Sheet1!$F$7:$U$380,16,0)</f>
        <v>0</v>
      </c>
      <c r="U20" s="98">
        <f t="shared" si="15"/>
        <v>23</v>
      </c>
      <c r="V20" s="99">
        <f t="shared" si="16"/>
        <v>360364</v>
      </c>
      <c r="W20" s="98">
        <f>VLOOKUP(D20,[1]Sheet1!$E$15:$DN$388,114,0)</f>
        <v>0</v>
      </c>
      <c r="X20" s="99">
        <f t="shared" si="17"/>
        <v>0</v>
      </c>
      <c r="Y20" s="98">
        <f>VLOOKUP(D20,[1]Sheet1!$E$15:$DP$388,116,0)</f>
        <v>0</v>
      </c>
      <c r="Z20" s="99">
        <f t="shared" si="18"/>
        <v>0</v>
      </c>
      <c r="AA20" s="71">
        <v>73900</v>
      </c>
      <c r="AB20" s="39">
        <f t="shared" si="50"/>
        <v>1845408.5999999999</v>
      </c>
      <c r="AC20" s="39">
        <f t="shared" si="51"/>
        <v>0</v>
      </c>
      <c r="AD20" s="39">
        <f t="shared" si="52"/>
        <v>0</v>
      </c>
      <c r="AE20" s="39">
        <f t="shared" si="53"/>
        <v>0</v>
      </c>
      <c r="AF20" s="39">
        <f t="shared" si="23"/>
        <v>1845408.5999999999</v>
      </c>
      <c r="AG20" s="39">
        <f t="shared" si="54"/>
        <v>360364</v>
      </c>
      <c r="AH20" s="39">
        <f t="shared" si="25"/>
        <v>73900</v>
      </c>
      <c r="AI20" s="39">
        <f t="shared" si="55"/>
        <v>0</v>
      </c>
      <c r="AJ20" s="39">
        <f t="shared" si="27"/>
        <v>2279672.5999999996</v>
      </c>
      <c r="AK20" s="102">
        <v>0</v>
      </c>
      <c r="AL20" s="39">
        <v>0</v>
      </c>
      <c r="AM20" s="98">
        <f>VLOOKUP(D20,[2]Sheet1!$E$15:$CJ$388,84,0)</f>
        <v>4</v>
      </c>
      <c r="AN20" s="39">
        <f t="shared" si="28"/>
        <v>400</v>
      </c>
      <c r="AO20" s="76"/>
      <c r="AP20" s="76">
        <f t="shared" si="2"/>
        <v>0</v>
      </c>
      <c r="AQ20" s="76"/>
      <c r="AR20" s="76">
        <f t="shared" si="30"/>
        <v>0</v>
      </c>
      <c r="AS20" s="99">
        <f t="shared" si="31"/>
        <v>400</v>
      </c>
      <c r="AT20" s="100">
        <f t="shared" si="32"/>
        <v>2280072.5999999996</v>
      </c>
      <c r="AU20" s="98">
        <f>VLOOKUP(D20,[1]Sheet1!$E$15:$CT$388,94,0)</f>
        <v>11</v>
      </c>
      <c r="AV20" s="98">
        <f>VLOOKUP(D20,[1]Sheet1!$E$15:$CV$388,96,0)</f>
        <v>289</v>
      </c>
      <c r="AW20" s="99">
        <f t="shared" si="33"/>
        <v>447234</v>
      </c>
      <c r="AX20" s="98">
        <f>VLOOKUP(D20,[1]Sheet1!$E$15:$CR$388,92,0)</f>
        <v>0</v>
      </c>
      <c r="AY20" s="98">
        <f t="shared" si="34"/>
        <v>0</v>
      </c>
      <c r="AZ20" s="76">
        <f t="shared" si="35"/>
        <v>21350</v>
      </c>
      <c r="BA20" s="104"/>
      <c r="BB20" s="102">
        <v>330</v>
      </c>
      <c r="BC20" s="99">
        <f t="shared" si="36"/>
        <v>68310</v>
      </c>
      <c r="BD20" s="98">
        <f>VLOOKUP(D20,[1]Sheet1!$E$15:$DF$388,106,0)</f>
        <v>0</v>
      </c>
      <c r="BE20" s="98">
        <f t="shared" si="3"/>
        <v>0</v>
      </c>
      <c r="BF20" s="99">
        <v>2662</v>
      </c>
      <c r="BG20" s="98">
        <f t="shared" si="56"/>
        <v>610</v>
      </c>
      <c r="BH20" s="98">
        <f t="shared" si="57"/>
        <v>0</v>
      </c>
      <c r="BI20" s="99">
        <f t="shared" si="39"/>
        <v>25620</v>
      </c>
      <c r="BJ20" s="98">
        <f>VLOOKUP(D20,[1]Sheet1!$E$15:$CA$388,75,0)</f>
        <v>0</v>
      </c>
      <c r="BK20" s="98">
        <f t="shared" si="40"/>
        <v>0</v>
      </c>
      <c r="BL20" s="98">
        <v>0</v>
      </c>
      <c r="BM20" s="98">
        <f t="shared" si="41"/>
        <v>0</v>
      </c>
      <c r="BN20" s="98"/>
      <c r="BO20" s="98"/>
      <c r="BP20" s="39">
        <f t="shared" si="42"/>
        <v>0</v>
      </c>
      <c r="BQ20" s="39">
        <f t="shared" si="58"/>
        <v>2845248.5999999996</v>
      </c>
      <c r="BR20" s="39">
        <f t="shared" si="4"/>
        <v>2845249</v>
      </c>
    </row>
    <row r="21" spans="1:70" ht="15" x14ac:dyDescent="0.15">
      <c r="A21" s="69">
        <v>2203062</v>
      </c>
      <c r="C21" s="83">
        <v>0</v>
      </c>
      <c r="D21" s="69">
        <v>2203062</v>
      </c>
      <c r="E21" s="75" t="s">
        <v>21</v>
      </c>
      <c r="F21" s="69" t="s">
        <v>392</v>
      </c>
      <c r="G21" s="98">
        <f>VLOOKUP(D21,[1]Sheet1!$E$15:$AM$388,35,0)</f>
        <v>250</v>
      </c>
      <c r="H21" s="99">
        <f t="shared" si="8"/>
        <v>771750</v>
      </c>
      <c r="I21" s="98">
        <f>VLOOKUP(D21,[1]Sheet1!$E$15:$AQ$388,39,0)</f>
        <v>0</v>
      </c>
      <c r="J21" s="98">
        <f t="shared" si="9"/>
        <v>0</v>
      </c>
      <c r="K21" s="98">
        <f>VLOOKUP(D21,'[4]К1-2023 - общински'!$D$8:$CU$380,96,0)</f>
        <v>0</v>
      </c>
      <c r="L21" s="98">
        <f t="shared" si="10"/>
        <v>0</v>
      </c>
      <c r="M21" s="98">
        <f>VLOOKUP(D21,[5]Sheet1!$F$7:$AI$380,30,0)</f>
        <v>0</v>
      </c>
      <c r="N21" s="98">
        <f t="shared" si="11"/>
        <v>0</v>
      </c>
      <c r="O21" s="98">
        <f>VLOOKUP(D21,[1]Sheet1!$E$15:$BV$388,70,0)</f>
        <v>0</v>
      </c>
      <c r="P21" s="98">
        <f t="shared" si="12"/>
        <v>0</v>
      </c>
      <c r="Q21" s="100">
        <f t="shared" si="48"/>
        <v>771750</v>
      </c>
      <c r="R21" s="101">
        <f t="shared" si="49"/>
        <v>250</v>
      </c>
      <c r="S21" s="98">
        <f>VLOOKUP(D21,[1]Sheet1!$E$15:$AK$388,33,0)</f>
        <v>11</v>
      </c>
      <c r="T21" s="98">
        <f>VLOOKUP(D21,[5]Sheet1!$F$7:$U$380,16,0)</f>
        <v>0</v>
      </c>
      <c r="U21" s="98">
        <f t="shared" si="15"/>
        <v>11</v>
      </c>
      <c r="V21" s="99">
        <f t="shared" si="16"/>
        <v>172348</v>
      </c>
      <c r="W21" s="98">
        <f>VLOOKUP(D21,[1]Sheet1!$E$15:$DN$388,114,0)</f>
        <v>0</v>
      </c>
      <c r="X21" s="99">
        <f t="shared" si="17"/>
        <v>0</v>
      </c>
      <c r="Y21" s="98">
        <f>VLOOKUP(D21,[1]Sheet1!$E$15:$DP$388,116,0)</f>
        <v>0</v>
      </c>
      <c r="Z21" s="99">
        <f t="shared" si="18"/>
        <v>0</v>
      </c>
      <c r="AA21" s="71">
        <v>73900</v>
      </c>
      <c r="AB21" s="39">
        <f t="shared" si="50"/>
        <v>756315</v>
      </c>
      <c r="AC21" s="39">
        <f t="shared" si="51"/>
        <v>0</v>
      </c>
      <c r="AD21" s="39">
        <f t="shared" si="52"/>
        <v>0</v>
      </c>
      <c r="AE21" s="39">
        <f t="shared" si="53"/>
        <v>0</v>
      </c>
      <c r="AF21" s="39">
        <f t="shared" si="23"/>
        <v>756315</v>
      </c>
      <c r="AG21" s="39">
        <f t="shared" si="54"/>
        <v>172348</v>
      </c>
      <c r="AH21" s="39">
        <f t="shared" si="25"/>
        <v>73900</v>
      </c>
      <c r="AI21" s="39">
        <f t="shared" si="55"/>
        <v>0</v>
      </c>
      <c r="AJ21" s="39">
        <f t="shared" si="27"/>
        <v>1002563</v>
      </c>
      <c r="AK21" s="102">
        <v>0</v>
      </c>
      <c r="AL21" s="39">
        <v>0</v>
      </c>
      <c r="AM21" s="98">
        <f>VLOOKUP(D21,[2]Sheet1!$E$15:$CJ$388,84,0)</f>
        <v>0</v>
      </c>
      <c r="AN21" s="39">
        <f t="shared" si="28"/>
        <v>0</v>
      </c>
      <c r="AO21" s="76"/>
      <c r="AP21" s="76">
        <f t="shared" si="2"/>
        <v>0</v>
      </c>
      <c r="AQ21" s="76"/>
      <c r="AR21" s="76">
        <f t="shared" si="30"/>
        <v>0</v>
      </c>
      <c r="AS21" s="99">
        <f t="shared" si="31"/>
        <v>0</v>
      </c>
      <c r="AT21" s="100">
        <f t="shared" si="32"/>
        <v>1002563</v>
      </c>
      <c r="AU21" s="98">
        <f>VLOOKUP(D21,[1]Sheet1!$E$15:$CT$388,94,0)</f>
        <v>6</v>
      </c>
      <c r="AV21" s="98">
        <f>VLOOKUP(D21,[1]Sheet1!$E$15:$CV$388,96,0)</f>
        <v>145</v>
      </c>
      <c r="AW21" s="99">
        <f t="shared" si="33"/>
        <v>226078</v>
      </c>
      <c r="AX21" s="98">
        <f>VLOOKUP(D21,[1]Sheet1!$E$15:$CR$388,92,0)</f>
        <v>0</v>
      </c>
      <c r="AY21" s="98">
        <f t="shared" si="34"/>
        <v>0</v>
      </c>
      <c r="AZ21" s="76">
        <f t="shared" si="35"/>
        <v>8750</v>
      </c>
      <c r="BA21" s="104"/>
      <c r="BB21" s="102">
        <v>164</v>
      </c>
      <c r="BC21" s="99">
        <f t="shared" si="36"/>
        <v>33948</v>
      </c>
      <c r="BD21" s="98">
        <f>VLOOKUP(D21,[1]Sheet1!$E$15:$DF$388,106,0)</f>
        <v>0</v>
      </c>
      <c r="BE21" s="98">
        <f t="shared" si="3"/>
        <v>0</v>
      </c>
      <c r="BF21" s="99">
        <v>2662</v>
      </c>
      <c r="BG21" s="98">
        <f t="shared" si="56"/>
        <v>250</v>
      </c>
      <c r="BH21" s="98">
        <f t="shared" si="57"/>
        <v>0</v>
      </c>
      <c r="BI21" s="99">
        <f t="shared" si="39"/>
        <v>10500</v>
      </c>
      <c r="BJ21" s="98">
        <f>VLOOKUP(D21,[1]Sheet1!$E$15:$CA$388,75,0)</f>
        <v>0</v>
      </c>
      <c r="BK21" s="98">
        <f t="shared" si="40"/>
        <v>0</v>
      </c>
      <c r="BL21" s="98">
        <v>0</v>
      </c>
      <c r="BM21" s="98">
        <f t="shared" si="41"/>
        <v>0</v>
      </c>
      <c r="BN21" s="98"/>
      <c r="BO21" s="98"/>
      <c r="BP21" s="39">
        <f t="shared" si="42"/>
        <v>0</v>
      </c>
      <c r="BQ21" s="39">
        <f t="shared" si="58"/>
        <v>1284501</v>
      </c>
      <c r="BR21" s="39">
        <f t="shared" si="4"/>
        <v>1284501</v>
      </c>
    </row>
    <row r="22" spans="1:70" ht="15" x14ac:dyDescent="0.15">
      <c r="A22" s="69">
        <v>2203070</v>
      </c>
      <c r="C22" s="83">
        <v>0</v>
      </c>
      <c r="D22" s="69">
        <v>2203070</v>
      </c>
      <c r="E22" s="75" t="s">
        <v>21</v>
      </c>
      <c r="F22" s="69" t="s">
        <v>393</v>
      </c>
      <c r="G22" s="98">
        <f>VLOOKUP(D22,[1]Sheet1!$E$15:$AM$388,35,0)</f>
        <v>150</v>
      </c>
      <c r="H22" s="99">
        <f t="shared" si="8"/>
        <v>463050</v>
      </c>
      <c r="I22" s="98">
        <f>VLOOKUP(D22,[1]Sheet1!$E$15:$AQ$388,39,0)</f>
        <v>0</v>
      </c>
      <c r="J22" s="98">
        <f t="shared" si="9"/>
        <v>0</v>
      </c>
      <c r="K22" s="98">
        <f>VLOOKUP(D22,'[4]К1-2023 - общински'!$D$8:$CU$380,96,0)</f>
        <v>0</v>
      </c>
      <c r="L22" s="98">
        <f t="shared" si="10"/>
        <v>0</v>
      </c>
      <c r="M22" s="98">
        <f>VLOOKUP(D22,[5]Sheet1!$F$7:$AI$380,30,0)</f>
        <v>0</v>
      </c>
      <c r="N22" s="98">
        <f t="shared" si="11"/>
        <v>0</v>
      </c>
      <c r="O22" s="98">
        <f>VLOOKUP(D22,[1]Sheet1!$E$15:$BV$388,70,0)</f>
        <v>0</v>
      </c>
      <c r="P22" s="98">
        <f t="shared" si="12"/>
        <v>0</v>
      </c>
      <c r="Q22" s="100">
        <f t="shared" si="48"/>
        <v>463050</v>
      </c>
      <c r="R22" s="101">
        <f t="shared" si="49"/>
        <v>150</v>
      </c>
      <c r="S22" s="98">
        <f>VLOOKUP(D22,[1]Sheet1!$E$15:$AK$388,33,0)</f>
        <v>7</v>
      </c>
      <c r="T22" s="98">
        <f>VLOOKUP(D22,[5]Sheet1!$F$7:$U$380,16,0)</f>
        <v>0</v>
      </c>
      <c r="U22" s="98">
        <f t="shared" si="15"/>
        <v>7</v>
      </c>
      <c r="V22" s="99">
        <f t="shared" si="16"/>
        <v>109676</v>
      </c>
      <c r="W22" s="98">
        <f>VLOOKUP(D22,[1]Sheet1!$E$15:$DN$388,114,0)</f>
        <v>0</v>
      </c>
      <c r="X22" s="99">
        <f t="shared" si="17"/>
        <v>0</v>
      </c>
      <c r="Y22" s="98">
        <f>VLOOKUP(D22,[1]Sheet1!$E$15:$DP$388,116,0)</f>
        <v>0</v>
      </c>
      <c r="Z22" s="99">
        <f t="shared" si="18"/>
        <v>0</v>
      </c>
      <c r="AA22" s="71">
        <v>73900</v>
      </c>
      <c r="AB22" s="39">
        <f t="shared" si="50"/>
        <v>453789</v>
      </c>
      <c r="AC22" s="39">
        <f t="shared" si="51"/>
        <v>0</v>
      </c>
      <c r="AD22" s="39">
        <f t="shared" si="52"/>
        <v>0</v>
      </c>
      <c r="AE22" s="39">
        <f t="shared" si="53"/>
        <v>0</v>
      </c>
      <c r="AF22" s="39">
        <f t="shared" si="23"/>
        <v>453789</v>
      </c>
      <c r="AG22" s="39">
        <f t="shared" si="54"/>
        <v>109676</v>
      </c>
      <c r="AH22" s="39">
        <f t="shared" si="25"/>
        <v>73900</v>
      </c>
      <c r="AI22" s="39">
        <f t="shared" si="55"/>
        <v>0</v>
      </c>
      <c r="AJ22" s="39">
        <f t="shared" si="27"/>
        <v>637365</v>
      </c>
      <c r="AK22" s="102">
        <v>0</v>
      </c>
      <c r="AL22" s="39">
        <f>VLOOKUP(D22,[6]data!$A$2:$E$107,5,0)</f>
        <v>5000</v>
      </c>
      <c r="AM22" s="98">
        <f>VLOOKUP(D22,[2]Sheet1!$E$15:$CJ$388,84,0)</f>
        <v>0</v>
      </c>
      <c r="AN22" s="39">
        <f t="shared" si="28"/>
        <v>0</v>
      </c>
      <c r="AO22" s="76"/>
      <c r="AP22" s="76">
        <f t="shared" si="2"/>
        <v>0</v>
      </c>
      <c r="AQ22" s="76"/>
      <c r="AR22" s="76">
        <f t="shared" si="30"/>
        <v>0</v>
      </c>
      <c r="AS22" s="99">
        <f t="shared" si="31"/>
        <v>5000</v>
      </c>
      <c r="AT22" s="100">
        <f t="shared" si="32"/>
        <v>642365</v>
      </c>
      <c r="AU22" s="98">
        <f>VLOOKUP(D22,[1]Sheet1!$E$15:$CT$388,94,0)</f>
        <v>4</v>
      </c>
      <c r="AV22" s="98">
        <f>VLOOKUP(D22,[1]Sheet1!$E$15:$CV$388,96,0)</f>
        <v>89</v>
      </c>
      <c r="AW22" s="99">
        <f t="shared" si="33"/>
        <v>139878</v>
      </c>
      <c r="AX22" s="98">
        <f>VLOOKUP(D22,[1]Sheet1!$E$15:$CR$388,92,0)</f>
        <v>0</v>
      </c>
      <c r="AY22" s="98">
        <f t="shared" si="34"/>
        <v>0</v>
      </c>
      <c r="AZ22" s="76">
        <f t="shared" si="35"/>
        <v>5250</v>
      </c>
      <c r="BA22" s="104"/>
      <c r="BB22" s="102">
        <v>83</v>
      </c>
      <c r="BC22" s="99">
        <f t="shared" si="36"/>
        <v>17181</v>
      </c>
      <c r="BD22" s="98">
        <f>VLOOKUP(D22,[1]Sheet1!$E$15:$DF$388,106,0)</f>
        <v>0</v>
      </c>
      <c r="BE22" s="98">
        <f t="shared" si="3"/>
        <v>0</v>
      </c>
      <c r="BF22" s="99">
        <v>2662</v>
      </c>
      <c r="BG22" s="98">
        <f t="shared" si="56"/>
        <v>150</v>
      </c>
      <c r="BH22" s="98">
        <f t="shared" si="57"/>
        <v>0</v>
      </c>
      <c r="BI22" s="99">
        <f t="shared" si="39"/>
        <v>6300</v>
      </c>
      <c r="BJ22" s="98">
        <f>VLOOKUP(D22,[1]Sheet1!$E$15:$CA$388,75,0)</f>
        <v>0</v>
      </c>
      <c r="BK22" s="98">
        <f t="shared" si="40"/>
        <v>0</v>
      </c>
      <c r="BL22" s="98">
        <v>0</v>
      </c>
      <c r="BM22" s="98">
        <f t="shared" si="41"/>
        <v>0</v>
      </c>
      <c r="BN22" s="98"/>
      <c r="BO22" s="98"/>
      <c r="BP22" s="39">
        <f t="shared" si="42"/>
        <v>0</v>
      </c>
      <c r="BQ22" s="39">
        <f t="shared" si="58"/>
        <v>813636</v>
      </c>
      <c r="BR22" s="39">
        <f t="shared" si="4"/>
        <v>813636</v>
      </c>
    </row>
    <row r="23" spans="1:70" ht="15" x14ac:dyDescent="0.15">
      <c r="A23" s="69">
        <v>2203074</v>
      </c>
      <c r="C23" s="83">
        <v>15</v>
      </c>
      <c r="D23" s="69">
        <v>2203074</v>
      </c>
      <c r="E23" s="75" t="s">
        <v>21</v>
      </c>
      <c r="F23" s="69" t="s">
        <v>394</v>
      </c>
      <c r="G23" s="98">
        <f>VLOOKUP(D23,[1]Sheet1!$E$15:$AM$388,35,0)</f>
        <v>647</v>
      </c>
      <c r="H23" s="99">
        <f t="shared" si="8"/>
        <v>1997289</v>
      </c>
      <c r="I23" s="98">
        <f>VLOOKUP(D23,[1]Sheet1!$E$15:$AQ$388,39,0)</f>
        <v>0</v>
      </c>
      <c r="J23" s="98">
        <f t="shared" si="9"/>
        <v>0</v>
      </c>
      <c r="K23" s="98">
        <f>VLOOKUP(D23,'[4]К1-2023 - общински'!$D$8:$CU$380,96,0)</f>
        <v>0</v>
      </c>
      <c r="L23" s="98">
        <f t="shared" si="10"/>
        <v>0</v>
      </c>
      <c r="M23" s="98">
        <f>VLOOKUP(D23,[5]Sheet1!$F$7:$AI$380,30,0)</f>
        <v>0</v>
      </c>
      <c r="N23" s="98">
        <f t="shared" si="11"/>
        <v>0</v>
      </c>
      <c r="O23" s="98">
        <f>VLOOKUP(D23,[1]Sheet1!$E$15:$BV$388,70,0)</f>
        <v>8</v>
      </c>
      <c r="P23" s="98">
        <f t="shared" si="12"/>
        <v>70568</v>
      </c>
      <c r="Q23" s="100">
        <f t="shared" si="48"/>
        <v>2067857</v>
      </c>
      <c r="R23" s="101">
        <f t="shared" si="49"/>
        <v>655</v>
      </c>
      <c r="S23" s="98">
        <f>VLOOKUP(D23,[1]Sheet1!$E$15:$AK$388,33,0)</f>
        <v>31</v>
      </c>
      <c r="T23" s="98">
        <f>VLOOKUP(D23,[5]Sheet1!$F$7:$U$380,16,0)</f>
        <v>0</v>
      </c>
      <c r="U23" s="98">
        <f t="shared" si="15"/>
        <v>31</v>
      </c>
      <c r="V23" s="99">
        <f t="shared" si="16"/>
        <v>485708</v>
      </c>
      <c r="W23" s="98">
        <f>VLOOKUP(D23,[1]Sheet1!$E$15:$DN$388,114,0)</f>
        <v>0</v>
      </c>
      <c r="X23" s="99">
        <f t="shared" si="17"/>
        <v>0</v>
      </c>
      <c r="Y23" s="98">
        <f>VLOOKUP(D23,[1]Sheet1!$E$15:$DP$388,116,0)</f>
        <v>233</v>
      </c>
      <c r="Z23" s="99">
        <f t="shared" si="18"/>
        <v>30057</v>
      </c>
      <c r="AA23" s="71">
        <v>73900</v>
      </c>
      <c r="AB23" s="39">
        <f t="shared" si="50"/>
        <v>1957343.22</v>
      </c>
      <c r="AC23" s="39">
        <f t="shared" si="51"/>
        <v>0</v>
      </c>
      <c r="AD23" s="39">
        <f t="shared" si="52"/>
        <v>0</v>
      </c>
      <c r="AE23" s="39">
        <f t="shared" si="53"/>
        <v>70568</v>
      </c>
      <c r="AF23" s="39">
        <f t="shared" si="23"/>
        <v>2027911.22</v>
      </c>
      <c r="AG23" s="39">
        <f t="shared" si="54"/>
        <v>485708</v>
      </c>
      <c r="AH23" s="39">
        <f t="shared" si="25"/>
        <v>73900</v>
      </c>
      <c r="AI23" s="39">
        <f t="shared" si="55"/>
        <v>30057</v>
      </c>
      <c r="AJ23" s="39">
        <f t="shared" si="27"/>
        <v>2617576.2199999997</v>
      </c>
      <c r="AK23" s="102">
        <v>0</v>
      </c>
      <c r="AL23" s="39">
        <f>VLOOKUP(D23,[6]data!$A$2:$E$107,5,0)</f>
        <v>5000</v>
      </c>
      <c r="AM23" s="98">
        <f>VLOOKUP(D23,[2]Sheet1!$E$15:$CJ$388,84,0)</f>
        <v>57</v>
      </c>
      <c r="AN23" s="39">
        <f t="shared" si="28"/>
        <v>5700</v>
      </c>
      <c r="AO23" s="76"/>
      <c r="AP23" s="76">
        <f t="shared" si="2"/>
        <v>0</v>
      </c>
      <c r="AQ23" s="76"/>
      <c r="AR23" s="76">
        <f t="shared" si="30"/>
        <v>0</v>
      </c>
      <c r="AS23" s="99">
        <f t="shared" si="31"/>
        <v>10700</v>
      </c>
      <c r="AT23" s="100">
        <f t="shared" si="32"/>
        <v>2628276.2199999997</v>
      </c>
      <c r="AU23" s="98">
        <f>VLOOKUP(D23,[1]Sheet1!$E$15:$CT$388,94,0)</f>
        <v>8</v>
      </c>
      <c r="AV23" s="98">
        <f>VLOOKUP(D23,[1]Sheet1!$E$15:$CV$388,96,0)</f>
        <v>202</v>
      </c>
      <c r="AW23" s="99">
        <f t="shared" si="33"/>
        <v>313692</v>
      </c>
      <c r="AX23" s="98">
        <f>VLOOKUP(D23,[1]Sheet1!$E$15:$CR$388,92,0)</f>
        <v>0</v>
      </c>
      <c r="AY23" s="98">
        <f t="shared" si="34"/>
        <v>0</v>
      </c>
      <c r="AZ23" s="76">
        <f t="shared" si="35"/>
        <v>22645</v>
      </c>
      <c r="BA23" s="104"/>
      <c r="BB23" s="102">
        <v>226</v>
      </c>
      <c r="BC23" s="99">
        <f t="shared" si="36"/>
        <v>46782</v>
      </c>
      <c r="BD23" s="98">
        <f>VLOOKUP(D23,[1]Sheet1!$E$15:$DF$388,106,0)</f>
        <v>239</v>
      </c>
      <c r="BE23" s="98">
        <f t="shared" si="3"/>
        <v>23900</v>
      </c>
      <c r="BF23" s="99">
        <v>2662</v>
      </c>
      <c r="BG23" s="98">
        <f t="shared" si="56"/>
        <v>647</v>
      </c>
      <c r="BH23" s="98">
        <f t="shared" si="57"/>
        <v>0</v>
      </c>
      <c r="BI23" s="99">
        <f t="shared" si="39"/>
        <v>27174</v>
      </c>
      <c r="BJ23" s="98">
        <f>VLOOKUP(D23,[1]Sheet1!$E$15:$CA$388,75,0)</f>
        <v>0</v>
      </c>
      <c r="BK23" s="98">
        <f t="shared" si="40"/>
        <v>0</v>
      </c>
      <c r="BL23" s="98">
        <v>0</v>
      </c>
      <c r="BM23" s="98">
        <f t="shared" si="41"/>
        <v>0</v>
      </c>
      <c r="BN23" s="98"/>
      <c r="BO23" s="98"/>
      <c r="BP23" s="39">
        <f t="shared" si="42"/>
        <v>0</v>
      </c>
      <c r="BQ23" s="39">
        <f t="shared" si="58"/>
        <v>3065131.2199999997</v>
      </c>
      <c r="BR23" s="39">
        <f t="shared" si="4"/>
        <v>3065131</v>
      </c>
    </row>
    <row r="24" spans="1:70" ht="15" x14ac:dyDescent="0.15">
      <c r="A24" s="69">
        <v>2203140</v>
      </c>
      <c r="C24" s="83">
        <v>6</v>
      </c>
      <c r="D24" s="69">
        <v>2203140</v>
      </c>
      <c r="E24" s="75" t="s">
        <v>21</v>
      </c>
      <c r="F24" s="69" t="s">
        <v>395</v>
      </c>
      <c r="G24" s="98">
        <f>VLOOKUP(D24,[1]Sheet1!$E$15:$AM$388,35,0)</f>
        <v>519</v>
      </c>
      <c r="H24" s="99">
        <f t="shared" si="8"/>
        <v>1602153</v>
      </c>
      <c r="I24" s="98">
        <f>VLOOKUP(D24,[1]Sheet1!$E$15:$AQ$388,39,0)</f>
        <v>17</v>
      </c>
      <c r="J24" s="98">
        <f t="shared" si="9"/>
        <v>102000</v>
      </c>
      <c r="K24" s="98">
        <f>VLOOKUP(D24,'[4]К1-2023 - общински'!$D$8:$CU$380,96,0)</f>
        <v>0</v>
      </c>
      <c r="L24" s="98">
        <f t="shared" si="10"/>
        <v>0</v>
      </c>
      <c r="M24" s="98">
        <f>VLOOKUP(D24,[5]Sheet1!$F$7:$AI$380,30,0)</f>
        <v>0</v>
      </c>
      <c r="N24" s="98">
        <f t="shared" si="11"/>
        <v>0</v>
      </c>
      <c r="O24" s="98">
        <f>VLOOKUP(D24,[1]Sheet1!$E$15:$BV$388,70,0)</f>
        <v>23</v>
      </c>
      <c r="P24" s="98">
        <f t="shared" si="12"/>
        <v>202883</v>
      </c>
      <c r="Q24" s="100">
        <f t="shared" si="48"/>
        <v>1907036</v>
      </c>
      <c r="R24" s="101">
        <f t="shared" si="49"/>
        <v>559</v>
      </c>
      <c r="S24" s="98">
        <f>VLOOKUP(D24,[1]Sheet1!$E$15:$AK$388,33,0)</f>
        <v>24</v>
      </c>
      <c r="T24" s="98">
        <f>VLOOKUP(D24,[5]Sheet1!$F$7:$U$380,16,0)</f>
        <v>1</v>
      </c>
      <c r="U24" s="98">
        <f t="shared" si="15"/>
        <v>25</v>
      </c>
      <c r="V24" s="99">
        <f t="shared" si="16"/>
        <v>391700</v>
      </c>
      <c r="W24" s="98">
        <f>VLOOKUP(D24,[1]Sheet1!$E$15:$DN$388,114,0)</f>
        <v>269</v>
      </c>
      <c r="X24" s="99">
        <f t="shared" si="17"/>
        <v>19906</v>
      </c>
      <c r="Y24" s="98">
        <f>VLOOKUP(D24,[1]Sheet1!$E$15:$DP$388,116,0)</f>
        <v>17</v>
      </c>
      <c r="Z24" s="99">
        <f t="shared" si="18"/>
        <v>2193</v>
      </c>
      <c r="AA24" s="71">
        <v>73900</v>
      </c>
      <c r="AB24" s="39">
        <f t="shared" si="50"/>
        <v>1570109.94</v>
      </c>
      <c r="AC24" s="39">
        <f t="shared" si="51"/>
        <v>99960</v>
      </c>
      <c r="AD24" s="39">
        <f t="shared" si="52"/>
        <v>0</v>
      </c>
      <c r="AE24" s="39">
        <f t="shared" si="53"/>
        <v>202883</v>
      </c>
      <c r="AF24" s="39">
        <f t="shared" si="23"/>
        <v>1872952.94</v>
      </c>
      <c r="AG24" s="39">
        <f t="shared" si="54"/>
        <v>391700</v>
      </c>
      <c r="AH24" s="39">
        <f t="shared" si="25"/>
        <v>73900</v>
      </c>
      <c r="AI24" s="39">
        <f t="shared" si="55"/>
        <v>22099</v>
      </c>
      <c r="AJ24" s="39">
        <f t="shared" si="27"/>
        <v>2360651.94</v>
      </c>
      <c r="AK24" s="102">
        <v>0</v>
      </c>
      <c r="AL24" s="39">
        <f>VLOOKUP(D24,[6]data!$A$2:$E$107,5,0)</f>
        <v>5000</v>
      </c>
      <c r="AM24" s="98">
        <f>VLOOKUP(D24,[2]Sheet1!$E$15:$CJ$388,84,0)</f>
        <v>103</v>
      </c>
      <c r="AN24" s="39">
        <f t="shared" si="28"/>
        <v>10300</v>
      </c>
      <c r="AO24" s="76"/>
      <c r="AP24" s="76">
        <f t="shared" si="2"/>
        <v>0</v>
      </c>
      <c r="AQ24" s="76"/>
      <c r="AR24" s="76">
        <f t="shared" si="30"/>
        <v>0</v>
      </c>
      <c r="AS24" s="99">
        <f t="shared" si="31"/>
        <v>15300</v>
      </c>
      <c r="AT24" s="100">
        <f t="shared" si="32"/>
        <v>2375951.94</v>
      </c>
      <c r="AU24" s="98">
        <f>VLOOKUP(D24,[1]Sheet1!$E$15:$CT$388,94,0)</f>
        <v>15</v>
      </c>
      <c r="AV24" s="98">
        <f>VLOOKUP(D24,[1]Sheet1!$E$15:$CV$388,96,0)</f>
        <v>321</v>
      </c>
      <c r="AW24" s="99">
        <f t="shared" si="33"/>
        <v>506514</v>
      </c>
      <c r="AX24" s="98">
        <f>VLOOKUP(D24,[1]Sheet1!$E$15:$CR$388,92,0)</f>
        <v>32</v>
      </c>
      <c r="AY24" s="98">
        <f t="shared" si="34"/>
        <v>80640</v>
      </c>
      <c r="AZ24" s="76">
        <f t="shared" si="35"/>
        <v>18760</v>
      </c>
      <c r="BA24" s="98"/>
      <c r="BB24" s="102">
        <v>322</v>
      </c>
      <c r="BC24" s="99">
        <f t="shared" si="36"/>
        <v>66654</v>
      </c>
      <c r="BD24" s="98">
        <f>VLOOKUP(D24,[1]Sheet1!$E$15:$DF$388,106,0)</f>
        <v>18</v>
      </c>
      <c r="BE24" s="98">
        <f t="shared" si="3"/>
        <v>1800</v>
      </c>
      <c r="BF24" s="99">
        <v>2662</v>
      </c>
      <c r="BG24" s="98">
        <f t="shared" si="56"/>
        <v>519</v>
      </c>
      <c r="BH24" s="98">
        <f t="shared" si="57"/>
        <v>17</v>
      </c>
      <c r="BI24" s="99">
        <f t="shared" si="39"/>
        <v>22512</v>
      </c>
      <c r="BJ24" s="98">
        <f>VLOOKUP(D24,[1]Sheet1!$E$15:$CA$388,75,0)</f>
        <v>0</v>
      </c>
      <c r="BK24" s="98">
        <f t="shared" si="40"/>
        <v>0</v>
      </c>
      <c r="BL24" s="98">
        <v>0</v>
      </c>
      <c r="BM24" s="98">
        <f t="shared" si="41"/>
        <v>0</v>
      </c>
      <c r="BN24" s="98"/>
      <c r="BO24" s="98"/>
      <c r="BP24" s="39">
        <f t="shared" si="42"/>
        <v>0</v>
      </c>
      <c r="BQ24" s="39">
        <f t="shared" si="58"/>
        <v>3075493.94</v>
      </c>
      <c r="BR24" s="39">
        <f t="shared" si="4"/>
        <v>3075494</v>
      </c>
    </row>
    <row r="25" spans="1:70" ht="15" x14ac:dyDescent="0.25">
      <c r="B25" s="11">
        <v>9</v>
      </c>
      <c r="C25" s="85"/>
      <c r="F25" s="47" t="s">
        <v>22</v>
      </c>
      <c r="G25" s="47">
        <f t="shared" ref="G25:Z25" si="59">SUM(G26:G34)</f>
        <v>7005</v>
      </c>
      <c r="H25" s="47">
        <f t="shared" si="59"/>
        <v>21624435</v>
      </c>
      <c r="I25" s="47">
        <f t="shared" si="59"/>
        <v>0</v>
      </c>
      <c r="J25" s="47">
        <f t="shared" si="59"/>
        <v>0</v>
      </c>
      <c r="K25" s="47">
        <f t="shared" si="59"/>
        <v>171</v>
      </c>
      <c r="L25" s="47">
        <f t="shared" si="59"/>
        <v>639198</v>
      </c>
      <c r="M25" s="47">
        <f t="shared" si="59"/>
        <v>0</v>
      </c>
      <c r="N25" s="47">
        <f t="shared" si="59"/>
        <v>0</v>
      </c>
      <c r="O25" s="47">
        <f t="shared" si="59"/>
        <v>0</v>
      </c>
      <c r="P25" s="47">
        <f t="shared" si="59"/>
        <v>0</v>
      </c>
      <c r="Q25" s="47">
        <f t="shared" si="59"/>
        <v>22263633</v>
      </c>
      <c r="R25" s="47">
        <f t="shared" si="59"/>
        <v>7176</v>
      </c>
      <c r="S25" s="47">
        <f t="shared" si="59"/>
        <v>278</v>
      </c>
      <c r="T25" s="47">
        <f t="shared" si="59"/>
        <v>0</v>
      </c>
      <c r="U25" s="47">
        <f t="shared" si="59"/>
        <v>278</v>
      </c>
      <c r="V25" s="47">
        <f t="shared" si="59"/>
        <v>4355704</v>
      </c>
      <c r="W25" s="47">
        <f t="shared" si="59"/>
        <v>0</v>
      </c>
      <c r="X25" s="47">
        <f t="shared" si="59"/>
        <v>0</v>
      </c>
      <c r="Y25" s="47">
        <f t="shared" si="59"/>
        <v>3122</v>
      </c>
      <c r="Z25" s="47">
        <f t="shared" si="59"/>
        <v>402738</v>
      </c>
      <c r="AA25" s="47">
        <f t="shared" ref="AA25:BD25" si="60">SUM(AA26:AA34)</f>
        <v>665100</v>
      </c>
      <c r="AB25" s="47">
        <f t="shared" si="60"/>
        <v>21191946.299999997</v>
      </c>
      <c r="AC25" s="47">
        <f t="shared" si="60"/>
        <v>0</v>
      </c>
      <c r="AD25" s="47">
        <f t="shared" si="60"/>
        <v>639198</v>
      </c>
      <c r="AE25" s="47">
        <f t="shared" si="60"/>
        <v>0</v>
      </c>
      <c r="AF25" s="47">
        <f t="shared" si="60"/>
        <v>21831144.299999997</v>
      </c>
      <c r="AG25" s="47">
        <f t="shared" si="60"/>
        <v>4355704</v>
      </c>
      <c r="AH25" s="47">
        <f t="shared" si="60"/>
        <v>665100</v>
      </c>
      <c r="AI25" s="47">
        <f t="shared" si="60"/>
        <v>402738</v>
      </c>
      <c r="AJ25" s="47">
        <f t="shared" si="60"/>
        <v>27254686.299999997</v>
      </c>
      <c r="AK25" s="47">
        <f t="shared" si="60"/>
        <v>0</v>
      </c>
      <c r="AL25" s="47">
        <f t="shared" si="60"/>
        <v>20000</v>
      </c>
      <c r="AM25" s="47">
        <f t="shared" si="60"/>
        <v>82</v>
      </c>
      <c r="AN25" s="47">
        <f t="shared" si="60"/>
        <v>8200</v>
      </c>
      <c r="AO25" s="47">
        <f t="shared" si="60"/>
        <v>39</v>
      </c>
      <c r="AP25" s="47">
        <f t="shared" si="60"/>
        <v>24078.600000000002</v>
      </c>
      <c r="AQ25" s="47">
        <f t="shared" si="60"/>
        <v>0</v>
      </c>
      <c r="AR25" s="47">
        <f t="shared" si="60"/>
        <v>0</v>
      </c>
      <c r="AS25" s="47">
        <f t="shared" si="60"/>
        <v>52278.600000000006</v>
      </c>
      <c r="AT25" s="47">
        <f t="shared" si="60"/>
        <v>27306964.899999999</v>
      </c>
      <c r="AU25" s="47">
        <f t="shared" si="60"/>
        <v>71</v>
      </c>
      <c r="AV25" s="47">
        <f t="shared" si="60"/>
        <v>1834</v>
      </c>
      <c r="AW25" s="47">
        <f t="shared" si="60"/>
        <v>2842344</v>
      </c>
      <c r="AX25" s="47">
        <f t="shared" si="60"/>
        <v>1</v>
      </c>
      <c r="AY25" s="47">
        <f t="shared" si="60"/>
        <v>2520</v>
      </c>
      <c r="AZ25" s="47">
        <f t="shared" si="60"/>
        <v>245175</v>
      </c>
      <c r="BA25" s="47">
        <f t="shared" si="60"/>
        <v>0</v>
      </c>
      <c r="BB25" s="47">
        <f t="shared" si="60"/>
        <v>2113</v>
      </c>
      <c r="BC25" s="47">
        <f t="shared" si="60"/>
        <v>437391</v>
      </c>
      <c r="BD25" s="47">
        <f t="shared" si="60"/>
        <v>3122</v>
      </c>
      <c r="BE25" s="47">
        <f t="shared" ref="BE25:BR25" si="61">SUM(BE26:BE34)</f>
        <v>312200</v>
      </c>
      <c r="BF25" s="47">
        <f t="shared" si="61"/>
        <v>21296</v>
      </c>
      <c r="BG25" s="47">
        <f t="shared" si="61"/>
        <v>7005</v>
      </c>
      <c r="BH25" s="47">
        <f t="shared" si="61"/>
        <v>0</v>
      </c>
      <c r="BI25" s="47">
        <f t="shared" si="61"/>
        <v>294210</v>
      </c>
      <c r="BJ25" s="47">
        <f t="shared" si="61"/>
        <v>0</v>
      </c>
      <c r="BK25" s="47">
        <f t="shared" si="61"/>
        <v>0</v>
      </c>
      <c r="BL25" s="47">
        <f t="shared" si="61"/>
        <v>0</v>
      </c>
      <c r="BM25" s="47">
        <f t="shared" si="61"/>
        <v>0</v>
      </c>
      <c r="BN25" s="47">
        <f t="shared" si="61"/>
        <v>0</v>
      </c>
      <c r="BO25" s="47">
        <f t="shared" si="61"/>
        <v>0</v>
      </c>
      <c r="BP25" s="47">
        <f t="shared" si="61"/>
        <v>0</v>
      </c>
      <c r="BQ25" s="47">
        <f t="shared" si="61"/>
        <v>31462100.899999999</v>
      </c>
      <c r="BR25" s="47">
        <f t="shared" si="61"/>
        <v>31462102</v>
      </c>
    </row>
    <row r="26" spans="1:70" ht="15" x14ac:dyDescent="0.15">
      <c r="A26" s="69">
        <v>2204018</v>
      </c>
      <c r="C26" s="83">
        <v>2</v>
      </c>
      <c r="D26" s="69">
        <v>2204018</v>
      </c>
      <c r="E26" s="75" t="s">
        <v>22</v>
      </c>
      <c r="F26" s="69" t="s">
        <v>396</v>
      </c>
      <c r="G26" s="98">
        <f>VLOOKUP(D26,[1]Sheet1!$E$15:$AM$388,35,0)</f>
        <v>2313</v>
      </c>
      <c r="H26" s="99">
        <f t="shared" si="8"/>
        <v>7140231</v>
      </c>
      <c r="I26" s="98">
        <f>VLOOKUP(D26,[1]Sheet1!$E$15:$AQ$388,39,0)</f>
        <v>0</v>
      </c>
      <c r="J26" s="98">
        <f t="shared" si="9"/>
        <v>0</v>
      </c>
      <c r="K26" s="98">
        <f>VLOOKUP(D26,'[4]К1-2023 - общински'!$D$8:$CU$380,96,0)</f>
        <v>0</v>
      </c>
      <c r="L26" s="98">
        <f t="shared" si="10"/>
        <v>0</v>
      </c>
      <c r="M26" s="98">
        <f>VLOOKUP(D26,[5]Sheet1!$F$7:$AI$380,30,0)</f>
        <v>0</v>
      </c>
      <c r="N26" s="98">
        <f t="shared" si="11"/>
        <v>0</v>
      </c>
      <c r="O26" s="98">
        <f>VLOOKUP(D26,[1]Sheet1!$E$15:$BV$388,70,0)</f>
        <v>0</v>
      </c>
      <c r="P26" s="98">
        <f t="shared" si="12"/>
        <v>0</v>
      </c>
      <c r="Q26" s="100">
        <f t="shared" ref="Q26:Q34" si="62">H26+J26+L26+N26+P26</f>
        <v>7140231</v>
      </c>
      <c r="R26" s="101">
        <f t="shared" ref="R26:R34" si="63">G26+I26+K26+M26+O26</f>
        <v>2313</v>
      </c>
      <c r="S26" s="98">
        <f>VLOOKUP(D26,[1]Sheet1!$E$15:$AK$388,33,0)</f>
        <v>87</v>
      </c>
      <c r="T26" s="98">
        <f>VLOOKUP(D26,[5]Sheet1!$F$7:$U$380,16,0)</f>
        <v>0</v>
      </c>
      <c r="U26" s="98">
        <f t="shared" si="15"/>
        <v>87</v>
      </c>
      <c r="V26" s="99">
        <f t="shared" si="16"/>
        <v>1363116</v>
      </c>
      <c r="W26" s="98">
        <f>VLOOKUP(D26,[1]Sheet1!$E$15:$DN$388,114,0)</f>
        <v>0</v>
      </c>
      <c r="X26" s="99">
        <f t="shared" si="17"/>
        <v>0</v>
      </c>
      <c r="Y26" s="98">
        <f>VLOOKUP(D26,[1]Sheet1!$E$15:$DP$388,116,0)</f>
        <v>1027</v>
      </c>
      <c r="Z26" s="99">
        <f t="shared" si="18"/>
        <v>132483</v>
      </c>
      <c r="AA26" s="71">
        <v>73900</v>
      </c>
      <c r="AB26" s="39">
        <f t="shared" ref="AB26:AB34" si="64">H26*98%</f>
        <v>6997426.3799999999</v>
      </c>
      <c r="AC26" s="39">
        <f t="shared" ref="AC26:AC34" si="65">J26*98%</f>
        <v>0</v>
      </c>
      <c r="AD26" s="39">
        <f t="shared" ref="AD26:AD34" si="66">N26+L26</f>
        <v>0</v>
      </c>
      <c r="AE26" s="39">
        <f t="shared" ref="AE26:AE34" si="67">P26*100%</f>
        <v>0</v>
      </c>
      <c r="AF26" s="39">
        <f t="shared" si="23"/>
        <v>6997426.3799999999</v>
      </c>
      <c r="AG26" s="39">
        <f t="shared" ref="AG26:AG34" si="68">V26</f>
        <v>1363116</v>
      </c>
      <c r="AH26" s="39">
        <f t="shared" si="25"/>
        <v>73900</v>
      </c>
      <c r="AI26" s="39">
        <f t="shared" ref="AI26:AI34" si="69">X26+Z26</f>
        <v>132483</v>
      </c>
      <c r="AJ26" s="39">
        <f t="shared" si="27"/>
        <v>8566925.379999999</v>
      </c>
      <c r="AK26" s="102">
        <v>0</v>
      </c>
      <c r="AL26" s="39">
        <v>0</v>
      </c>
      <c r="AM26" s="98">
        <f>VLOOKUP(D26,[2]Sheet1!$E$15:$CJ$388,84,0)</f>
        <v>12</v>
      </c>
      <c r="AN26" s="39">
        <f t="shared" si="28"/>
        <v>1200</v>
      </c>
      <c r="AO26" s="76"/>
      <c r="AP26" s="76">
        <f t="shared" si="2"/>
        <v>0</v>
      </c>
      <c r="AQ26" s="76"/>
      <c r="AR26" s="76">
        <f t="shared" si="30"/>
        <v>0</v>
      </c>
      <c r="AS26" s="99">
        <f t="shared" si="31"/>
        <v>1200</v>
      </c>
      <c r="AT26" s="100">
        <f t="shared" si="32"/>
        <v>8568125.379999999</v>
      </c>
      <c r="AU26" s="98">
        <f>VLOOKUP(D26,[1]Sheet1!$E$15:$CT$388,94,0)</f>
        <v>19</v>
      </c>
      <c r="AV26" s="98">
        <f>VLOOKUP(D26,[1]Sheet1!$E$15:$CV$388,96,0)</f>
        <v>534</v>
      </c>
      <c r="AW26" s="99">
        <f t="shared" si="33"/>
        <v>821728</v>
      </c>
      <c r="AX26" s="98">
        <f>VLOOKUP(D26,[1]Sheet1!$E$15:$CR$388,92,0)</f>
        <v>0</v>
      </c>
      <c r="AY26" s="98">
        <f t="shared" si="34"/>
        <v>0</v>
      </c>
      <c r="AZ26" s="76">
        <f t="shared" si="35"/>
        <v>80955</v>
      </c>
      <c r="BA26" s="104"/>
      <c r="BB26" s="102">
        <v>712</v>
      </c>
      <c r="BC26" s="99">
        <f t="shared" si="36"/>
        <v>147384</v>
      </c>
      <c r="BD26" s="98">
        <f>VLOOKUP(D26,[1]Sheet1!$E$15:$DF$388,106,0)</f>
        <v>1027</v>
      </c>
      <c r="BE26" s="98">
        <f t="shared" si="3"/>
        <v>102700</v>
      </c>
      <c r="BF26" s="99">
        <v>2662</v>
      </c>
      <c r="BG26" s="98">
        <f t="shared" ref="BG26:BG34" si="70">G26</f>
        <v>2313</v>
      </c>
      <c r="BH26" s="98">
        <f t="shared" ref="BH26:BH34" si="71">I26</f>
        <v>0</v>
      </c>
      <c r="BI26" s="99">
        <f t="shared" si="39"/>
        <v>97146</v>
      </c>
      <c r="BJ26" s="98">
        <f>VLOOKUP(D26,[1]Sheet1!$E$15:$CA$388,75,0)</f>
        <v>0</v>
      </c>
      <c r="BK26" s="98">
        <f t="shared" si="40"/>
        <v>0</v>
      </c>
      <c r="BL26" s="98">
        <v>0</v>
      </c>
      <c r="BM26" s="98">
        <f t="shared" si="41"/>
        <v>0</v>
      </c>
      <c r="BN26" s="98"/>
      <c r="BO26" s="98"/>
      <c r="BP26" s="39">
        <f t="shared" si="42"/>
        <v>0</v>
      </c>
      <c r="BQ26" s="39">
        <f t="shared" ref="BQ26:BQ34" si="72">AT26+AW26+AY26+AZ26+BA26+BC26+BE26+BF26+BI26+BK26+BM26</f>
        <v>9820700.379999999</v>
      </c>
      <c r="BR26" s="39">
        <f t="shared" si="4"/>
        <v>9820700</v>
      </c>
    </row>
    <row r="27" spans="1:70" ht="15" x14ac:dyDescent="0.15">
      <c r="A27" s="69">
        <v>2204030</v>
      </c>
      <c r="C27" s="83">
        <v>1</v>
      </c>
      <c r="D27" s="69">
        <v>2204030</v>
      </c>
      <c r="E27" s="75" t="s">
        <v>22</v>
      </c>
      <c r="F27" s="69" t="s">
        <v>397</v>
      </c>
      <c r="G27" s="98">
        <f>VLOOKUP(D27,[1]Sheet1!$E$15:$AM$388,35,0)</f>
        <v>1026</v>
      </c>
      <c r="H27" s="99">
        <f t="shared" si="8"/>
        <v>3167262</v>
      </c>
      <c r="I27" s="98">
        <f>VLOOKUP(D27,[1]Sheet1!$E$15:$AQ$388,39,0)</f>
        <v>0</v>
      </c>
      <c r="J27" s="98">
        <f t="shared" si="9"/>
        <v>0</v>
      </c>
      <c r="K27" s="98">
        <f>VLOOKUP(D27,'[4]К1-2023 - общински'!$D$8:$CU$380,96,0)</f>
        <v>0</v>
      </c>
      <c r="L27" s="98">
        <f t="shared" si="10"/>
        <v>0</v>
      </c>
      <c r="M27" s="98">
        <f>VLOOKUP(D27,[5]Sheet1!$F$7:$AI$380,30,0)</f>
        <v>0</v>
      </c>
      <c r="N27" s="98">
        <f t="shared" si="11"/>
        <v>0</v>
      </c>
      <c r="O27" s="98">
        <f>VLOOKUP(D27,[1]Sheet1!$E$15:$BV$388,70,0)</f>
        <v>0</v>
      </c>
      <c r="P27" s="98">
        <f t="shared" si="12"/>
        <v>0</v>
      </c>
      <c r="Q27" s="100">
        <f t="shared" si="62"/>
        <v>3167262</v>
      </c>
      <c r="R27" s="101">
        <f t="shared" si="63"/>
        <v>1026</v>
      </c>
      <c r="S27" s="98">
        <f>VLOOKUP(D27,[1]Sheet1!$E$15:$AK$388,33,0)</f>
        <v>42</v>
      </c>
      <c r="T27" s="98">
        <f>VLOOKUP(D27,[5]Sheet1!$F$7:$U$380,16,0)</f>
        <v>0</v>
      </c>
      <c r="U27" s="98">
        <f t="shared" si="15"/>
        <v>42</v>
      </c>
      <c r="V27" s="99">
        <f t="shared" si="16"/>
        <v>658056</v>
      </c>
      <c r="W27" s="98">
        <f>VLOOKUP(D27,[1]Sheet1!$E$15:$DN$388,114,0)</f>
        <v>0</v>
      </c>
      <c r="X27" s="99">
        <f t="shared" si="17"/>
        <v>0</v>
      </c>
      <c r="Y27" s="98">
        <f>VLOOKUP(D27,[1]Sheet1!$E$15:$DP$388,116,0)</f>
        <v>385</v>
      </c>
      <c r="Z27" s="99">
        <f t="shared" si="18"/>
        <v>49665</v>
      </c>
      <c r="AA27" s="71">
        <v>73900</v>
      </c>
      <c r="AB27" s="39">
        <f t="shared" si="64"/>
        <v>3103916.76</v>
      </c>
      <c r="AC27" s="39">
        <f t="shared" si="65"/>
        <v>0</v>
      </c>
      <c r="AD27" s="39">
        <f t="shared" si="66"/>
        <v>0</v>
      </c>
      <c r="AE27" s="39">
        <f t="shared" si="67"/>
        <v>0</v>
      </c>
      <c r="AF27" s="39">
        <f t="shared" si="23"/>
        <v>3103916.76</v>
      </c>
      <c r="AG27" s="39">
        <f t="shared" si="68"/>
        <v>658056</v>
      </c>
      <c r="AH27" s="39">
        <f t="shared" si="25"/>
        <v>73900</v>
      </c>
      <c r="AI27" s="39">
        <f t="shared" si="69"/>
        <v>49665</v>
      </c>
      <c r="AJ27" s="39">
        <f t="shared" si="27"/>
        <v>3885537.76</v>
      </c>
      <c r="AK27" s="102">
        <v>0</v>
      </c>
      <c r="AL27" s="39">
        <v>0</v>
      </c>
      <c r="AM27" s="98">
        <f>VLOOKUP(D27,[2]Sheet1!$E$15:$CJ$388,84,0)</f>
        <v>22</v>
      </c>
      <c r="AN27" s="39">
        <f t="shared" si="28"/>
        <v>2200</v>
      </c>
      <c r="AO27" s="76"/>
      <c r="AP27" s="76">
        <f t="shared" si="2"/>
        <v>0</v>
      </c>
      <c r="AQ27" s="76"/>
      <c r="AR27" s="76">
        <f t="shared" si="30"/>
        <v>0</v>
      </c>
      <c r="AS27" s="99">
        <f t="shared" si="31"/>
        <v>2200</v>
      </c>
      <c r="AT27" s="100">
        <f t="shared" si="32"/>
        <v>3887737.76</v>
      </c>
      <c r="AU27" s="98">
        <f>VLOOKUP(D27,[1]Sheet1!$E$15:$CT$388,94,0)</f>
        <v>14</v>
      </c>
      <c r="AV27" s="98">
        <f>VLOOKUP(D27,[1]Sheet1!$E$15:$CV$388,96,0)</f>
        <v>344</v>
      </c>
      <c r="AW27" s="99">
        <f t="shared" si="33"/>
        <v>535528</v>
      </c>
      <c r="AX27" s="98">
        <f>VLOOKUP(D27,[1]Sheet1!$E$15:$CR$388,92,0)</f>
        <v>0</v>
      </c>
      <c r="AY27" s="98">
        <f t="shared" si="34"/>
        <v>0</v>
      </c>
      <c r="AZ27" s="76">
        <f t="shared" si="35"/>
        <v>35910</v>
      </c>
      <c r="BA27" s="104"/>
      <c r="BB27" s="102">
        <v>377</v>
      </c>
      <c r="BC27" s="99">
        <f t="shared" si="36"/>
        <v>78039</v>
      </c>
      <c r="BD27" s="98">
        <f>VLOOKUP(D27,[1]Sheet1!$E$15:$DF$388,106,0)</f>
        <v>385</v>
      </c>
      <c r="BE27" s="98">
        <f t="shared" si="3"/>
        <v>38500</v>
      </c>
      <c r="BF27" s="99">
        <v>2662</v>
      </c>
      <c r="BG27" s="98">
        <f t="shared" si="70"/>
        <v>1026</v>
      </c>
      <c r="BH27" s="98">
        <f t="shared" si="71"/>
        <v>0</v>
      </c>
      <c r="BI27" s="99">
        <f t="shared" si="39"/>
        <v>43092</v>
      </c>
      <c r="BJ27" s="98">
        <f>VLOOKUP(D27,[1]Sheet1!$E$15:$CA$388,75,0)</f>
        <v>0</v>
      </c>
      <c r="BK27" s="98">
        <f t="shared" si="40"/>
        <v>0</v>
      </c>
      <c r="BL27" s="98">
        <v>0</v>
      </c>
      <c r="BM27" s="98">
        <f t="shared" si="41"/>
        <v>0</v>
      </c>
      <c r="BN27" s="98"/>
      <c r="BO27" s="98"/>
      <c r="BP27" s="39">
        <f t="shared" si="42"/>
        <v>0</v>
      </c>
      <c r="BQ27" s="39">
        <f t="shared" si="72"/>
        <v>4621468.76</v>
      </c>
      <c r="BR27" s="39">
        <f t="shared" si="4"/>
        <v>4621469</v>
      </c>
    </row>
    <row r="28" spans="1:70" ht="15" x14ac:dyDescent="0.15">
      <c r="A28" s="69">
        <v>2204032</v>
      </c>
      <c r="C28" s="83">
        <v>1</v>
      </c>
      <c r="D28" s="69">
        <v>2204032</v>
      </c>
      <c r="E28" s="75" t="s">
        <v>22</v>
      </c>
      <c r="F28" s="69" t="s">
        <v>398</v>
      </c>
      <c r="G28" s="98">
        <f>VLOOKUP(D28,[1]Sheet1!$E$15:$AM$388,35,0)</f>
        <v>1904</v>
      </c>
      <c r="H28" s="99">
        <f t="shared" si="8"/>
        <v>5877648</v>
      </c>
      <c r="I28" s="98">
        <f>VLOOKUP(D28,[1]Sheet1!$E$15:$AQ$388,39,0)</f>
        <v>0</v>
      </c>
      <c r="J28" s="98">
        <f t="shared" si="9"/>
        <v>0</v>
      </c>
      <c r="K28" s="98">
        <f>VLOOKUP(D28,'[4]К1-2023 - общински'!$D$8:$CU$380,96,0)</f>
        <v>0</v>
      </c>
      <c r="L28" s="98">
        <f t="shared" si="10"/>
        <v>0</v>
      </c>
      <c r="M28" s="98">
        <f>VLOOKUP(D28,[5]Sheet1!$F$7:$AI$380,30,0)</f>
        <v>0</v>
      </c>
      <c r="N28" s="98">
        <f t="shared" si="11"/>
        <v>0</v>
      </c>
      <c r="O28" s="98">
        <f>VLOOKUP(D28,[1]Sheet1!$E$15:$BV$388,70,0)</f>
        <v>0</v>
      </c>
      <c r="P28" s="98">
        <f t="shared" si="12"/>
        <v>0</v>
      </c>
      <c r="Q28" s="100">
        <f t="shared" si="62"/>
        <v>5877648</v>
      </c>
      <c r="R28" s="101">
        <f t="shared" si="63"/>
        <v>1904</v>
      </c>
      <c r="S28" s="98">
        <f>VLOOKUP(D28,[1]Sheet1!$E$15:$AK$388,33,0)</f>
        <v>72</v>
      </c>
      <c r="T28" s="98">
        <f>VLOOKUP(D28,[5]Sheet1!$F$7:$U$380,16,0)</f>
        <v>0</v>
      </c>
      <c r="U28" s="98">
        <f t="shared" si="15"/>
        <v>72</v>
      </c>
      <c r="V28" s="99">
        <f t="shared" si="16"/>
        <v>1128096</v>
      </c>
      <c r="W28" s="98">
        <f>VLOOKUP(D28,[1]Sheet1!$E$15:$DN$388,114,0)</f>
        <v>0</v>
      </c>
      <c r="X28" s="99">
        <f t="shared" si="17"/>
        <v>0</v>
      </c>
      <c r="Y28" s="98">
        <f>VLOOKUP(D28,[1]Sheet1!$E$15:$DP$388,116,0)</f>
        <v>777</v>
      </c>
      <c r="Z28" s="99">
        <f t="shared" si="18"/>
        <v>100233</v>
      </c>
      <c r="AA28" s="71">
        <v>73900</v>
      </c>
      <c r="AB28" s="39">
        <f t="shared" si="64"/>
        <v>5760095.04</v>
      </c>
      <c r="AC28" s="39">
        <f t="shared" si="65"/>
        <v>0</v>
      </c>
      <c r="AD28" s="39">
        <f t="shared" si="66"/>
        <v>0</v>
      </c>
      <c r="AE28" s="39">
        <f t="shared" si="67"/>
        <v>0</v>
      </c>
      <c r="AF28" s="39">
        <f t="shared" si="23"/>
        <v>5760095.04</v>
      </c>
      <c r="AG28" s="39">
        <f t="shared" si="68"/>
        <v>1128096</v>
      </c>
      <c r="AH28" s="39">
        <f t="shared" si="25"/>
        <v>73900</v>
      </c>
      <c r="AI28" s="39">
        <f t="shared" si="69"/>
        <v>100233</v>
      </c>
      <c r="AJ28" s="39">
        <f t="shared" si="27"/>
        <v>7062324.04</v>
      </c>
      <c r="AK28" s="102">
        <v>0</v>
      </c>
      <c r="AL28" s="39">
        <v>0</v>
      </c>
      <c r="AM28" s="98">
        <f>VLOOKUP(D28,[2]Sheet1!$E$15:$CJ$388,84,0)</f>
        <v>0</v>
      </c>
      <c r="AN28" s="39">
        <f t="shared" si="28"/>
        <v>0</v>
      </c>
      <c r="AO28" s="76"/>
      <c r="AP28" s="76">
        <f t="shared" si="2"/>
        <v>0</v>
      </c>
      <c r="AQ28" s="76"/>
      <c r="AR28" s="76">
        <f t="shared" si="30"/>
        <v>0</v>
      </c>
      <c r="AS28" s="99">
        <f t="shared" si="31"/>
        <v>0</v>
      </c>
      <c r="AT28" s="100">
        <f t="shared" si="32"/>
        <v>7062324.04</v>
      </c>
      <c r="AU28" s="98">
        <f>VLOOKUP(D28,[1]Sheet1!$E$15:$CT$388,94,0)</f>
        <v>16</v>
      </c>
      <c r="AV28" s="98">
        <f>VLOOKUP(D28,[1]Sheet1!$E$15:$CV$388,96,0)</f>
        <v>458</v>
      </c>
      <c r="AW28" s="99">
        <f t="shared" si="33"/>
        <v>703740</v>
      </c>
      <c r="AX28" s="98">
        <f>VLOOKUP(D28,[1]Sheet1!$E$15:$CR$388,92,0)</f>
        <v>0</v>
      </c>
      <c r="AY28" s="98">
        <f t="shared" si="34"/>
        <v>0</v>
      </c>
      <c r="AZ28" s="76">
        <f t="shared" si="35"/>
        <v>66640</v>
      </c>
      <c r="BA28" s="104"/>
      <c r="BB28" s="102">
        <v>581</v>
      </c>
      <c r="BC28" s="99">
        <f t="shared" si="36"/>
        <v>120267</v>
      </c>
      <c r="BD28" s="98">
        <f>VLOOKUP(D28,[1]Sheet1!$E$15:$DF$388,106,0)</f>
        <v>777</v>
      </c>
      <c r="BE28" s="98">
        <f t="shared" si="3"/>
        <v>77700</v>
      </c>
      <c r="BF28" s="99">
        <v>2662</v>
      </c>
      <c r="BG28" s="98">
        <f t="shared" si="70"/>
        <v>1904</v>
      </c>
      <c r="BH28" s="98">
        <f t="shared" si="71"/>
        <v>0</v>
      </c>
      <c r="BI28" s="99">
        <f t="shared" si="39"/>
        <v>79968</v>
      </c>
      <c r="BJ28" s="98">
        <f>VLOOKUP(D28,[1]Sheet1!$E$15:$CA$388,75,0)</f>
        <v>0</v>
      </c>
      <c r="BK28" s="98">
        <f t="shared" si="40"/>
        <v>0</v>
      </c>
      <c r="BL28" s="98">
        <v>0</v>
      </c>
      <c r="BM28" s="98">
        <f t="shared" si="41"/>
        <v>0</v>
      </c>
      <c r="BN28" s="98"/>
      <c r="BO28" s="98"/>
      <c r="BP28" s="39">
        <f t="shared" si="42"/>
        <v>0</v>
      </c>
      <c r="BQ28" s="39">
        <f t="shared" si="72"/>
        <v>8113301.04</v>
      </c>
      <c r="BR28" s="39">
        <f t="shared" si="4"/>
        <v>8113301</v>
      </c>
    </row>
    <row r="29" spans="1:70" ht="15" x14ac:dyDescent="0.15">
      <c r="A29" s="69">
        <v>2204046</v>
      </c>
      <c r="C29" s="83">
        <v>0</v>
      </c>
      <c r="D29" s="69">
        <v>2204046</v>
      </c>
      <c r="E29" s="75" t="s">
        <v>22</v>
      </c>
      <c r="F29" s="69" t="s">
        <v>399</v>
      </c>
      <c r="G29" s="98">
        <f>VLOOKUP(D29,[1]Sheet1!$E$15:$AM$388,35,0)</f>
        <v>126</v>
      </c>
      <c r="H29" s="99">
        <f t="shared" si="8"/>
        <v>388962</v>
      </c>
      <c r="I29" s="98">
        <f>VLOOKUP(D29,[1]Sheet1!$E$15:$AQ$388,39,0)</f>
        <v>0</v>
      </c>
      <c r="J29" s="98">
        <f t="shared" si="9"/>
        <v>0</v>
      </c>
      <c r="K29" s="98">
        <f>VLOOKUP(D29,'[4]К1-2023 - общински'!$D$8:$CU$380,96,0)</f>
        <v>0</v>
      </c>
      <c r="L29" s="98">
        <f t="shared" si="10"/>
        <v>0</v>
      </c>
      <c r="M29" s="98">
        <f>VLOOKUP(D29,[5]Sheet1!$F$7:$AI$380,30,0)</f>
        <v>0</v>
      </c>
      <c r="N29" s="98">
        <f t="shared" si="11"/>
        <v>0</v>
      </c>
      <c r="O29" s="98">
        <f>VLOOKUP(D29,[1]Sheet1!$E$15:$BV$388,70,0)</f>
        <v>0</v>
      </c>
      <c r="P29" s="98">
        <f t="shared" si="12"/>
        <v>0</v>
      </c>
      <c r="Q29" s="100">
        <f t="shared" si="62"/>
        <v>388962</v>
      </c>
      <c r="R29" s="101">
        <f t="shared" si="63"/>
        <v>126</v>
      </c>
      <c r="S29" s="98">
        <f>VLOOKUP(D29,[1]Sheet1!$E$15:$AK$388,33,0)</f>
        <v>7</v>
      </c>
      <c r="T29" s="98">
        <f>VLOOKUP(D29,[5]Sheet1!$F$7:$U$380,16,0)</f>
        <v>0</v>
      </c>
      <c r="U29" s="98">
        <f t="shared" si="15"/>
        <v>7</v>
      </c>
      <c r="V29" s="99">
        <f t="shared" si="16"/>
        <v>109676</v>
      </c>
      <c r="W29" s="98">
        <f>VLOOKUP(D29,[1]Sheet1!$E$15:$DN$388,114,0)</f>
        <v>0</v>
      </c>
      <c r="X29" s="99">
        <f t="shared" si="17"/>
        <v>0</v>
      </c>
      <c r="Y29" s="98">
        <f>VLOOKUP(D29,[1]Sheet1!$E$15:$DP$388,116,0)</f>
        <v>0</v>
      </c>
      <c r="Z29" s="99">
        <f t="shared" si="18"/>
        <v>0</v>
      </c>
      <c r="AA29" s="71">
        <v>73900</v>
      </c>
      <c r="AB29" s="39">
        <f t="shared" si="64"/>
        <v>381182.76</v>
      </c>
      <c r="AC29" s="39">
        <f t="shared" si="65"/>
        <v>0</v>
      </c>
      <c r="AD29" s="39">
        <f t="shared" si="66"/>
        <v>0</v>
      </c>
      <c r="AE29" s="39">
        <f t="shared" si="67"/>
        <v>0</v>
      </c>
      <c r="AF29" s="39">
        <f t="shared" si="23"/>
        <v>381182.76</v>
      </c>
      <c r="AG29" s="39">
        <f t="shared" si="68"/>
        <v>109676</v>
      </c>
      <c r="AH29" s="39">
        <f t="shared" si="25"/>
        <v>73900</v>
      </c>
      <c r="AI29" s="39">
        <f t="shared" si="69"/>
        <v>0</v>
      </c>
      <c r="AJ29" s="39">
        <f t="shared" si="27"/>
        <v>564758.76</v>
      </c>
      <c r="AK29" s="102">
        <v>0</v>
      </c>
      <c r="AL29" s="39">
        <f>VLOOKUP(D29,[6]data!$A$2:$E$107,5,0)</f>
        <v>5000</v>
      </c>
      <c r="AM29" s="98">
        <f>VLOOKUP(D29,[2]Sheet1!$E$15:$CJ$388,84,0)</f>
        <v>10</v>
      </c>
      <c r="AN29" s="39">
        <f t="shared" si="28"/>
        <v>1000</v>
      </c>
      <c r="AO29" s="76">
        <f t="shared" si="29"/>
        <v>13</v>
      </c>
      <c r="AP29" s="76">
        <f t="shared" si="2"/>
        <v>8026.2000000000007</v>
      </c>
      <c r="AQ29" s="76"/>
      <c r="AR29" s="76">
        <f t="shared" si="30"/>
        <v>0</v>
      </c>
      <c r="AS29" s="99">
        <f t="shared" si="31"/>
        <v>14026.2</v>
      </c>
      <c r="AT29" s="100">
        <f t="shared" si="32"/>
        <v>578784.96</v>
      </c>
      <c r="AU29" s="98">
        <f>VLOOKUP(D29,[1]Sheet1!$E$15:$CT$388,94,0)</f>
        <v>7</v>
      </c>
      <c r="AV29" s="98">
        <f>VLOOKUP(D29,[1]Sheet1!$E$15:$CV$388,96,0)</f>
        <v>126</v>
      </c>
      <c r="AW29" s="99">
        <f t="shared" si="33"/>
        <v>202720</v>
      </c>
      <c r="AX29" s="98">
        <f>VLOOKUP(D29,[1]Sheet1!$E$15:$CR$388,92,0)</f>
        <v>1</v>
      </c>
      <c r="AY29" s="98">
        <f t="shared" si="34"/>
        <v>2520</v>
      </c>
      <c r="AZ29" s="76">
        <f t="shared" si="35"/>
        <v>4410</v>
      </c>
      <c r="BA29" s="104"/>
      <c r="BB29" s="102">
        <v>71</v>
      </c>
      <c r="BC29" s="99">
        <f t="shared" si="36"/>
        <v>14697</v>
      </c>
      <c r="BD29" s="98">
        <f>VLOOKUP(D29,[1]Sheet1!$E$15:$DF$388,106,0)</f>
        <v>0</v>
      </c>
      <c r="BE29" s="98">
        <f t="shared" si="3"/>
        <v>0</v>
      </c>
      <c r="BF29" s="99">
        <v>2662</v>
      </c>
      <c r="BG29" s="98">
        <f t="shared" si="70"/>
        <v>126</v>
      </c>
      <c r="BH29" s="98">
        <f t="shared" si="71"/>
        <v>0</v>
      </c>
      <c r="BI29" s="99">
        <f t="shared" si="39"/>
        <v>5292</v>
      </c>
      <c r="BJ29" s="98">
        <f>VLOOKUP(D29,[1]Sheet1!$E$15:$CA$388,75,0)</f>
        <v>0</v>
      </c>
      <c r="BK29" s="98">
        <f t="shared" si="40"/>
        <v>0</v>
      </c>
      <c r="BL29" s="98">
        <v>0</v>
      </c>
      <c r="BM29" s="98">
        <f t="shared" si="41"/>
        <v>0</v>
      </c>
      <c r="BN29" s="98"/>
      <c r="BO29" s="98"/>
      <c r="BP29" s="39">
        <f t="shared" si="42"/>
        <v>0</v>
      </c>
      <c r="BQ29" s="39">
        <f t="shared" si="72"/>
        <v>811085.96</v>
      </c>
      <c r="BR29" s="39">
        <f t="shared" si="4"/>
        <v>811086</v>
      </c>
    </row>
    <row r="30" spans="1:70" ht="15" x14ac:dyDescent="0.15">
      <c r="A30" s="69">
        <v>2204067</v>
      </c>
      <c r="C30" s="83">
        <v>92</v>
      </c>
      <c r="D30" s="69">
        <v>2204067</v>
      </c>
      <c r="E30" s="75" t="s">
        <v>22</v>
      </c>
      <c r="F30" s="69" t="s">
        <v>400</v>
      </c>
      <c r="G30" s="98">
        <f>VLOOKUP(D30,[1]Sheet1!$E$15:$AM$388,35,0)</f>
        <v>311</v>
      </c>
      <c r="H30" s="99">
        <f t="shared" si="8"/>
        <v>960057</v>
      </c>
      <c r="I30" s="98">
        <f>VLOOKUP(D30,[1]Sheet1!$E$15:$AQ$388,39,0)</f>
        <v>0</v>
      </c>
      <c r="J30" s="98">
        <f t="shared" si="9"/>
        <v>0</v>
      </c>
      <c r="K30" s="98">
        <f>VLOOKUP(D30,'[4]К1-2023 - общински'!$D$8:$CU$380,96,0)</f>
        <v>0</v>
      </c>
      <c r="L30" s="98">
        <f t="shared" si="10"/>
        <v>0</v>
      </c>
      <c r="M30" s="98">
        <f>VLOOKUP(D30,[5]Sheet1!$F$7:$AI$380,30,0)</f>
        <v>0</v>
      </c>
      <c r="N30" s="98">
        <f t="shared" si="11"/>
        <v>0</v>
      </c>
      <c r="O30" s="98">
        <f>VLOOKUP(D30,[1]Sheet1!$E$15:$BV$388,70,0)</f>
        <v>0</v>
      </c>
      <c r="P30" s="98">
        <f t="shared" si="12"/>
        <v>0</v>
      </c>
      <c r="Q30" s="100">
        <f t="shared" si="62"/>
        <v>960057</v>
      </c>
      <c r="R30" s="101">
        <f t="shared" si="63"/>
        <v>311</v>
      </c>
      <c r="S30" s="98">
        <f>VLOOKUP(D30,[1]Sheet1!$E$15:$AK$388,33,0)</f>
        <v>14</v>
      </c>
      <c r="T30" s="98">
        <f>VLOOKUP(D30,[5]Sheet1!$F$7:$U$380,16,0)</f>
        <v>0</v>
      </c>
      <c r="U30" s="98">
        <f t="shared" si="15"/>
        <v>14</v>
      </c>
      <c r="V30" s="99">
        <f t="shared" si="16"/>
        <v>219352</v>
      </c>
      <c r="W30" s="98">
        <f>VLOOKUP(D30,[1]Sheet1!$E$15:$DN$388,114,0)</f>
        <v>0</v>
      </c>
      <c r="X30" s="99">
        <f t="shared" si="17"/>
        <v>0</v>
      </c>
      <c r="Y30" s="98">
        <f>VLOOKUP(D30,[1]Sheet1!$E$15:$DP$388,116,0)</f>
        <v>0</v>
      </c>
      <c r="Z30" s="99">
        <f t="shared" si="18"/>
        <v>0</v>
      </c>
      <c r="AA30" s="71">
        <v>73900</v>
      </c>
      <c r="AB30" s="39">
        <f t="shared" si="64"/>
        <v>940855.86</v>
      </c>
      <c r="AC30" s="39">
        <f t="shared" si="65"/>
        <v>0</v>
      </c>
      <c r="AD30" s="39">
        <f t="shared" si="66"/>
        <v>0</v>
      </c>
      <c r="AE30" s="39">
        <f t="shared" si="67"/>
        <v>0</v>
      </c>
      <c r="AF30" s="39">
        <f t="shared" si="23"/>
        <v>940855.86</v>
      </c>
      <c r="AG30" s="39">
        <f t="shared" si="68"/>
        <v>219352</v>
      </c>
      <c r="AH30" s="39">
        <f t="shared" si="25"/>
        <v>73900</v>
      </c>
      <c r="AI30" s="39">
        <f t="shared" si="69"/>
        <v>0</v>
      </c>
      <c r="AJ30" s="39">
        <f t="shared" si="27"/>
        <v>1234107.8599999999</v>
      </c>
      <c r="AK30" s="102">
        <v>0</v>
      </c>
      <c r="AL30" s="39">
        <f>VLOOKUP(D30,[6]data!$A$2:$E$107,5,0)</f>
        <v>5000</v>
      </c>
      <c r="AM30" s="98">
        <f>VLOOKUP(D30,[2]Sheet1!$E$15:$CJ$388,84,0)</f>
        <v>0</v>
      </c>
      <c r="AN30" s="39">
        <f t="shared" si="28"/>
        <v>0</v>
      </c>
      <c r="AO30" s="76"/>
      <c r="AP30" s="76">
        <f t="shared" si="2"/>
        <v>0</v>
      </c>
      <c r="AQ30" s="76"/>
      <c r="AR30" s="76">
        <f t="shared" si="30"/>
        <v>0</v>
      </c>
      <c r="AS30" s="99">
        <f t="shared" si="31"/>
        <v>5000</v>
      </c>
      <c r="AT30" s="100">
        <f t="shared" si="32"/>
        <v>1239107.8599999999</v>
      </c>
      <c r="AU30" s="98">
        <f>VLOOKUP(D30,[1]Sheet1!$E$15:$CT$388,94,0)</f>
        <v>7</v>
      </c>
      <c r="AV30" s="98">
        <f>VLOOKUP(D30,[1]Sheet1!$E$15:$CV$388,96,0)</f>
        <v>176</v>
      </c>
      <c r="AW30" s="99">
        <f t="shared" si="33"/>
        <v>273420</v>
      </c>
      <c r="AX30" s="98">
        <f>VLOOKUP(D30,[1]Sheet1!$E$15:$CR$388,92,0)</f>
        <v>0</v>
      </c>
      <c r="AY30" s="98">
        <f t="shared" si="34"/>
        <v>0</v>
      </c>
      <c r="AZ30" s="76">
        <f t="shared" si="35"/>
        <v>10885</v>
      </c>
      <c r="BA30" s="104"/>
      <c r="BB30" s="102">
        <v>173</v>
      </c>
      <c r="BC30" s="99">
        <f t="shared" si="36"/>
        <v>35811</v>
      </c>
      <c r="BD30" s="98">
        <f>VLOOKUP(D30,[1]Sheet1!$E$15:$DF$388,106,0)</f>
        <v>0</v>
      </c>
      <c r="BE30" s="98">
        <f t="shared" si="3"/>
        <v>0</v>
      </c>
      <c r="BF30" s="99">
        <v>2662</v>
      </c>
      <c r="BG30" s="98">
        <f t="shared" si="70"/>
        <v>311</v>
      </c>
      <c r="BH30" s="98">
        <f t="shared" si="71"/>
        <v>0</v>
      </c>
      <c r="BI30" s="99">
        <f t="shared" si="39"/>
        <v>13062</v>
      </c>
      <c r="BJ30" s="98">
        <f>VLOOKUP(D30,[1]Sheet1!$E$15:$CA$388,75,0)</f>
        <v>0</v>
      </c>
      <c r="BK30" s="98">
        <f t="shared" si="40"/>
        <v>0</v>
      </c>
      <c r="BL30" s="98">
        <v>0</v>
      </c>
      <c r="BM30" s="98">
        <f t="shared" si="41"/>
        <v>0</v>
      </c>
      <c r="BN30" s="98"/>
      <c r="BO30" s="98"/>
      <c r="BP30" s="39">
        <f t="shared" si="42"/>
        <v>0</v>
      </c>
      <c r="BQ30" s="39">
        <f t="shared" si="72"/>
        <v>1574947.8599999999</v>
      </c>
      <c r="BR30" s="39">
        <f t="shared" si="4"/>
        <v>1574948</v>
      </c>
    </row>
    <row r="31" spans="1:70" ht="15" x14ac:dyDescent="0.15">
      <c r="A31" s="69">
        <v>2204076</v>
      </c>
      <c r="C31" s="83">
        <v>2</v>
      </c>
      <c r="D31" s="69">
        <v>2204076</v>
      </c>
      <c r="E31" s="75" t="s">
        <v>22</v>
      </c>
      <c r="F31" s="69" t="s">
        <v>401</v>
      </c>
      <c r="G31" s="98">
        <f>VLOOKUP(D31,[1]Sheet1!$E$15:$AM$388,35,0)</f>
        <v>113</v>
      </c>
      <c r="H31" s="99">
        <f t="shared" si="8"/>
        <v>348831</v>
      </c>
      <c r="I31" s="98">
        <f>VLOOKUP(D31,[1]Sheet1!$E$15:$AQ$388,39,0)</f>
        <v>0</v>
      </c>
      <c r="J31" s="98">
        <f t="shared" si="9"/>
        <v>0</v>
      </c>
      <c r="K31" s="98">
        <f>VLOOKUP(D31,'[4]К1-2023 - общински'!$D$8:$CU$380,96,0)</f>
        <v>0</v>
      </c>
      <c r="L31" s="98">
        <f t="shared" si="10"/>
        <v>0</v>
      </c>
      <c r="M31" s="98">
        <f>VLOOKUP(D31,[5]Sheet1!$F$7:$AI$380,30,0)</f>
        <v>0</v>
      </c>
      <c r="N31" s="98">
        <f t="shared" si="11"/>
        <v>0</v>
      </c>
      <c r="O31" s="98">
        <f>VLOOKUP(D31,[1]Sheet1!$E$15:$BV$388,70,0)</f>
        <v>0</v>
      </c>
      <c r="P31" s="98">
        <f t="shared" si="12"/>
        <v>0</v>
      </c>
      <c r="Q31" s="100">
        <f t="shared" si="62"/>
        <v>348831</v>
      </c>
      <c r="R31" s="101">
        <f t="shared" si="63"/>
        <v>113</v>
      </c>
      <c r="S31" s="98">
        <f>VLOOKUP(D31,[1]Sheet1!$E$15:$AK$388,33,0)</f>
        <v>7</v>
      </c>
      <c r="T31" s="98">
        <f>VLOOKUP(D31,[5]Sheet1!$F$7:$U$380,16,0)</f>
        <v>0</v>
      </c>
      <c r="U31" s="98">
        <f t="shared" si="15"/>
        <v>7</v>
      </c>
      <c r="V31" s="99">
        <f t="shared" si="16"/>
        <v>109676</v>
      </c>
      <c r="W31" s="98">
        <f>VLOOKUP(D31,[1]Sheet1!$E$15:$DN$388,114,0)</f>
        <v>0</v>
      </c>
      <c r="X31" s="99">
        <f t="shared" si="17"/>
        <v>0</v>
      </c>
      <c r="Y31" s="98">
        <f>VLOOKUP(D31,[1]Sheet1!$E$15:$DP$388,116,0)</f>
        <v>0</v>
      </c>
      <c r="Z31" s="99">
        <f t="shared" si="18"/>
        <v>0</v>
      </c>
      <c r="AA31" s="71">
        <v>73900</v>
      </c>
      <c r="AB31" s="39">
        <f t="shared" si="64"/>
        <v>341854.38</v>
      </c>
      <c r="AC31" s="39">
        <f t="shared" si="65"/>
        <v>0</v>
      </c>
      <c r="AD31" s="39">
        <f t="shared" si="66"/>
        <v>0</v>
      </c>
      <c r="AE31" s="39">
        <f t="shared" si="67"/>
        <v>0</v>
      </c>
      <c r="AF31" s="39">
        <f t="shared" si="23"/>
        <v>341854.38</v>
      </c>
      <c r="AG31" s="39">
        <f t="shared" si="68"/>
        <v>109676</v>
      </c>
      <c r="AH31" s="39">
        <f t="shared" si="25"/>
        <v>73900</v>
      </c>
      <c r="AI31" s="39">
        <f t="shared" si="69"/>
        <v>0</v>
      </c>
      <c r="AJ31" s="39">
        <f t="shared" si="27"/>
        <v>525430.38</v>
      </c>
      <c r="AK31" s="102">
        <v>0</v>
      </c>
      <c r="AL31" s="39">
        <f>VLOOKUP(D31,[6]data!$A$2:$E$107,5,0)</f>
        <v>5000</v>
      </c>
      <c r="AM31" s="98">
        <f>VLOOKUP(D31,[2]Sheet1!$E$15:$CJ$388,84,0)</f>
        <v>8</v>
      </c>
      <c r="AN31" s="39">
        <f t="shared" si="28"/>
        <v>800</v>
      </c>
      <c r="AO31" s="76">
        <f t="shared" si="29"/>
        <v>26</v>
      </c>
      <c r="AP31" s="76">
        <f t="shared" si="2"/>
        <v>16052.400000000001</v>
      </c>
      <c r="AQ31" s="76"/>
      <c r="AR31" s="76">
        <f t="shared" si="30"/>
        <v>0</v>
      </c>
      <c r="AS31" s="99">
        <f t="shared" si="31"/>
        <v>21852.400000000001</v>
      </c>
      <c r="AT31" s="100">
        <f t="shared" si="32"/>
        <v>547282.78</v>
      </c>
      <c r="AU31" s="98">
        <f>VLOOKUP(D31,[1]Sheet1!$E$15:$CT$388,94,0)</f>
        <v>3</v>
      </c>
      <c r="AV31" s="98">
        <f>VLOOKUP(D31,[1]Sheet1!$E$15:$CV$388,96,0)</f>
        <v>71</v>
      </c>
      <c r="AW31" s="99">
        <f t="shared" si="33"/>
        <v>110918</v>
      </c>
      <c r="AX31" s="98">
        <f>VLOOKUP(D31,[1]Sheet1!$E$15:$CR$388,92,0)</f>
        <v>0</v>
      </c>
      <c r="AY31" s="98">
        <f t="shared" si="34"/>
        <v>0</v>
      </c>
      <c r="AZ31" s="76">
        <f t="shared" si="35"/>
        <v>3955</v>
      </c>
      <c r="BA31" s="104"/>
      <c r="BB31" s="102">
        <v>47</v>
      </c>
      <c r="BC31" s="99">
        <f t="shared" si="36"/>
        <v>9729</v>
      </c>
      <c r="BD31" s="98">
        <f>VLOOKUP(D31,[1]Sheet1!$E$15:$DF$388,106,0)</f>
        <v>0</v>
      </c>
      <c r="BE31" s="98">
        <f t="shared" si="3"/>
        <v>0</v>
      </c>
      <c r="BF31" s="99">
        <v>2662</v>
      </c>
      <c r="BG31" s="98">
        <f t="shared" si="70"/>
        <v>113</v>
      </c>
      <c r="BH31" s="98">
        <f t="shared" si="71"/>
        <v>0</v>
      </c>
      <c r="BI31" s="99">
        <f t="shared" si="39"/>
        <v>4746</v>
      </c>
      <c r="BJ31" s="98">
        <f>VLOOKUP(D31,[1]Sheet1!$E$15:$CA$388,75,0)</f>
        <v>0</v>
      </c>
      <c r="BK31" s="98">
        <f t="shared" si="40"/>
        <v>0</v>
      </c>
      <c r="BL31" s="98">
        <v>0</v>
      </c>
      <c r="BM31" s="98">
        <f t="shared" si="41"/>
        <v>0</v>
      </c>
      <c r="BN31" s="98"/>
      <c r="BO31" s="98"/>
      <c r="BP31" s="39">
        <f t="shared" si="42"/>
        <v>0</v>
      </c>
      <c r="BQ31" s="39">
        <f t="shared" si="72"/>
        <v>679292.78</v>
      </c>
      <c r="BR31" s="39">
        <f t="shared" si="4"/>
        <v>679293</v>
      </c>
    </row>
    <row r="32" spans="1:70" ht="15" x14ac:dyDescent="0.15">
      <c r="A32" s="69">
        <v>2204091</v>
      </c>
      <c r="C32" s="83">
        <v>5</v>
      </c>
      <c r="D32" s="69">
        <v>2204091</v>
      </c>
      <c r="E32" s="75" t="s">
        <v>22</v>
      </c>
      <c r="F32" s="69" t="s">
        <v>402</v>
      </c>
      <c r="G32" s="98">
        <f>VLOOKUP(D32,[1]Sheet1!$E$15:$AM$388,35,0)</f>
        <v>933</v>
      </c>
      <c r="H32" s="99">
        <f t="shared" si="8"/>
        <v>2880171</v>
      </c>
      <c r="I32" s="98">
        <f>VLOOKUP(D32,[1]Sheet1!$E$15:$AQ$388,39,0)</f>
        <v>0</v>
      </c>
      <c r="J32" s="98">
        <f t="shared" si="9"/>
        <v>0</v>
      </c>
      <c r="K32" s="98">
        <f>VLOOKUP(D32,'[4]К1-2023 - общински'!$D$8:$CU$380,96,0)</f>
        <v>0</v>
      </c>
      <c r="L32" s="98">
        <f t="shared" si="10"/>
        <v>0</v>
      </c>
      <c r="M32" s="98">
        <f>VLOOKUP(D32,[5]Sheet1!$F$7:$AI$380,30,0)</f>
        <v>0</v>
      </c>
      <c r="N32" s="98">
        <f t="shared" si="11"/>
        <v>0</v>
      </c>
      <c r="O32" s="98">
        <f>VLOOKUP(D32,[1]Sheet1!$E$15:$BV$388,70,0)</f>
        <v>0</v>
      </c>
      <c r="P32" s="98">
        <f t="shared" si="12"/>
        <v>0</v>
      </c>
      <c r="Q32" s="100">
        <f t="shared" si="62"/>
        <v>2880171</v>
      </c>
      <c r="R32" s="101">
        <f t="shared" si="63"/>
        <v>933</v>
      </c>
      <c r="S32" s="98">
        <f>VLOOKUP(D32,[1]Sheet1!$E$15:$AK$388,33,0)</f>
        <v>35</v>
      </c>
      <c r="T32" s="98">
        <f>VLOOKUP(D32,[5]Sheet1!$F$7:$U$380,16,0)</f>
        <v>0</v>
      </c>
      <c r="U32" s="98">
        <f t="shared" si="15"/>
        <v>35</v>
      </c>
      <c r="V32" s="99">
        <f t="shared" si="16"/>
        <v>548380</v>
      </c>
      <c r="W32" s="98">
        <f>VLOOKUP(D32,[1]Sheet1!$E$15:$DN$388,114,0)</f>
        <v>0</v>
      </c>
      <c r="X32" s="99">
        <f t="shared" si="17"/>
        <v>0</v>
      </c>
      <c r="Y32" s="98">
        <f>VLOOKUP(D32,[1]Sheet1!$E$15:$DP$388,116,0)</f>
        <v>933</v>
      </c>
      <c r="Z32" s="99">
        <f t="shared" si="18"/>
        <v>120357</v>
      </c>
      <c r="AA32" s="71">
        <v>73900</v>
      </c>
      <c r="AB32" s="39">
        <f t="shared" si="64"/>
        <v>2822567.58</v>
      </c>
      <c r="AC32" s="39">
        <f t="shared" si="65"/>
        <v>0</v>
      </c>
      <c r="AD32" s="39">
        <f t="shared" si="66"/>
        <v>0</v>
      </c>
      <c r="AE32" s="39">
        <f t="shared" si="67"/>
        <v>0</v>
      </c>
      <c r="AF32" s="39">
        <f t="shared" si="23"/>
        <v>2822567.58</v>
      </c>
      <c r="AG32" s="39">
        <f t="shared" si="68"/>
        <v>548380</v>
      </c>
      <c r="AH32" s="39">
        <f t="shared" si="25"/>
        <v>73900</v>
      </c>
      <c r="AI32" s="39">
        <f t="shared" si="69"/>
        <v>120357</v>
      </c>
      <c r="AJ32" s="39">
        <f t="shared" si="27"/>
        <v>3565204.58</v>
      </c>
      <c r="AK32" s="102">
        <v>0</v>
      </c>
      <c r="AL32" s="39">
        <v>0</v>
      </c>
      <c r="AM32" s="98">
        <f>VLOOKUP(D32,[2]Sheet1!$E$15:$CJ$388,84,0)</f>
        <v>0</v>
      </c>
      <c r="AN32" s="39">
        <f t="shared" si="28"/>
        <v>0</v>
      </c>
      <c r="AO32" s="76"/>
      <c r="AP32" s="76">
        <f t="shared" si="2"/>
        <v>0</v>
      </c>
      <c r="AQ32" s="76"/>
      <c r="AR32" s="76">
        <f t="shared" si="30"/>
        <v>0</v>
      </c>
      <c r="AS32" s="99">
        <f t="shared" si="31"/>
        <v>0</v>
      </c>
      <c r="AT32" s="100">
        <f t="shared" si="32"/>
        <v>3565204.58</v>
      </c>
      <c r="AU32" s="98">
        <f>VLOOKUP(D32,[1]Sheet1!$E$15:$CT$388,94,0)</f>
        <v>0</v>
      </c>
      <c r="AV32" s="98">
        <f>VLOOKUP(D32,[1]Sheet1!$E$15:$CV$388,96,0)</f>
        <v>0</v>
      </c>
      <c r="AW32" s="99">
        <f t="shared" si="33"/>
        <v>0</v>
      </c>
      <c r="AX32" s="98">
        <f>VLOOKUP(D32,[1]Sheet1!$E$15:$CR$388,92,0)</f>
        <v>0</v>
      </c>
      <c r="AY32" s="98">
        <f t="shared" si="34"/>
        <v>0</v>
      </c>
      <c r="AZ32" s="76">
        <f t="shared" si="35"/>
        <v>32655</v>
      </c>
      <c r="BA32" s="104"/>
      <c r="BB32" s="102">
        <v>0</v>
      </c>
      <c r="BC32" s="99">
        <f t="shared" si="36"/>
        <v>0</v>
      </c>
      <c r="BD32" s="98">
        <f>VLOOKUP(D32,[1]Sheet1!$E$15:$DF$388,106,0)</f>
        <v>933</v>
      </c>
      <c r="BE32" s="98">
        <f t="shared" si="3"/>
        <v>93300</v>
      </c>
      <c r="BF32" s="99">
        <v>2662</v>
      </c>
      <c r="BG32" s="98">
        <f t="shared" si="70"/>
        <v>933</v>
      </c>
      <c r="BH32" s="98">
        <f t="shared" si="71"/>
        <v>0</v>
      </c>
      <c r="BI32" s="99">
        <f t="shared" si="39"/>
        <v>39186</v>
      </c>
      <c r="BJ32" s="98">
        <f>VLOOKUP(D32,[1]Sheet1!$E$15:$CA$388,75,0)</f>
        <v>0</v>
      </c>
      <c r="BK32" s="98">
        <f t="shared" si="40"/>
        <v>0</v>
      </c>
      <c r="BL32" s="98">
        <v>0</v>
      </c>
      <c r="BM32" s="98">
        <f t="shared" si="41"/>
        <v>0</v>
      </c>
      <c r="BN32" s="98"/>
      <c r="BO32" s="98"/>
      <c r="BP32" s="39">
        <f t="shared" si="42"/>
        <v>0</v>
      </c>
      <c r="BQ32" s="39">
        <f t="shared" si="72"/>
        <v>3733007.58</v>
      </c>
      <c r="BR32" s="39">
        <f t="shared" si="4"/>
        <v>3733008</v>
      </c>
    </row>
    <row r="33" spans="1:70" ht="15" x14ac:dyDescent="0.15">
      <c r="A33" s="69">
        <v>2204136</v>
      </c>
      <c r="C33" s="83">
        <v>0</v>
      </c>
      <c r="D33" s="69">
        <v>2204136</v>
      </c>
      <c r="E33" s="75" t="s">
        <v>22</v>
      </c>
      <c r="F33" s="69" t="s">
        <v>403</v>
      </c>
      <c r="G33" s="98">
        <f>VLOOKUP(D33,[1]Sheet1!$E$15:$AM$388,35,0)</f>
        <v>279</v>
      </c>
      <c r="H33" s="99">
        <f t="shared" si="8"/>
        <v>861273</v>
      </c>
      <c r="I33" s="98">
        <f>VLOOKUP(D33,[1]Sheet1!$E$15:$AQ$388,39,0)</f>
        <v>0</v>
      </c>
      <c r="J33" s="98">
        <f t="shared" si="9"/>
        <v>0</v>
      </c>
      <c r="K33" s="98">
        <f>VLOOKUP(D33,'[4]К1-2023 - общински'!$D$8:$CU$380,96,0)</f>
        <v>0</v>
      </c>
      <c r="L33" s="98">
        <f t="shared" si="10"/>
        <v>0</v>
      </c>
      <c r="M33" s="98">
        <f>VLOOKUP(D33,[5]Sheet1!$F$7:$AI$380,30,0)</f>
        <v>0</v>
      </c>
      <c r="N33" s="98">
        <f t="shared" si="11"/>
        <v>0</v>
      </c>
      <c r="O33" s="98">
        <f>VLOOKUP(D33,[1]Sheet1!$E$15:$BV$388,70,0)</f>
        <v>0</v>
      </c>
      <c r="P33" s="98">
        <f t="shared" si="12"/>
        <v>0</v>
      </c>
      <c r="Q33" s="100">
        <f t="shared" si="62"/>
        <v>861273</v>
      </c>
      <c r="R33" s="101">
        <f t="shared" si="63"/>
        <v>279</v>
      </c>
      <c r="S33" s="98">
        <f>VLOOKUP(D33,[1]Sheet1!$E$15:$AK$388,33,0)</f>
        <v>14</v>
      </c>
      <c r="T33" s="98">
        <f>VLOOKUP(D33,[5]Sheet1!$F$7:$U$380,16,0)</f>
        <v>0</v>
      </c>
      <c r="U33" s="98">
        <f t="shared" si="15"/>
        <v>14</v>
      </c>
      <c r="V33" s="99">
        <f t="shared" si="16"/>
        <v>219352</v>
      </c>
      <c r="W33" s="98">
        <f>VLOOKUP(D33,[1]Sheet1!$E$15:$DN$388,114,0)</f>
        <v>0</v>
      </c>
      <c r="X33" s="99">
        <f t="shared" si="17"/>
        <v>0</v>
      </c>
      <c r="Y33" s="98">
        <f>VLOOKUP(D33,[1]Sheet1!$E$15:$DP$388,116,0)</f>
        <v>0</v>
      </c>
      <c r="Z33" s="99">
        <f t="shared" si="18"/>
        <v>0</v>
      </c>
      <c r="AA33" s="71">
        <v>73900</v>
      </c>
      <c r="AB33" s="39">
        <f t="shared" si="64"/>
        <v>844047.54</v>
      </c>
      <c r="AC33" s="39">
        <f t="shared" si="65"/>
        <v>0</v>
      </c>
      <c r="AD33" s="39">
        <f t="shared" si="66"/>
        <v>0</v>
      </c>
      <c r="AE33" s="39">
        <f t="shared" si="67"/>
        <v>0</v>
      </c>
      <c r="AF33" s="39">
        <f t="shared" si="23"/>
        <v>844047.54</v>
      </c>
      <c r="AG33" s="39">
        <f t="shared" si="68"/>
        <v>219352</v>
      </c>
      <c r="AH33" s="39">
        <f t="shared" si="25"/>
        <v>73900</v>
      </c>
      <c r="AI33" s="39">
        <f t="shared" si="69"/>
        <v>0</v>
      </c>
      <c r="AJ33" s="39">
        <f t="shared" si="27"/>
        <v>1137299.54</v>
      </c>
      <c r="AK33" s="102">
        <v>0</v>
      </c>
      <c r="AL33" s="39">
        <f>VLOOKUP(D33,[6]data!$A$2:$E$107,5,0)</f>
        <v>5000</v>
      </c>
      <c r="AM33" s="98">
        <f>VLOOKUP(D33,[2]Sheet1!$E$15:$CJ$388,84,0)</f>
        <v>30</v>
      </c>
      <c r="AN33" s="39">
        <f t="shared" si="28"/>
        <v>3000</v>
      </c>
      <c r="AO33" s="76"/>
      <c r="AP33" s="76">
        <f t="shared" si="2"/>
        <v>0</v>
      </c>
      <c r="AQ33" s="76"/>
      <c r="AR33" s="76">
        <f t="shared" si="30"/>
        <v>0</v>
      </c>
      <c r="AS33" s="99">
        <f t="shared" si="31"/>
        <v>8000</v>
      </c>
      <c r="AT33" s="100">
        <f t="shared" si="32"/>
        <v>1145299.54</v>
      </c>
      <c r="AU33" s="98">
        <f>VLOOKUP(D33,[1]Sheet1!$E$15:$CT$388,94,0)</f>
        <v>5</v>
      </c>
      <c r="AV33" s="98">
        <f>VLOOKUP(D33,[1]Sheet1!$E$15:$CV$388,96,0)</f>
        <v>125</v>
      </c>
      <c r="AW33" s="99">
        <f t="shared" si="33"/>
        <v>194290</v>
      </c>
      <c r="AX33" s="98">
        <f>VLOOKUP(D33,[1]Sheet1!$E$15:$CR$388,92,0)</f>
        <v>0</v>
      </c>
      <c r="AY33" s="98">
        <f t="shared" si="34"/>
        <v>0</v>
      </c>
      <c r="AZ33" s="76">
        <f t="shared" si="35"/>
        <v>9765</v>
      </c>
      <c r="BA33" s="104"/>
      <c r="BB33" s="102">
        <v>152</v>
      </c>
      <c r="BC33" s="99">
        <f t="shared" si="36"/>
        <v>31464</v>
      </c>
      <c r="BD33" s="98">
        <f>VLOOKUP(D33,[1]Sheet1!$E$15:$DF$388,106,0)</f>
        <v>0</v>
      </c>
      <c r="BE33" s="98">
        <f t="shared" si="3"/>
        <v>0</v>
      </c>
      <c r="BF33" s="99">
        <v>2662</v>
      </c>
      <c r="BG33" s="98">
        <f t="shared" si="70"/>
        <v>279</v>
      </c>
      <c r="BH33" s="98">
        <f t="shared" si="71"/>
        <v>0</v>
      </c>
      <c r="BI33" s="99">
        <f t="shared" si="39"/>
        <v>11718</v>
      </c>
      <c r="BJ33" s="98">
        <f>VLOOKUP(D33,[1]Sheet1!$E$15:$CA$388,75,0)</f>
        <v>0</v>
      </c>
      <c r="BK33" s="98">
        <f t="shared" si="40"/>
        <v>0</v>
      </c>
      <c r="BL33" s="98">
        <v>0</v>
      </c>
      <c r="BM33" s="98">
        <f t="shared" si="41"/>
        <v>0</v>
      </c>
      <c r="BN33" s="98"/>
      <c r="BO33" s="98"/>
      <c r="BP33" s="39">
        <f t="shared" si="42"/>
        <v>0</v>
      </c>
      <c r="BQ33" s="39">
        <f t="shared" si="72"/>
        <v>1395198.54</v>
      </c>
      <c r="BR33" s="39">
        <f t="shared" si="4"/>
        <v>1395199</v>
      </c>
    </row>
    <row r="34" spans="1:70" ht="15" x14ac:dyDescent="0.15">
      <c r="A34" s="69">
        <v>2204310</v>
      </c>
      <c r="C34" s="83">
        <v>64</v>
      </c>
      <c r="D34" s="69">
        <v>2204310</v>
      </c>
      <c r="E34" s="75" t="s">
        <v>22</v>
      </c>
      <c r="F34" s="69" t="s">
        <v>404</v>
      </c>
      <c r="G34" s="98">
        <f>VLOOKUP(D34,[1]Sheet1!$E$15:$AM$388,35,0)</f>
        <v>0</v>
      </c>
      <c r="H34" s="99">
        <f t="shared" si="8"/>
        <v>0</v>
      </c>
      <c r="I34" s="98">
        <f>VLOOKUP(D34,[1]Sheet1!$E$15:$AQ$388,39,0)</f>
        <v>0</v>
      </c>
      <c r="J34" s="98">
        <f t="shared" si="9"/>
        <v>0</v>
      </c>
      <c r="K34" s="98">
        <v>171</v>
      </c>
      <c r="L34" s="98">
        <f t="shared" si="10"/>
        <v>639198</v>
      </c>
      <c r="M34" s="98">
        <f>VLOOKUP(D34,[5]Sheet1!$F$7:$AI$380,30,0)</f>
        <v>0</v>
      </c>
      <c r="N34" s="98">
        <f t="shared" si="11"/>
        <v>0</v>
      </c>
      <c r="O34" s="98">
        <f>VLOOKUP(D34,[1]Sheet1!$E$15:$BV$388,70,0)</f>
        <v>0</v>
      </c>
      <c r="P34" s="98">
        <f t="shared" si="12"/>
        <v>0</v>
      </c>
      <c r="Q34" s="100">
        <f t="shared" si="62"/>
        <v>639198</v>
      </c>
      <c r="R34" s="101">
        <f t="shared" si="63"/>
        <v>171</v>
      </c>
      <c r="S34" s="98">
        <f>VLOOKUP(D34,[1]Sheet1!$E$15:$AK$388,33,0)</f>
        <v>0</v>
      </c>
      <c r="T34" s="98">
        <f>VLOOKUP(D34,[5]Sheet1!$F$7:$U$380,16,0)</f>
        <v>0</v>
      </c>
      <c r="U34" s="98">
        <f t="shared" si="15"/>
        <v>0</v>
      </c>
      <c r="V34" s="99">
        <f t="shared" si="16"/>
        <v>0</v>
      </c>
      <c r="W34" s="98">
        <f>VLOOKUP(D34,[1]Sheet1!$E$15:$DN$388,114,0)</f>
        <v>0</v>
      </c>
      <c r="X34" s="99">
        <f t="shared" si="17"/>
        <v>0</v>
      </c>
      <c r="Y34" s="98">
        <f>VLOOKUP(D34,[1]Sheet1!$E$15:$DP$388,116,0)</f>
        <v>0</v>
      </c>
      <c r="Z34" s="99">
        <f t="shared" si="18"/>
        <v>0</v>
      </c>
      <c r="AA34" s="71">
        <v>73900</v>
      </c>
      <c r="AB34" s="39">
        <f t="shared" si="64"/>
        <v>0</v>
      </c>
      <c r="AC34" s="39">
        <f t="shared" si="65"/>
        <v>0</v>
      </c>
      <c r="AD34" s="39">
        <f t="shared" si="66"/>
        <v>639198</v>
      </c>
      <c r="AE34" s="39">
        <f t="shared" si="67"/>
        <v>0</v>
      </c>
      <c r="AF34" s="39">
        <f t="shared" si="23"/>
        <v>639198</v>
      </c>
      <c r="AG34" s="39">
        <f t="shared" si="68"/>
        <v>0</v>
      </c>
      <c r="AH34" s="39">
        <f t="shared" si="25"/>
        <v>73900</v>
      </c>
      <c r="AI34" s="39">
        <f t="shared" si="69"/>
        <v>0</v>
      </c>
      <c r="AJ34" s="39">
        <f t="shared" si="27"/>
        <v>713098</v>
      </c>
      <c r="AK34" s="102">
        <v>0</v>
      </c>
      <c r="AL34" s="39">
        <v>0</v>
      </c>
      <c r="AM34" s="98">
        <f>VLOOKUP(D34,[2]Sheet1!$E$15:$CJ$388,84,0)</f>
        <v>0</v>
      </c>
      <c r="AN34" s="39">
        <f t="shared" si="28"/>
        <v>0</v>
      </c>
      <c r="AO34" s="76"/>
      <c r="AP34" s="76">
        <f t="shared" si="2"/>
        <v>0</v>
      </c>
      <c r="AQ34" s="76"/>
      <c r="AR34" s="76">
        <f t="shared" si="30"/>
        <v>0</v>
      </c>
      <c r="AS34" s="99">
        <f t="shared" si="31"/>
        <v>0</v>
      </c>
      <c r="AT34" s="100">
        <f t="shared" si="32"/>
        <v>713098</v>
      </c>
      <c r="AU34" s="98">
        <f>VLOOKUP(D34,[1]Sheet1!$E$15:$CT$388,94,0)</f>
        <v>0</v>
      </c>
      <c r="AV34" s="98">
        <f>VLOOKUP(D34,[1]Sheet1!$E$15:$CV$388,96,0)</f>
        <v>0</v>
      </c>
      <c r="AW34" s="99">
        <f t="shared" si="33"/>
        <v>0</v>
      </c>
      <c r="AX34" s="98">
        <f>VLOOKUP(D34,[1]Sheet1!$E$15:$CR$388,92,0)</f>
        <v>0</v>
      </c>
      <c r="AY34" s="98">
        <f t="shared" si="34"/>
        <v>0</v>
      </c>
      <c r="AZ34" s="76">
        <f t="shared" si="35"/>
        <v>0</v>
      </c>
      <c r="BA34" s="104"/>
      <c r="BB34" s="102">
        <v>0</v>
      </c>
      <c r="BC34" s="99">
        <f t="shared" si="36"/>
        <v>0</v>
      </c>
      <c r="BD34" s="98">
        <f>VLOOKUP(D34,[1]Sheet1!$E$15:$DF$388,106,0)</f>
        <v>0</v>
      </c>
      <c r="BE34" s="98">
        <f t="shared" si="3"/>
        <v>0</v>
      </c>
      <c r="BF34" s="69"/>
      <c r="BG34" s="98">
        <f t="shared" si="70"/>
        <v>0</v>
      </c>
      <c r="BH34" s="98">
        <f t="shared" si="71"/>
        <v>0</v>
      </c>
      <c r="BI34" s="99">
        <f t="shared" si="39"/>
        <v>0</v>
      </c>
      <c r="BJ34" s="98">
        <f>VLOOKUP(D34,[1]Sheet1!$E$15:$CA$388,75,0)</f>
        <v>0</v>
      </c>
      <c r="BK34" s="98">
        <f t="shared" si="40"/>
        <v>0</v>
      </c>
      <c r="BL34" s="98">
        <v>0</v>
      </c>
      <c r="BM34" s="98">
        <f t="shared" si="41"/>
        <v>0</v>
      </c>
      <c r="BN34" s="98"/>
      <c r="BO34" s="98"/>
      <c r="BP34" s="39">
        <f t="shared" si="42"/>
        <v>0</v>
      </c>
      <c r="BQ34" s="39">
        <f t="shared" si="72"/>
        <v>713098</v>
      </c>
      <c r="BR34" s="39">
        <f t="shared" si="4"/>
        <v>713098</v>
      </c>
    </row>
    <row r="35" spans="1:70" ht="15" x14ac:dyDescent="0.25">
      <c r="B35" s="11">
        <v>3</v>
      </c>
      <c r="C35" s="85"/>
      <c r="F35" s="47" t="s">
        <v>23</v>
      </c>
      <c r="G35" s="47">
        <f t="shared" ref="G35:Z35" si="73">SUM(G36:G38)</f>
        <v>3240</v>
      </c>
      <c r="H35" s="47">
        <f t="shared" si="73"/>
        <v>10001880</v>
      </c>
      <c r="I35" s="47">
        <f t="shared" si="73"/>
        <v>0</v>
      </c>
      <c r="J35" s="47">
        <f t="shared" si="73"/>
        <v>0</v>
      </c>
      <c r="K35" s="47">
        <f t="shared" si="73"/>
        <v>0</v>
      </c>
      <c r="L35" s="47">
        <f t="shared" si="73"/>
        <v>0</v>
      </c>
      <c r="M35" s="47">
        <f t="shared" si="73"/>
        <v>0</v>
      </c>
      <c r="N35" s="47">
        <f t="shared" si="73"/>
        <v>0</v>
      </c>
      <c r="O35" s="47">
        <f t="shared" si="73"/>
        <v>7</v>
      </c>
      <c r="P35" s="47">
        <f t="shared" si="73"/>
        <v>61747</v>
      </c>
      <c r="Q35" s="47">
        <f t="shared" si="73"/>
        <v>10063627</v>
      </c>
      <c r="R35" s="47">
        <f t="shared" si="73"/>
        <v>3247</v>
      </c>
      <c r="S35" s="47">
        <f t="shared" si="73"/>
        <v>126</v>
      </c>
      <c r="T35" s="47">
        <f t="shared" si="73"/>
        <v>0</v>
      </c>
      <c r="U35" s="47">
        <f t="shared" si="73"/>
        <v>126</v>
      </c>
      <c r="V35" s="47">
        <f t="shared" si="73"/>
        <v>1974168</v>
      </c>
      <c r="W35" s="47">
        <f t="shared" si="73"/>
        <v>106</v>
      </c>
      <c r="X35" s="47">
        <f t="shared" si="73"/>
        <v>7844</v>
      </c>
      <c r="Y35" s="47">
        <f t="shared" si="73"/>
        <v>772</v>
      </c>
      <c r="Z35" s="47">
        <f t="shared" si="73"/>
        <v>99588</v>
      </c>
      <c r="AA35" s="47">
        <f t="shared" ref="AA35:BD35" si="74">SUM(AA36:AA38)</f>
        <v>221700</v>
      </c>
      <c r="AB35" s="47">
        <f t="shared" si="74"/>
        <v>9801842.4000000004</v>
      </c>
      <c r="AC35" s="47">
        <f t="shared" si="74"/>
        <v>0</v>
      </c>
      <c r="AD35" s="47">
        <f t="shared" si="74"/>
        <v>0</v>
      </c>
      <c r="AE35" s="47">
        <f t="shared" si="74"/>
        <v>61747</v>
      </c>
      <c r="AF35" s="47">
        <f t="shared" si="74"/>
        <v>9863589.4000000004</v>
      </c>
      <c r="AG35" s="47">
        <f t="shared" si="74"/>
        <v>1974168</v>
      </c>
      <c r="AH35" s="47">
        <f t="shared" si="74"/>
        <v>221700</v>
      </c>
      <c r="AI35" s="47">
        <f t="shared" si="74"/>
        <v>107432</v>
      </c>
      <c r="AJ35" s="47">
        <f t="shared" si="74"/>
        <v>12166889.4</v>
      </c>
      <c r="AK35" s="47">
        <f t="shared" si="74"/>
        <v>0</v>
      </c>
      <c r="AL35" s="47">
        <f t="shared" si="74"/>
        <v>5000</v>
      </c>
      <c r="AM35" s="47">
        <f t="shared" si="74"/>
        <v>49</v>
      </c>
      <c r="AN35" s="47">
        <f t="shared" si="74"/>
        <v>4900</v>
      </c>
      <c r="AO35" s="47">
        <f t="shared" si="74"/>
        <v>0</v>
      </c>
      <c r="AP35" s="47">
        <f t="shared" si="74"/>
        <v>0</v>
      </c>
      <c r="AQ35" s="47">
        <f t="shared" si="74"/>
        <v>0</v>
      </c>
      <c r="AR35" s="47">
        <f t="shared" si="74"/>
        <v>0</v>
      </c>
      <c r="AS35" s="47">
        <f t="shared" si="74"/>
        <v>9900</v>
      </c>
      <c r="AT35" s="47">
        <f t="shared" si="74"/>
        <v>12176789.4</v>
      </c>
      <c r="AU35" s="47">
        <f t="shared" si="74"/>
        <v>49</v>
      </c>
      <c r="AV35" s="47">
        <f t="shared" si="74"/>
        <v>1222</v>
      </c>
      <c r="AW35" s="47">
        <f t="shared" si="74"/>
        <v>1899800</v>
      </c>
      <c r="AX35" s="47">
        <f t="shared" si="74"/>
        <v>2</v>
      </c>
      <c r="AY35" s="47">
        <f t="shared" si="74"/>
        <v>5040</v>
      </c>
      <c r="AZ35" s="47">
        <f t="shared" si="74"/>
        <v>113400</v>
      </c>
      <c r="BA35" s="47">
        <f t="shared" si="74"/>
        <v>0</v>
      </c>
      <c r="BB35" s="47">
        <f t="shared" si="74"/>
        <v>1444</v>
      </c>
      <c r="BC35" s="47">
        <f t="shared" si="74"/>
        <v>298908</v>
      </c>
      <c r="BD35" s="47">
        <f t="shared" si="74"/>
        <v>879</v>
      </c>
      <c r="BE35" s="47">
        <f t="shared" ref="BE35:BR35" si="75">SUM(BE36:BE38)</f>
        <v>87900</v>
      </c>
      <c r="BF35" s="47">
        <f t="shared" si="75"/>
        <v>7986</v>
      </c>
      <c r="BG35" s="47">
        <f t="shared" si="75"/>
        <v>3240</v>
      </c>
      <c r="BH35" s="47">
        <f t="shared" si="75"/>
        <v>0</v>
      </c>
      <c r="BI35" s="47">
        <f t="shared" si="75"/>
        <v>136080</v>
      </c>
      <c r="BJ35" s="47">
        <f t="shared" si="75"/>
        <v>0</v>
      </c>
      <c r="BK35" s="47">
        <f t="shared" si="75"/>
        <v>0</v>
      </c>
      <c r="BL35" s="47">
        <f t="shared" si="75"/>
        <v>0</v>
      </c>
      <c r="BM35" s="47">
        <f t="shared" si="75"/>
        <v>0</v>
      </c>
      <c r="BN35" s="47">
        <f t="shared" si="75"/>
        <v>0</v>
      </c>
      <c r="BO35" s="47">
        <f t="shared" si="75"/>
        <v>0</v>
      </c>
      <c r="BP35" s="47">
        <f t="shared" si="75"/>
        <v>0</v>
      </c>
      <c r="BQ35" s="47">
        <f t="shared" si="75"/>
        <v>14725903.4</v>
      </c>
      <c r="BR35" s="47">
        <f t="shared" si="75"/>
        <v>14725904</v>
      </c>
    </row>
    <row r="36" spans="1:70" ht="15" x14ac:dyDescent="0.15">
      <c r="A36" s="69">
        <v>2205011</v>
      </c>
      <c r="C36" s="83">
        <v>0</v>
      </c>
      <c r="D36" s="69">
        <v>2205011</v>
      </c>
      <c r="E36" s="75" t="s">
        <v>23</v>
      </c>
      <c r="F36" s="69" t="s">
        <v>405</v>
      </c>
      <c r="G36" s="98">
        <f>VLOOKUP(D36,[1]Sheet1!$E$15:$AM$388,35,0)</f>
        <v>495</v>
      </c>
      <c r="H36" s="99">
        <f t="shared" si="8"/>
        <v>1528065</v>
      </c>
      <c r="I36" s="98">
        <f>VLOOKUP(D36,[1]Sheet1!$E$15:$AQ$388,39,0)</f>
        <v>0</v>
      </c>
      <c r="J36" s="98">
        <f t="shared" si="9"/>
        <v>0</v>
      </c>
      <c r="K36" s="98">
        <f>VLOOKUP(D36,'[4]К1-2023 - общински'!$D$8:$CU$380,96,0)</f>
        <v>0</v>
      </c>
      <c r="L36" s="98">
        <f t="shared" si="10"/>
        <v>0</v>
      </c>
      <c r="M36" s="98">
        <f>VLOOKUP(D36,[5]Sheet1!$F$7:$AI$380,30,0)</f>
        <v>0</v>
      </c>
      <c r="N36" s="98">
        <f t="shared" si="11"/>
        <v>0</v>
      </c>
      <c r="O36" s="98">
        <f>VLOOKUP(D36,[1]Sheet1!$E$15:$BV$388,70,0)</f>
        <v>0</v>
      </c>
      <c r="P36" s="98">
        <f t="shared" si="12"/>
        <v>0</v>
      </c>
      <c r="Q36" s="100">
        <f>H36+J36+L36+N36+P36</f>
        <v>1528065</v>
      </c>
      <c r="R36" s="101">
        <f>G36+I36+K36+M36+O36</f>
        <v>495</v>
      </c>
      <c r="S36" s="98">
        <f>VLOOKUP(D36,[1]Sheet1!$E$15:$AK$388,33,0)</f>
        <v>20</v>
      </c>
      <c r="T36" s="98">
        <f>VLOOKUP(D36,[5]Sheet1!$F$7:$U$380,16,0)</f>
        <v>0</v>
      </c>
      <c r="U36" s="98">
        <f t="shared" si="15"/>
        <v>20</v>
      </c>
      <c r="V36" s="99">
        <f t="shared" si="16"/>
        <v>313360</v>
      </c>
      <c r="W36" s="98">
        <f>VLOOKUP(D36,[1]Sheet1!$E$15:$DN$388,114,0)</f>
        <v>0</v>
      </c>
      <c r="X36" s="99">
        <f t="shared" si="17"/>
        <v>0</v>
      </c>
      <c r="Y36" s="98">
        <f>VLOOKUP(D36,[1]Sheet1!$E$15:$DP$388,116,0)</f>
        <v>0</v>
      </c>
      <c r="Z36" s="99">
        <f t="shared" si="18"/>
        <v>0</v>
      </c>
      <c r="AA36" s="71">
        <v>73900</v>
      </c>
      <c r="AB36" s="39">
        <f>H36*98%</f>
        <v>1497503.7</v>
      </c>
      <c r="AC36" s="39">
        <f>J36*98%</f>
        <v>0</v>
      </c>
      <c r="AD36" s="39">
        <f>N36+L36</f>
        <v>0</v>
      </c>
      <c r="AE36" s="39">
        <f>P36*100%</f>
        <v>0</v>
      </c>
      <c r="AF36" s="39">
        <f t="shared" si="23"/>
        <v>1497503.7</v>
      </c>
      <c r="AG36" s="39">
        <f>V36</f>
        <v>313360</v>
      </c>
      <c r="AH36" s="39">
        <f t="shared" si="25"/>
        <v>73900</v>
      </c>
      <c r="AI36" s="39">
        <f>X36+Z36</f>
        <v>0</v>
      </c>
      <c r="AJ36" s="39">
        <f t="shared" si="27"/>
        <v>1884763.7</v>
      </c>
      <c r="AK36" s="102">
        <v>0</v>
      </c>
      <c r="AL36" s="39">
        <f>VLOOKUP(D36,[6]data!$A$2:$E$107,5,0)</f>
        <v>5000</v>
      </c>
      <c r="AM36" s="98">
        <f>VLOOKUP(D36,[2]Sheet1!$E$15:$CJ$388,84,0)</f>
        <v>0</v>
      </c>
      <c r="AN36" s="39">
        <f t="shared" si="28"/>
        <v>0</v>
      </c>
      <c r="AO36" s="76"/>
      <c r="AP36" s="76">
        <f t="shared" si="2"/>
        <v>0</v>
      </c>
      <c r="AQ36" s="76"/>
      <c r="AR36" s="76">
        <f t="shared" si="30"/>
        <v>0</v>
      </c>
      <c r="AS36" s="99">
        <f t="shared" si="31"/>
        <v>5000</v>
      </c>
      <c r="AT36" s="100">
        <f t="shared" si="32"/>
        <v>1889763.7</v>
      </c>
      <c r="AU36" s="98">
        <f>VLOOKUP(D36,[1]Sheet1!$E$15:$CT$388,94,0)</f>
        <v>13</v>
      </c>
      <c r="AV36" s="98">
        <f>VLOOKUP(D36,[1]Sheet1!$E$15:$CV$388,96,0)</f>
        <v>318</v>
      </c>
      <c r="AW36" s="99">
        <f t="shared" si="33"/>
        <v>495256</v>
      </c>
      <c r="AX36" s="98">
        <f>VLOOKUP(D36,[1]Sheet1!$E$15:$CR$388,92,0)</f>
        <v>1</v>
      </c>
      <c r="AY36" s="98">
        <f t="shared" si="34"/>
        <v>2520</v>
      </c>
      <c r="AZ36" s="76">
        <f t="shared" si="35"/>
        <v>17325</v>
      </c>
      <c r="BA36" s="104"/>
      <c r="BB36" s="102">
        <v>294</v>
      </c>
      <c r="BC36" s="99">
        <f t="shared" si="36"/>
        <v>60858</v>
      </c>
      <c r="BD36" s="98">
        <f>VLOOKUP(D36,[1]Sheet1!$E$15:$DF$388,106,0)</f>
        <v>0</v>
      </c>
      <c r="BE36" s="98">
        <f t="shared" si="3"/>
        <v>0</v>
      </c>
      <c r="BF36" s="99">
        <v>2662</v>
      </c>
      <c r="BG36" s="98">
        <f>G36</f>
        <v>495</v>
      </c>
      <c r="BH36" s="98">
        <f>I36</f>
        <v>0</v>
      </c>
      <c r="BI36" s="99">
        <f t="shared" si="39"/>
        <v>20790</v>
      </c>
      <c r="BJ36" s="98">
        <f>VLOOKUP(D36,[1]Sheet1!$E$15:$CA$388,75,0)</f>
        <v>0</v>
      </c>
      <c r="BK36" s="98">
        <f t="shared" si="40"/>
        <v>0</v>
      </c>
      <c r="BL36" s="98">
        <v>0</v>
      </c>
      <c r="BM36" s="98">
        <f t="shared" si="41"/>
        <v>0</v>
      </c>
      <c r="BN36" s="98"/>
      <c r="BO36" s="98"/>
      <c r="BP36" s="39">
        <f t="shared" si="42"/>
        <v>0</v>
      </c>
      <c r="BQ36" s="39">
        <f>AT36+AW36+AY36+AZ36+BA36+BC36+BE36+BF36+BI36+BK36+BM36</f>
        <v>2489174.7000000002</v>
      </c>
      <c r="BR36" s="39">
        <f t="shared" si="4"/>
        <v>2489175</v>
      </c>
    </row>
    <row r="37" spans="1:70" ht="15" x14ac:dyDescent="0.15">
      <c r="A37" s="69">
        <v>2205105</v>
      </c>
      <c r="C37" s="83">
        <v>3</v>
      </c>
      <c r="D37" s="69">
        <v>2205105</v>
      </c>
      <c r="E37" s="75" t="s">
        <v>23</v>
      </c>
      <c r="F37" s="69" t="s">
        <v>406</v>
      </c>
      <c r="G37" s="98">
        <f>VLOOKUP(D37,[1]Sheet1!$E$15:$AM$388,35,0)</f>
        <v>1291</v>
      </c>
      <c r="H37" s="99">
        <f t="shared" si="8"/>
        <v>3985317</v>
      </c>
      <c r="I37" s="98">
        <f>VLOOKUP(D37,[1]Sheet1!$E$15:$AQ$388,39,0)</f>
        <v>0</v>
      </c>
      <c r="J37" s="98">
        <f t="shared" si="9"/>
        <v>0</v>
      </c>
      <c r="K37" s="98">
        <f>VLOOKUP(D37,'[4]К1-2023 - общински'!$D$8:$CU$380,96,0)</f>
        <v>0</v>
      </c>
      <c r="L37" s="98">
        <f t="shared" si="10"/>
        <v>0</v>
      </c>
      <c r="M37" s="98">
        <f>VLOOKUP(D37,[5]Sheet1!$F$7:$AI$380,30,0)</f>
        <v>0</v>
      </c>
      <c r="N37" s="98">
        <f t="shared" si="11"/>
        <v>0</v>
      </c>
      <c r="O37" s="98">
        <f>VLOOKUP(D37,[1]Sheet1!$E$15:$BV$388,70,0)</f>
        <v>3</v>
      </c>
      <c r="P37" s="98">
        <f t="shared" si="12"/>
        <v>26463</v>
      </c>
      <c r="Q37" s="100">
        <f>H37+J37+L37+N37+P37</f>
        <v>4011780</v>
      </c>
      <c r="R37" s="101">
        <f>G37+I37+K37+M37+O37</f>
        <v>1294</v>
      </c>
      <c r="S37" s="98">
        <f>VLOOKUP(D37,[1]Sheet1!$E$15:$AK$388,33,0)</f>
        <v>50</v>
      </c>
      <c r="T37" s="98">
        <f>VLOOKUP(D37,[5]Sheet1!$F$7:$U$380,16,0)</f>
        <v>0</v>
      </c>
      <c r="U37" s="98">
        <f t="shared" si="15"/>
        <v>50</v>
      </c>
      <c r="V37" s="99">
        <f t="shared" si="16"/>
        <v>783400</v>
      </c>
      <c r="W37" s="98">
        <f>VLOOKUP(D37,[1]Sheet1!$E$15:$DN$388,114,0)</f>
        <v>106</v>
      </c>
      <c r="X37" s="99">
        <f t="shared" si="17"/>
        <v>7844</v>
      </c>
      <c r="Y37" s="98">
        <f>VLOOKUP(D37,[1]Sheet1!$E$15:$DP$388,116,0)</f>
        <v>287</v>
      </c>
      <c r="Z37" s="99">
        <f t="shared" si="18"/>
        <v>37023</v>
      </c>
      <c r="AA37" s="71">
        <v>73900</v>
      </c>
      <c r="AB37" s="39">
        <f>H37*98%</f>
        <v>3905610.66</v>
      </c>
      <c r="AC37" s="39">
        <f>J37*98%</f>
        <v>0</v>
      </c>
      <c r="AD37" s="39">
        <f>N37+L37</f>
        <v>0</v>
      </c>
      <c r="AE37" s="39">
        <f>P37*100%</f>
        <v>26463</v>
      </c>
      <c r="AF37" s="39">
        <f t="shared" si="23"/>
        <v>3932073.66</v>
      </c>
      <c r="AG37" s="39">
        <f>V37</f>
        <v>783400</v>
      </c>
      <c r="AH37" s="39">
        <f t="shared" si="25"/>
        <v>73900</v>
      </c>
      <c r="AI37" s="39">
        <f>X37+Z37</f>
        <v>44867</v>
      </c>
      <c r="AJ37" s="39">
        <f t="shared" si="27"/>
        <v>4834240.66</v>
      </c>
      <c r="AK37" s="102">
        <v>0</v>
      </c>
      <c r="AL37" s="39">
        <v>0</v>
      </c>
      <c r="AM37" s="98">
        <f>VLOOKUP(D37,[2]Sheet1!$E$15:$CJ$388,84,0)</f>
        <v>33</v>
      </c>
      <c r="AN37" s="39">
        <f t="shared" si="28"/>
        <v>3300</v>
      </c>
      <c r="AO37" s="76"/>
      <c r="AP37" s="76">
        <f t="shared" si="2"/>
        <v>0</v>
      </c>
      <c r="AQ37" s="76"/>
      <c r="AR37" s="76">
        <f t="shared" si="30"/>
        <v>0</v>
      </c>
      <c r="AS37" s="99">
        <f t="shared" si="31"/>
        <v>3300</v>
      </c>
      <c r="AT37" s="100">
        <f t="shared" si="32"/>
        <v>4837540.66</v>
      </c>
      <c r="AU37" s="98">
        <f>VLOOKUP(D37,[1]Sheet1!$E$15:$CT$388,94,0)</f>
        <v>14</v>
      </c>
      <c r="AV37" s="98">
        <f>VLOOKUP(D37,[1]Sheet1!$E$15:$CV$388,96,0)</f>
        <v>352</v>
      </c>
      <c r="AW37" s="99">
        <f t="shared" si="33"/>
        <v>546840</v>
      </c>
      <c r="AX37" s="98">
        <f>VLOOKUP(D37,[1]Sheet1!$E$15:$CR$388,92,0)</f>
        <v>1</v>
      </c>
      <c r="AY37" s="98">
        <f t="shared" si="34"/>
        <v>2520</v>
      </c>
      <c r="AZ37" s="76">
        <f t="shared" si="35"/>
        <v>45185</v>
      </c>
      <c r="BA37" s="104"/>
      <c r="BB37" s="102">
        <v>597</v>
      </c>
      <c r="BC37" s="99">
        <f t="shared" si="36"/>
        <v>123579</v>
      </c>
      <c r="BD37" s="98">
        <f>VLOOKUP(D37,[1]Sheet1!$E$15:$DF$388,106,0)</f>
        <v>393</v>
      </c>
      <c r="BE37" s="98">
        <f t="shared" si="3"/>
        <v>39300</v>
      </c>
      <c r="BF37" s="99">
        <v>2662</v>
      </c>
      <c r="BG37" s="98">
        <f>G37</f>
        <v>1291</v>
      </c>
      <c r="BH37" s="98">
        <f>I37</f>
        <v>0</v>
      </c>
      <c r="BI37" s="99">
        <f t="shared" si="39"/>
        <v>54222</v>
      </c>
      <c r="BJ37" s="98">
        <f>VLOOKUP(D37,[1]Sheet1!$E$15:$CA$388,75,0)</f>
        <v>0</v>
      </c>
      <c r="BK37" s="98">
        <f t="shared" si="40"/>
        <v>0</v>
      </c>
      <c r="BL37" s="98">
        <v>0</v>
      </c>
      <c r="BM37" s="98">
        <f t="shared" si="41"/>
        <v>0</v>
      </c>
      <c r="BN37" s="98"/>
      <c r="BO37" s="98"/>
      <c r="BP37" s="39">
        <f t="shared" si="42"/>
        <v>0</v>
      </c>
      <c r="BQ37" s="39">
        <f>AT37+AW37+AY37+AZ37+BA37+BC37+BE37+BF37+BI37+BK37+BM37</f>
        <v>5651848.6600000001</v>
      </c>
      <c r="BR37" s="39">
        <f t="shared" si="4"/>
        <v>5651849</v>
      </c>
    </row>
    <row r="38" spans="1:70" ht="15" x14ac:dyDescent="0.15">
      <c r="A38" s="69">
        <v>2205119</v>
      </c>
      <c r="C38" s="83">
        <v>3</v>
      </c>
      <c r="D38" s="69">
        <v>2205119</v>
      </c>
      <c r="E38" s="75" t="s">
        <v>23</v>
      </c>
      <c r="F38" s="69" t="s">
        <v>407</v>
      </c>
      <c r="G38" s="98">
        <f>VLOOKUP(D38,[1]Sheet1!$E$15:$AM$388,35,0)</f>
        <v>1454</v>
      </c>
      <c r="H38" s="99">
        <f t="shared" si="8"/>
        <v>4488498</v>
      </c>
      <c r="I38" s="98">
        <f>VLOOKUP(D38,[1]Sheet1!$E$15:$AQ$388,39,0)</f>
        <v>0</v>
      </c>
      <c r="J38" s="98">
        <f t="shared" si="9"/>
        <v>0</v>
      </c>
      <c r="K38" s="98">
        <f>VLOOKUP(D38,'[4]К1-2023 - общински'!$D$8:$CU$380,96,0)</f>
        <v>0</v>
      </c>
      <c r="L38" s="98">
        <f t="shared" si="10"/>
        <v>0</v>
      </c>
      <c r="M38" s="98">
        <f>VLOOKUP(D38,[5]Sheet1!$F$7:$AI$380,30,0)</f>
        <v>0</v>
      </c>
      <c r="N38" s="98">
        <f t="shared" si="11"/>
        <v>0</v>
      </c>
      <c r="O38" s="98">
        <f>VLOOKUP(D38,[1]Sheet1!$E$15:$BV$388,70,0)</f>
        <v>4</v>
      </c>
      <c r="P38" s="98">
        <f t="shared" si="12"/>
        <v>35284</v>
      </c>
      <c r="Q38" s="100">
        <f>H38+J38+L38+N38+P38</f>
        <v>4523782</v>
      </c>
      <c r="R38" s="101">
        <f>G38+I38+K38+M38+O38</f>
        <v>1458</v>
      </c>
      <c r="S38" s="98">
        <f>VLOOKUP(D38,[1]Sheet1!$E$15:$AK$388,33,0)</f>
        <v>56</v>
      </c>
      <c r="T38" s="98">
        <f>VLOOKUP(D38,[5]Sheet1!$F$7:$U$380,16,0)</f>
        <v>0</v>
      </c>
      <c r="U38" s="98">
        <f t="shared" si="15"/>
        <v>56</v>
      </c>
      <c r="V38" s="99">
        <f t="shared" si="16"/>
        <v>877408</v>
      </c>
      <c r="W38" s="98">
        <f>VLOOKUP(D38,[1]Sheet1!$E$15:$DN$388,114,0)</f>
        <v>0</v>
      </c>
      <c r="X38" s="99">
        <f t="shared" si="17"/>
        <v>0</v>
      </c>
      <c r="Y38" s="98">
        <f>VLOOKUP(D38,[1]Sheet1!$E$15:$DP$388,116,0)</f>
        <v>485</v>
      </c>
      <c r="Z38" s="99">
        <f t="shared" si="18"/>
        <v>62565</v>
      </c>
      <c r="AA38" s="71">
        <v>73900</v>
      </c>
      <c r="AB38" s="39">
        <f>H38*98%</f>
        <v>4398728.04</v>
      </c>
      <c r="AC38" s="39">
        <f>J38*98%</f>
        <v>0</v>
      </c>
      <c r="AD38" s="39">
        <f>N38+L38</f>
        <v>0</v>
      </c>
      <c r="AE38" s="39">
        <f>P38*100%</f>
        <v>35284</v>
      </c>
      <c r="AF38" s="39">
        <f t="shared" si="23"/>
        <v>4434012.04</v>
      </c>
      <c r="AG38" s="39">
        <f>V38</f>
        <v>877408</v>
      </c>
      <c r="AH38" s="39">
        <f t="shared" si="25"/>
        <v>73900</v>
      </c>
      <c r="AI38" s="39">
        <f>X38+Z38</f>
        <v>62565</v>
      </c>
      <c r="AJ38" s="39">
        <f t="shared" si="27"/>
        <v>5447885.04</v>
      </c>
      <c r="AK38" s="102">
        <v>0</v>
      </c>
      <c r="AL38" s="39">
        <v>0</v>
      </c>
      <c r="AM38" s="98">
        <f>VLOOKUP(D38,[2]Sheet1!$E$15:$CJ$388,84,0)</f>
        <v>16</v>
      </c>
      <c r="AN38" s="39">
        <f t="shared" si="28"/>
        <v>1600</v>
      </c>
      <c r="AO38" s="76"/>
      <c r="AP38" s="76">
        <f t="shared" si="2"/>
        <v>0</v>
      </c>
      <c r="AQ38" s="76"/>
      <c r="AR38" s="76">
        <f t="shared" si="30"/>
        <v>0</v>
      </c>
      <c r="AS38" s="99">
        <f t="shared" si="31"/>
        <v>1600</v>
      </c>
      <c r="AT38" s="100">
        <f t="shared" si="32"/>
        <v>5449485.04</v>
      </c>
      <c r="AU38" s="98">
        <f>VLOOKUP(D38,[1]Sheet1!$E$15:$CT$388,94,0)</f>
        <v>22</v>
      </c>
      <c r="AV38" s="98">
        <f>VLOOKUP(D38,[1]Sheet1!$E$15:$CV$388,96,0)</f>
        <v>552</v>
      </c>
      <c r="AW38" s="99">
        <f t="shared" si="33"/>
        <v>857704</v>
      </c>
      <c r="AX38" s="98">
        <f>VLOOKUP(D38,[1]Sheet1!$E$15:$CR$388,92,0)</f>
        <v>0</v>
      </c>
      <c r="AY38" s="98">
        <f t="shared" si="34"/>
        <v>0</v>
      </c>
      <c r="AZ38" s="76">
        <f t="shared" si="35"/>
        <v>50890</v>
      </c>
      <c r="BA38" s="104"/>
      <c r="BB38" s="102">
        <v>553</v>
      </c>
      <c r="BC38" s="99">
        <f t="shared" si="36"/>
        <v>114471</v>
      </c>
      <c r="BD38" s="98">
        <f>VLOOKUP(D38,[1]Sheet1!$E$15:$DF$388,106,0)</f>
        <v>486</v>
      </c>
      <c r="BE38" s="98">
        <f t="shared" si="3"/>
        <v>48600</v>
      </c>
      <c r="BF38" s="99">
        <v>2662</v>
      </c>
      <c r="BG38" s="98">
        <f>G38</f>
        <v>1454</v>
      </c>
      <c r="BH38" s="98">
        <f>I38</f>
        <v>0</v>
      </c>
      <c r="BI38" s="99">
        <f t="shared" si="39"/>
        <v>61068</v>
      </c>
      <c r="BJ38" s="98">
        <f>VLOOKUP(D38,[1]Sheet1!$E$15:$CA$388,75,0)</f>
        <v>0</v>
      </c>
      <c r="BK38" s="98">
        <f t="shared" si="40"/>
        <v>0</v>
      </c>
      <c r="BL38" s="98">
        <v>0</v>
      </c>
      <c r="BM38" s="98">
        <f t="shared" si="41"/>
        <v>0</v>
      </c>
      <c r="BN38" s="98"/>
      <c r="BO38" s="98"/>
      <c r="BP38" s="39">
        <f t="shared" si="42"/>
        <v>0</v>
      </c>
      <c r="BQ38" s="39">
        <f>AT38+AW38+AY38+AZ38+BA38+BC38+BE38+BF38+BI38+BK38+BM38</f>
        <v>6584880.04</v>
      </c>
      <c r="BR38" s="39">
        <f t="shared" si="4"/>
        <v>6584880</v>
      </c>
    </row>
    <row r="39" spans="1:70" ht="15" x14ac:dyDescent="0.25">
      <c r="B39" s="11">
        <v>5</v>
      </c>
      <c r="C39" s="85"/>
      <c r="F39" s="47" t="s">
        <v>24</v>
      </c>
      <c r="G39" s="47">
        <f t="shared" ref="G39:Z39" si="76">SUM(G40:G44)</f>
        <v>2304</v>
      </c>
      <c r="H39" s="47">
        <f t="shared" si="76"/>
        <v>7112448</v>
      </c>
      <c r="I39" s="47">
        <f t="shared" si="76"/>
        <v>99</v>
      </c>
      <c r="J39" s="47">
        <f t="shared" si="76"/>
        <v>594000</v>
      </c>
      <c r="K39" s="47">
        <f t="shared" si="76"/>
        <v>0</v>
      </c>
      <c r="L39" s="47">
        <f t="shared" si="76"/>
        <v>0</v>
      </c>
      <c r="M39" s="47">
        <f t="shared" si="76"/>
        <v>0</v>
      </c>
      <c r="N39" s="47">
        <f t="shared" si="76"/>
        <v>0</v>
      </c>
      <c r="O39" s="47">
        <f t="shared" si="76"/>
        <v>9</v>
      </c>
      <c r="P39" s="47">
        <f t="shared" si="76"/>
        <v>79389</v>
      </c>
      <c r="Q39" s="47">
        <f t="shared" si="76"/>
        <v>7785837</v>
      </c>
      <c r="R39" s="47">
        <f t="shared" si="76"/>
        <v>2412</v>
      </c>
      <c r="S39" s="47">
        <f t="shared" si="76"/>
        <v>97</v>
      </c>
      <c r="T39" s="47">
        <f t="shared" si="76"/>
        <v>4</v>
      </c>
      <c r="U39" s="47">
        <f t="shared" si="76"/>
        <v>101</v>
      </c>
      <c r="V39" s="47">
        <f t="shared" si="76"/>
        <v>1582468</v>
      </c>
      <c r="W39" s="47">
        <f t="shared" si="76"/>
        <v>427</v>
      </c>
      <c r="X39" s="47">
        <f t="shared" si="76"/>
        <v>31598</v>
      </c>
      <c r="Y39" s="47">
        <f t="shared" si="76"/>
        <v>642</v>
      </c>
      <c r="Z39" s="47">
        <f t="shared" si="76"/>
        <v>82818</v>
      </c>
      <c r="AA39" s="47">
        <f t="shared" ref="AA39:BD39" si="77">SUM(AA40:AA44)</f>
        <v>369500</v>
      </c>
      <c r="AB39" s="47">
        <f t="shared" si="77"/>
        <v>6970199.0399999991</v>
      </c>
      <c r="AC39" s="47">
        <f t="shared" si="77"/>
        <v>582120</v>
      </c>
      <c r="AD39" s="47">
        <f t="shared" si="77"/>
        <v>0</v>
      </c>
      <c r="AE39" s="47">
        <f t="shared" si="77"/>
        <v>79389</v>
      </c>
      <c r="AF39" s="47">
        <f t="shared" si="77"/>
        <v>7631708.0399999991</v>
      </c>
      <c r="AG39" s="47">
        <f t="shared" si="77"/>
        <v>1582468</v>
      </c>
      <c r="AH39" s="47">
        <f t="shared" si="77"/>
        <v>369500</v>
      </c>
      <c r="AI39" s="47">
        <f t="shared" si="77"/>
        <v>114416</v>
      </c>
      <c r="AJ39" s="47">
        <f t="shared" si="77"/>
        <v>9698092.0399999991</v>
      </c>
      <c r="AK39" s="47">
        <f t="shared" si="77"/>
        <v>0</v>
      </c>
      <c r="AL39" s="47">
        <f t="shared" si="77"/>
        <v>20000</v>
      </c>
      <c r="AM39" s="47">
        <f t="shared" si="77"/>
        <v>42</v>
      </c>
      <c r="AN39" s="47">
        <f t="shared" si="77"/>
        <v>4200</v>
      </c>
      <c r="AO39" s="47">
        <f t="shared" si="77"/>
        <v>0</v>
      </c>
      <c r="AP39" s="47">
        <f t="shared" si="77"/>
        <v>0</v>
      </c>
      <c r="AQ39" s="47">
        <f t="shared" si="77"/>
        <v>0</v>
      </c>
      <c r="AR39" s="47">
        <f t="shared" si="77"/>
        <v>0</v>
      </c>
      <c r="AS39" s="47">
        <f t="shared" si="77"/>
        <v>24200</v>
      </c>
      <c r="AT39" s="47">
        <f t="shared" si="77"/>
        <v>9722292.0399999991</v>
      </c>
      <c r="AU39" s="47">
        <f t="shared" si="77"/>
        <v>41</v>
      </c>
      <c r="AV39" s="47">
        <f t="shared" si="77"/>
        <v>956</v>
      </c>
      <c r="AW39" s="47">
        <f t="shared" si="77"/>
        <v>1495612</v>
      </c>
      <c r="AX39" s="47">
        <f t="shared" si="77"/>
        <v>0</v>
      </c>
      <c r="AY39" s="47">
        <f t="shared" si="77"/>
        <v>0</v>
      </c>
      <c r="AZ39" s="47">
        <f t="shared" si="77"/>
        <v>84105</v>
      </c>
      <c r="BA39" s="47">
        <f t="shared" si="77"/>
        <v>0</v>
      </c>
      <c r="BB39" s="47">
        <f t="shared" si="77"/>
        <v>1007</v>
      </c>
      <c r="BC39" s="47">
        <f t="shared" si="77"/>
        <v>208449</v>
      </c>
      <c r="BD39" s="47">
        <f t="shared" si="77"/>
        <v>920</v>
      </c>
      <c r="BE39" s="47">
        <f t="shared" ref="BE39:BR39" si="78">SUM(BE40:BE44)</f>
        <v>92000</v>
      </c>
      <c r="BF39" s="47">
        <f t="shared" si="78"/>
        <v>13310</v>
      </c>
      <c r="BG39" s="47">
        <f t="shared" si="78"/>
        <v>2304</v>
      </c>
      <c r="BH39" s="47">
        <f t="shared" si="78"/>
        <v>99</v>
      </c>
      <c r="BI39" s="47">
        <f t="shared" si="78"/>
        <v>100926</v>
      </c>
      <c r="BJ39" s="47">
        <f t="shared" si="78"/>
        <v>104</v>
      </c>
      <c r="BK39" s="47">
        <f t="shared" si="78"/>
        <v>1976</v>
      </c>
      <c r="BL39" s="47">
        <f t="shared" si="78"/>
        <v>0</v>
      </c>
      <c r="BM39" s="47">
        <f t="shared" si="78"/>
        <v>0</v>
      </c>
      <c r="BN39" s="47">
        <f t="shared" si="78"/>
        <v>0</v>
      </c>
      <c r="BO39" s="47">
        <f t="shared" si="78"/>
        <v>0</v>
      </c>
      <c r="BP39" s="47">
        <f t="shared" si="78"/>
        <v>0</v>
      </c>
      <c r="BQ39" s="47">
        <f t="shared" si="78"/>
        <v>11718670.039999999</v>
      </c>
      <c r="BR39" s="47">
        <f t="shared" si="78"/>
        <v>11718670</v>
      </c>
    </row>
    <row r="40" spans="1:70" ht="15" x14ac:dyDescent="0.15">
      <c r="A40" s="69">
        <v>2206003</v>
      </c>
      <c r="C40" s="83">
        <v>4</v>
      </c>
      <c r="D40" s="69">
        <v>2206003</v>
      </c>
      <c r="E40" s="75" t="s">
        <v>24</v>
      </c>
      <c r="F40" s="69" t="s">
        <v>408</v>
      </c>
      <c r="G40" s="98">
        <f>VLOOKUP(D40,[1]Sheet1!$E$15:$AM$388,35,0)</f>
        <v>213</v>
      </c>
      <c r="H40" s="99">
        <f t="shared" si="8"/>
        <v>657531</v>
      </c>
      <c r="I40" s="98">
        <f>VLOOKUP(D40,[1]Sheet1!$E$15:$AQ$388,39,0)</f>
        <v>99</v>
      </c>
      <c r="J40" s="98">
        <f t="shared" si="9"/>
        <v>594000</v>
      </c>
      <c r="K40" s="98">
        <f>VLOOKUP(D40,'[4]К1-2023 - общински'!$D$8:$CU$380,96,0)</f>
        <v>0</v>
      </c>
      <c r="L40" s="98">
        <f t="shared" si="10"/>
        <v>0</v>
      </c>
      <c r="M40" s="98">
        <f>VLOOKUP(D40,[5]Sheet1!$F$7:$AI$380,30,0)</f>
        <v>0</v>
      </c>
      <c r="N40" s="98">
        <f t="shared" si="11"/>
        <v>0</v>
      </c>
      <c r="O40" s="98">
        <f>VLOOKUP(D40,[1]Sheet1!$E$15:$BV$388,70,0)</f>
        <v>0</v>
      </c>
      <c r="P40" s="98">
        <f t="shared" si="12"/>
        <v>0</v>
      </c>
      <c r="Q40" s="100">
        <f>H40+J40+L40+N40+P40</f>
        <v>1251531</v>
      </c>
      <c r="R40" s="101">
        <f>G40+I40+K40+M40+O40</f>
        <v>312</v>
      </c>
      <c r="S40" s="98">
        <f>VLOOKUP(D40,[1]Sheet1!$E$15:$AK$388,33,0)</f>
        <v>10</v>
      </c>
      <c r="T40" s="98">
        <f>VLOOKUP(D40,[5]Sheet1!$F$7:$U$380,16,0)</f>
        <v>4</v>
      </c>
      <c r="U40" s="98">
        <f t="shared" si="15"/>
        <v>14</v>
      </c>
      <c r="V40" s="99">
        <f t="shared" si="16"/>
        <v>219352</v>
      </c>
      <c r="W40" s="98">
        <f>VLOOKUP(D40,[1]Sheet1!$E$15:$DN$388,114,0)</f>
        <v>154</v>
      </c>
      <c r="X40" s="99">
        <f t="shared" si="17"/>
        <v>11396</v>
      </c>
      <c r="Y40" s="98">
        <f>VLOOKUP(D40,[1]Sheet1!$E$15:$DP$388,116,0)</f>
        <v>99</v>
      </c>
      <c r="Z40" s="99">
        <f t="shared" si="18"/>
        <v>12771</v>
      </c>
      <c r="AA40" s="71">
        <v>73900</v>
      </c>
      <c r="AB40" s="39">
        <f>H40*98%</f>
        <v>644380.38</v>
      </c>
      <c r="AC40" s="39">
        <f>J40*98%</f>
        <v>582120</v>
      </c>
      <c r="AD40" s="39">
        <f>N40+L40</f>
        <v>0</v>
      </c>
      <c r="AE40" s="39">
        <f>P40*100%</f>
        <v>0</v>
      </c>
      <c r="AF40" s="39">
        <f t="shared" si="23"/>
        <v>1226500.3799999999</v>
      </c>
      <c r="AG40" s="39">
        <f>V40</f>
        <v>219352</v>
      </c>
      <c r="AH40" s="39">
        <f t="shared" si="25"/>
        <v>73900</v>
      </c>
      <c r="AI40" s="39">
        <f>X40+Z40</f>
        <v>24167</v>
      </c>
      <c r="AJ40" s="39">
        <f t="shared" si="27"/>
        <v>1543919.38</v>
      </c>
      <c r="AK40" s="102">
        <v>0</v>
      </c>
      <c r="AL40" s="39">
        <f>VLOOKUP(D40,[6]data!$A$2:$E$107,5,0)</f>
        <v>5000</v>
      </c>
      <c r="AM40" s="98">
        <f>VLOOKUP(D40,[2]Sheet1!$E$15:$CJ$388,84,0)</f>
        <v>0</v>
      </c>
      <c r="AN40" s="39">
        <f t="shared" si="28"/>
        <v>0</v>
      </c>
      <c r="AO40" s="76"/>
      <c r="AP40" s="76">
        <f t="shared" si="2"/>
        <v>0</v>
      </c>
      <c r="AQ40" s="76"/>
      <c r="AR40" s="76">
        <f t="shared" si="30"/>
        <v>0</v>
      </c>
      <c r="AS40" s="99">
        <f t="shared" si="31"/>
        <v>5000</v>
      </c>
      <c r="AT40" s="100">
        <f t="shared" si="32"/>
        <v>1548919.38</v>
      </c>
      <c r="AU40" s="98">
        <f>VLOOKUP(D40,[1]Sheet1!$E$15:$CT$388,94,0)</f>
        <v>6</v>
      </c>
      <c r="AV40" s="98">
        <f>VLOOKUP(D40,[1]Sheet1!$E$15:$CV$388,96,0)</f>
        <v>129</v>
      </c>
      <c r="AW40" s="99">
        <f t="shared" si="33"/>
        <v>203454</v>
      </c>
      <c r="AX40" s="98">
        <f>VLOOKUP(D40,[1]Sheet1!$E$15:$CR$388,92,0)</f>
        <v>0</v>
      </c>
      <c r="AY40" s="98">
        <f t="shared" si="34"/>
        <v>0</v>
      </c>
      <c r="AZ40" s="76">
        <f t="shared" si="35"/>
        <v>10920</v>
      </c>
      <c r="BA40" s="104"/>
      <c r="BB40" s="102">
        <v>131</v>
      </c>
      <c r="BC40" s="99">
        <f t="shared" si="36"/>
        <v>27117</v>
      </c>
      <c r="BD40" s="98">
        <f>VLOOKUP(D40,[1]Sheet1!$E$15:$DF$388,106,0)</f>
        <v>99</v>
      </c>
      <c r="BE40" s="98">
        <f t="shared" si="3"/>
        <v>9900</v>
      </c>
      <c r="BF40" s="99">
        <v>2662</v>
      </c>
      <c r="BG40" s="98">
        <f>G40</f>
        <v>213</v>
      </c>
      <c r="BH40" s="98">
        <f>I40</f>
        <v>99</v>
      </c>
      <c r="BI40" s="99">
        <f t="shared" si="39"/>
        <v>13104</v>
      </c>
      <c r="BJ40" s="98">
        <f>VLOOKUP(D40,[1]Sheet1!$E$15:$CA$388,75,0)</f>
        <v>0</v>
      </c>
      <c r="BK40" s="98">
        <f t="shared" si="40"/>
        <v>0</v>
      </c>
      <c r="BL40" s="98">
        <v>0</v>
      </c>
      <c r="BM40" s="98">
        <f t="shared" si="41"/>
        <v>0</v>
      </c>
      <c r="BN40" s="98"/>
      <c r="BO40" s="98"/>
      <c r="BP40" s="39">
        <f t="shared" si="42"/>
        <v>0</v>
      </c>
      <c r="BQ40" s="39">
        <f>AT40+AW40+AY40+AZ40+BA40+BC40+BE40+BF40+BI40+BK40+BM40</f>
        <v>1816076.38</v>
      </c>
      <c r="BR40" s="39">
        <f t="shared" si="4"/>
        <v>1816076</v>
      </c>
    </row>
    <row r="41" spans="1:70" ht="15" x14ac:dyDescent="0.15">
      <c r="A41" s="69">
        <v>2206043</v>
      </c>
      <c r="C41" s="83">
        <v>0</v>
      </c>
      <c r="D41" s="69">
        <v>2206043</v>
      </c>
      <c r="E41" s="75" t="s">
        <v>24</v>
      </c>
      <c r="F41" s="69" t="s">
        <v>409</v>
      </c>
      <c r="G41" s="98">
        <f>VLOOKUP(D41,[1]Sheet1!$E$15:$AM$388,35,0)</f>
        <v>746</v>
      </c>
      <c r="H41" s="99">
        <f t="shared" si="8"/>
        <v>2302902</v>
      </c>
      <c r="I41" s="98">
        <f>VLOOKUP(D41,[1]Sheet1!$E$15:$AQ$388,39,0)</f>
        <v>0</v>
      </c>
      <c r="J41" s="98">
        <f t="shared" si="9"/>
        <v>0</v>
      </c>
      <c r="K41" s="98">
        <f>VLOOKUP(D41,'[4]К1-2023 - общински'!$D$8:$CU$380,96,0)</f>
        <v>0</v>
      </c>
      <c r="L41" s="98">
        <f t="shared" si="10"/>
        <v>0</v>
      </c>
      <c r="M41" s="98">
        <f>VLOOKUP(D41,[5]Sheet1!$F$7:$AI$380,30,0)</f>
        <v>0</v>
      </c>
      <c r="N41" s="98">
        <f t="shared" si="11"/>
        <v>0</v>
      </c>
      <c r="O41" s="98">
        <f>VLOOKUP(D41,[1]Sheet1!$E$15:$BV$388,70,0)</f>
        <v>0</v>
      </c>
      <c r="P41" s="98">
        <f t="shared" si="12"/>
        <v>0</v>
      </c>
      <c r="Q41" s="100">
        <f>H41+J41+L41+N41+P41</f>
        <v>2302902</v>
      </c>
      <c r="R41" s="101">
        <f>G41+I41+K41+M41+O41</f>
        <v>746</v>
      </c>
      <c r="S41" s="98">
        <f>VLOOKUP(D41,[1]Sheet1!$E$15:$AK$388,33,0)</f>
        <v>30</v>
      </c>
      <c r="T41" s="98">
        <f>VLOOKUP(D41,[5]Sheet1!$F$7:$U$380,16,0)</f>
        <v>0</v>
      </c>
      <c r="U41" s="98">
        <f t="shared" si="15"/>
        <v>30</v>
      </c>
      <c r="V41" s="99">
        <f t="shared" si="16"/>
        <v>470040</v>
      </c>
      <c r="W41" s="98">
        <f>VLOOKUP(D41,[1]Sheet1!$E$15:$DN$388,114,0)</f>
        <v>0</v>
      </c>
      <c r="X41" s="99">
        <f t="shared" si="17"/>
        <v>0</v>
      </c>
      <c r="Y41" s="98">
        <f>VLOOKUP(D41,[1]Sheet1!$E$15:$DP$388,116,0)</f>
        <v>0</v>
      </c>
      <c r="Z41" s="99">
        <f t="shared" si="18"/>
        <v>0</v>
      </c>
      <c r="AA41" s="71">
        <v>73900</v>
      </c>
      <c r="AB41" s="39">
        <f>H41*98%</f>
        <v>2256843.96</v>
      </c>
      <c r="AC41" s="39">
        <f>J41*98%</f>
        <v>0</v>
      </c>
      <c r="AD41" s="39">
        <f>N41+L41</f>
        <v>0</v>
      </c>
      <c r="AE41" s="39">
        <f>P41*100%</f>
        <v>0</v>
      </c>
      <c r="AF41" s="39">
        <f t="shared" si="23"/>
        <v>2256843.96</v>
      </c>
      <c r="AG41" s="39">
        <f>V41</f>
        <v>470040</v>
      </c>
      <c r="AH41" s="39">
        <f t="shared" si="25"/>
        <v>73900</v>
      </c>
      <c r="AI41" s="39">
        <f>X41+Z41</f>
        <v>0</v>
      </c>
      <c r="AJ41" s="39">
        <f t="shared" si="27"/>
        <v>2800783.96</v>
      </c>
      <c r="AK41" s="102">
        <v>0</v>
      </c>
      <c r="AL41" s="39">
        <f>VLOOKUP(D41,[6]data!$A$2:$E$107,5,0)</f>
        <v>5000</v>
      </c>
      <c r="AM41" s="98">
        <f>VLOOKUP(D41,[2]Sheet1!$E$15:$CJ$388,84,0)</f>
        <v>0</v>
      </c>
      <c r="AN41" s="39">
        <f t="shared" si="28"/>
        <v>0</v>
      </c>
      <c r="AO41" s="76"/>
      <c r="AP41" s="76">
        <f t="shared" si="2"/>
        <v>0</v>
      </c>
      <c r="AQ41" s="76"/>
      <c r="AR41" s="76">
        <f t="shared" si="30"/>
        <v>0</v>
      </c>
      <c r="AS41" s="99">
        <f t="shared" si="31"/>
        <v>5000</v>
      </c>
      <c r="AT41" s="100">
        <f t="shared" si="32"/>
        <v>2805783.96</v>
      </c>
      <c r="AU41" s="98">
        <f>VLOOKUP(D41,[1]Sheet1!$E$15:$CT$388,94,0)</f>
        <v>18</v>
      </c>
      <c r="AV41" s="98">
        <f>VLOOKUP(D41,[1]Sheet1!$E$15:$CV$388,96,0)</f>
        <v>421</v>
      </c>
      <c r="AW41" s="99">
        <f t="shared" si="33"/>
        <v>658438</v>
      </c>
      <c r="AX41" s="98">
        <f>VLOOKUP(D41,[1]Sheet1!$E$15:$CR$388,92,0)</f>
        <v>0</v>
      </c>
      <c r="AY41" s="98">
        <f t="shared" si="34"/>
        <v>0</v>
      </c>
      <c r="AZ41" s="76">
        <f t="shared" si="35"/>
        <v>26110</v>
      </c>
      <c r="BA41" s="104"/>
      <c r="BB41" s="102">
        <v>422</v>
      </c>
      <c r="BC41" s="99">
        <f t="shared" si="36"/>
        <v>87354</v>
      </c>
      <c r="BD41" s="98">
        <f>VLOOKUP(D41,[1]Sheet1!$E$15:$DF$388,106,0)</f>
        <v>0</v>
      </c>
      <c r="BE41" s="98">
        <f t="shared" si="3"/>
        <v>0</v>
      </c>
      <c r="BF41" s="99">
        <v>2662</v>
      </c>
      <c r="BG41" s="98">
        <f>G41</f>
        <v>746</v>
      </c>
      <c r="BH41" s="98">
        <f>I41</f>
        <v>0</v>
      </c>
      <c r="BI41" s="99">
        <f t="shared" si="39"/>
        <v>31332</v>
      </c>
      <c r="BJ41" s="98">
        <f>VLOOKUP(D41,[1]Sheet1!$E$15:$CA$388,75,0)</f>
        <v>0</v>
      </c>
      <c r="BK41" s="98">
        <f t="shared" si="40"/>
        <v>0</v>
      </c>
      <c r="BL41" s="98">
        <v>0</v>
      </c>
      <c r="BM41" s="98">
        <f t="shared" si="41"/>
        <v>0</v>
      </c>
      <c r="BN41" s="98"/>
      <c r="BO41" s="98"/>
      <c r="BP41" s="39">
        <f t="shared" si="42"/>
        <v>0</v>
      </c>
      <c r="BQ41" s="39">
        <f>AT41+AW41+AY41+AZ41+BA41+BC41+BE41+BF41+BI41+BK41+BM41</f>
        <v>3611679.96</v>
      </c>
      <c r="BR41" s="39">
        <f t="shared" si="4"/>
        <v>3611680</v>
      </c>
    </row>
    <row r="42" spans="1:70" ht="15" x14ac:dyDescent="0.15">
      <c r="A42" s="69">
        <v>2206045</v>
      </c>
      <c r="C42" s="83">
        <v>0</v>
      </c>
      <c r="D42" s="69">
        <v>2206045</v>
      </c>
      <c r="E42" s="75" t="s">
        <v>24</v>
      </c>
      <c r="F42" s="69" t="s">
        <v>410</v>
      </c>
      <c r="G42" s="98">
        <f>VLOOKUP(D42,[1]Sheet1!$E$15:$AM$388,35,0)</f>
        <v>652</v>
      </c>
      <c r="H42" s="99">
        <f t="shared" si="8"/>
        <v>2012724</v>
      </c>
      <c r="I42" s="98">
        <f>VLOOKUP(D42,[1]Sheet1!$E$15:$AQ$388,39,0)</f>
        <v>0</v>
      </c>
      <c r="J42" s="98">
        <f t="shared" si="9"/>
        <v>0</v>
      </c>
      <c r="K42" s="98">
        <f>VLOOKUP(D42,'[4]К1-2023 - общински'!$D$8:$CU$380,96,0)</f>
        <v>0</v>
      </c>
      <c r="L42" s="98">
        <f t="shared" si="10"/>
        <v>0</v>
      </c>
      <c r="M42" s="98">
        <f>VLOOKUP(D42,[5]Sheet1!$F$7:$AI$380,30,0)</f>
        <v>0</v>
      </c>
      <c r="N42" s="98">
        <f t="shared" si="11"/>
        <v>0</v>
      </c>
      <c r="O42" s="98">
        <f>VLOOKUP(D42,[1]Sheet1!$E$15:$BV$388,70,0)</f>
        <v>4</v>
      </c>
      <c r="P42" s="98">
        <f t="shared" si="12"/>
        <v>35284</v>
      </c>
      <c r="Q42" s="100">
        <f>H42+J42+L42+N42+P42</f>
        <v>2048008</v>
      </c>
      <c r="R42" s="101">
        <f>G42+I42+K42+M42+O42</f>
        <v>656</v>
      </c>
      <c r="S42" s="98">
        <f>VLOOKUP(D42,[1]Sheet1!$E$15:$AK$388,33,0)</f>
        <v>28</v>
      </c>
      <c r="T42" s="98">
        <f>VLOOKUP(D42,[5]Sheet1!$F$7:$U$380,16,0)</f>
        <v>0</v>
      </c>
      <c r="U42" s="98">
        <f t="shared" si="15"/>
        <v>28</v>
      </c>
      <c r="V42" s="99">
        <f t="shared" si="16"/>
        <v>438704</v>
      </c>
      <c r="W42" s="98">
        <f>VLOOKUP(D42,[1]Sheet1!$E$15:$DN$388,114,0)</f>
        <v>0</v>
      </c>
      <c r="X42" s="99">
        <f t="shared" si="17"/>
        <v>0</v>
      </c>
      <c r="Y42" s="98">
        <f>VLOOKUP(D42,[1]Sheet1!$E$15:$DP$388,116,0)</f>
        <v>0</v>
      </c>
      <c r="Z42" s="99">
        <f t="shared" si="18"/>
        <v>0</v>
      </c>
      <c r="AA42" s="71">
        <v>73900</v>
      </c>
      <c r="AB42" s="39">
        <f>H42*98%</f>
        <v>1972469.52</v>
      </c>
      <c r="AC42" s="39">
        <f>J42*98%</f>
        <v>0</v>
      </c>
      <c r="AD42" s="39">
        <f>N42+L42</f>
        <v>0</v>
      </c>
      <c r="AE42" s="39">
        <f>P42*100%</f>
        <v>35284</v>
      </c>
      <c r="AF42" s="39">
        <f t="shared" si="23"/>
        <v>2007753.52</v>
      </c>
      <c r="AG42" s="39">
        <f>V42</f>
        <v>438704</v>
      </c>
      <c r="AH42" s="39">
        <f t="shared" si="25"/>
        <v>73900</v>
      </c>
      <c r="AI42" s="39">
        <f>X42+Z42</f>
        <v>0</v>
      </c>
      <c r="AJ42" s="39">
        <f t="shared" si="27"/>
        <v>2520357.52</v>
      </c>
      <c r="AK42" s="102">
        <v>0</v>
      </c>
      <c r="AL42" s="39">
        <f>VLOOKUP(D42,[6]data!$A$2:$E$107,5,0)</f>
        <v>5000</v>
      </c>
      <c r="AM42" s="98">
        <f>VLOOKUP(D42,[2]Sheet1!$E$15:$CJ$388,84,0)</f>
        <v>23</v>
      </c>
      <c r="AN42" s="39">
        <f t="shared" si="28"/>
        <v>2300</v>
      </c>
      <c r="AO42" s="76"/>
      <c r="AP42" s="76">
        <f t="shared" si="2"/>
        <v>0</v>
      </c>
      <c r="AQ42" s="76"/>
      <c r="AR42" s="76">
        <f t="shared" si="30"/>
        <v>0</v>
      </c>
      <c r="AS42" s="99">
        <f t="shared" si="31"/>
        <v>7300</v>
      </c>
      <c r="AT42" s="100">
        <f t="shared" si="32"/>
        <v>2527657.52</v>
      </c>
      <c r="AU42" s="98">
        <f>VLOOKUP(D42,[1]Sheet1!$E$15:$CT$388,94,0)</f>
        <v>16</v>
      </c>
      <c r="AV42" s="98">
        <f>VLOOKUP(D42,[1]Sheet1!$E$15:$CV$388,96,0)</f>
        <v>381</v>
      </c>
      <c r="AW42" s="99">
        <f t="shared" si="33"/>
        <v>594862</v>
      </c>
      <c r="AX42" s="98">
        <f>VLOOKUP(D42,[1]Sheet1!$E$15:$CR$388,92,0)</f>
        <v>0</v>
      </c>
      <c r="AY42" s="98">
        <f t="shared" si="34"/>
        <v>0</v>
      </c>
      <c r="AZ42" s="76">
        <f t="shared" si="35"/>
        <v>22820</v>
      </c>
      <c r="BA42" s="104"/>
      <c r="BB42" s="102">
        <v>381</v>
      </c>
      <c r="BC42" s="99">
        <f t="shared" si="36"/>
        <v>78867</v>
      </c>
      <c r="BD42" s="98">
        <f>VLOOKUP(D42,[1]Sheet1!$E$15:$DF$388,106,0)</f>
        <v>0</v>
      </c>
      <c r="BE42" s="98">
        <f t="shared" si="3"/>
        <v>0</v>
      </c>
      <c r="BF42" s="99">
        <v>2662</v>
      </c>
      <c r="BG42" s="98">
        <f>G42</f>
        <v>652</v>
      </c>
      <c r="BH42" s="98">
        <f>I42</f>
        <v>0</v>
      </c>
      <c r="BI42" s="99">
        <f t="shared" si="39"/>
        <v>27384</v>
      </c>
      <c r="BJ42" s="98">
        <f>VLOOKUP(D42,[1]Sheet1!$E$15:$CA$388,75,0)</f>
        <v>0</v>
      </c>
      <c r="BK42" s="98">
        <f t="shared" si="40"/>
        <v>0</v>
      </c>
      <c r="BL42" s="98">
        <v>0</v>
      </c>
      <c r="BM42" s="98">
        <f t="shared" si="41"/>
        <v>0</v>
      </c>
      <c r="BN42" s="98"/>
      <c r="BO42" s="98"/>
      <c r="BP42" s="39">
        <f t="shared" si="42"/>
        <v>0</v>
      </c>
      <c r="BQ42" s="39">
        <f>AT42+AW42+AY42+AZ42+BA42+BC42+BE42+BF42+BI42+BK42+BM42</f>
        <v>3254252.52</v>
      </c>
      <c r="BR42" s="39">
        <f t="shared" si="4"/>
        <v>3254253</v>
      </c>
    </row>
    <row r="43" spans="1:70" ht="15" x14ac:dyDescent="0.15">
      <c r="A43" s="69">
        <v>2206113</v>
      </c>
      <c r="C43" s="83">
        <v>0</v>
      </c>
      <c r="D43" s="69">
        <v>2206113</v>
      </c>
      <c r="E43" s="75" t="s">
        <v>24</v>
      </c>
      <c r="F43" s="69" t="s">
        <v>411</v>
      </c>
      <c r="G43" s="98">
        <f>VLOOKUP(D43,[1]Sheet1!$E$15:$AM$388,35,0)</f>
        <v>163</v>
      </c>
      <c r="H43" s="99">
        <f t="shared" si="8"/>
        <v>503181</v>
      </c>
      <c r="I43" s="98">
        <f>VLOOKUP(D43,[1]Sheet1!$E$15:$AQ$388,39,0)</f>
        <v>0</v>
      </c>
      <c r="J43" s="98">
        <f t="shared" si="9"/>
        <v>0</v>
      </c>
      <c r="K43" s="98">
        <f>VLOOKUP(D43,'[4]К1-2023 - общински'!$D$8:$CU$380,96,0)</f>
        <v>0</v>
      </c>
      <c r="L43" s="98">
        <f t="shared" si="10"/>
        <v>0</v>
      </c>
      <c r="M43" s="98">
        <f>VLOOKUP(D43,[5]Sheet1!$F$7:$AI$380,30,0)</f>
        <v>0</v>
      </c>
      <c r="N43" s="98">
        <f t="shared" si="11"/>
        <v>0</v>
      </c>
      <c r="O43" s="98">
        <f>VLOOKUP(D43,[1]Sheet1!$E$15:$BV$388,70,0)</f>
        <v>1</v>
      </c>
      <c r="P43" s="98">
        <f t="shared" si="12"/>
        <v>8821</v>
      </c>
      <c r="Q43" s="100">
        <f>H43+J43+L43+N43+P43</f>
        <v>512002</v>
      </c>
      <c r="R43" s="101">
        <f>G43+I43+K43+M43+O43</f>
        <v>164</v>
      </c>
      <c r="S43" s="98">
        <f>VLOOKUP(D43,[1]Sheet1!$E$15:$AK$388,33,0)</f>
        <v>8</v>
      </c>
      <c r="T43" s="98">
        <f>VLOOKUP(D43,[5]Sheet1!$F$7:$U$380,16,0)</f>
        <v>0</v>
      </c>
      <c r="U43" s="98">
        <f t="shared" si="15"/>
        <v>8</v>
      </c>
      <c r="V43" s="99">
        <f t="shared" si="16"/>
        <v>125344</v>
      </c>
      <c r="W43" s="98">
        <f>VLOOKUP(D43,[1]Sheet1!$E$15:$DN$388,114,0)</f>
        <v>166</v>
      </c>
      <c r="X43" s="99">
        <f t="shared" si="17"/>
        <v>12284</v>
      </c>
      <c r="Y43" s="98">
        <f>VLOOKUP(D43,[1]Sheet1!$E$15:$DP$388,116,0)</f>
        <v>13</v>
      </c>
      <c r="Z43" s="99">
        <f t="shared" si="18"/>
        <v>1677</v>
      </c>
      <c r="AA43" s="71">
        <v>73900</v>
      </c>
      <c r="AB43" s="39">
        <f>H43*98%</f>
        <v>493117.38</v>
      </c>
      <c r="AC43" s="39">
        <f>J43*98%</f>
        <v>0</v>
      </c>
      <c r="AD43" s="39">
        <f>N43+L43</f>
        <v>0</v>
      </c>
      <c r="AE43" s="39">
        <f>P43*100%</f>
        <v>8821</v>
      </c>
      <c r="AF43" s="39">
        <f t="shared" si="23"/>
        <v>501938.38</v>
      </c>
      <c r="AG43" s="39">
        <f>V43</f>
        <v>125344</v>
      </c>
      <c r="AH43" s="39">
        <f t="shared" si="25"/>
        <v>73900</v>
      </c>
      <c r="AI43" s="39">
        <f>X43+Z43</f>
        <v>13961</v>
      </c>
      <c r="AJ43" s="39">
        <f t="shared" si="27"/>
        <v>715143.38</v>
      </c>
      <c r="AK43" s="102">
        <v>0</v>
      </c>
      <c r="AL43" s="39">
        <f>VLOOKUP(D43,[6]data!$A$2:$E$107,5,0)</f>
        <v>5000</v>
      </c>
      <c r="AM43" s="98">
        <f>VLOOKUP(D43,[2]Sheet1!$E$15:$CJ$388,84,0)</f>
        <v>19</v>
      </c>
      <c r="AN43" s="39">
        <f t="shared" si="28"/>
        <v>1900</v>
      </c>
      <c r="AO43" s="76"/>
      <c r="AP43" s="76">
        <f t="shared" si="2"/>
        <v>0</v>
      </c>
      <c r="AQ43" s="76"/>
      <c r="AR43" s="76">
        <f t="shared" si="30"/>
        <v>0</v>
      </c>
      <c r="AS43" s="99">
        <f t="shared" si="31"/>
        <v>6900</v>
      </c>
      <c r="AT43" s="100">
        <f t="shared" si="32"/>
        <v>722043.38</v>
      </c>
      <c r="AU43" s="98">
        <f>VLOOKUP(D43,[1]Sheet1!$E$15:$CT$388,94,0)</f>
        <v>1</v>
      </c>
      <c r="AV43" s="98">
        <f>VLOOKUP(D43,[1]Sheet1!$E$15:$CV$388,96,0)</f>
        <v>25</v>
      </c>
      <c r="AW43" s="99">
        <f t="shared" si="33"/>
        <v>38858</v>
      </c>
      <c r="AX43" s="98">
        <f>VLOOKUP(D43,[1]Sheet1!$E$15:$CR$388,92,0)</f>
        <v>0</v>
      </c>
      <c r="AY43" s="98">
        <f t="shared" si="34"/>
        <v>0</v>
      </c>
      <c r="AZ43" s="76">
        <f t="shared" si="35"/>
        <v>5705</v>
      </c>
      <c r="BA43" s="104"/>
      <c r="BB43" s="102">
        <v>73</v>
      </c>
      <c r="BC43" s="99">
        <f t="shared" si="36"/>
        <v>15111</v>
      </c>
      <c r="BD43" s="98">
        <f>VLOOKUP(D43,[1]Sheet1!$E$15:$DF$388,106,0)</f>
        <v>180</v>
      </c>
      <c r="BE43" s="98">
        <f t="shared" si="3"/>
        <v>18000</v>
      </c>
      <c r="BF43" s="99">
        <v>2662</v>
      </c>
      <c r="BG43" s="98">
        <f>G43</f>
        <v>163</v>
      </c>
      <c r="BH43" s="98">
        <f>I43</f>
        <v>0</v>
      </c>
      <c r="BI43" s="99">
        <f t="shared" si="39"/>
        <v>6846</v>
      </c>
      <c r="BJ43" s="98">
        <f>VLOOKUP(D43,[1]Sheet1!$E$15:$CA$388,75,0)</f>
        <v>104</v>
      </c>
      <c r="BK43" s="98">
        <f t="shared" si="40"/>
        <v>1976</v>
      </c>
      <c r="BL43" s="98">
        <v>0</v>
      </c>
      <c r="BM43" s="98">
        <f t="shared" si="41"/>
        <v>0</v>
      </c>
      <c r="BN43" s="98"/>
      <c r="BO43" s="98"/>
      <c r="BP43" s="39">
        <f t="shared" si="42"/>
        <v>0</v>
      </c>
      <c r="BQ43" s="39">
        <f>AT43+AW43+AY43+AZ43+BA43+BC43+BE43+BF43+BI43+BK43+BM43</f>
        <v>811201.38</v>
      </c>
      <c r="BR43" s="39">
        <f t="shared" si="4"/>
        <v>811201</v>
      </c>
    </row>
    <row r="44" spans="1:70" ht="15" x14ac:dyDescent="0.15">
      <c r="A44" s="69">
        <v>2212303</v>
      </c>
      <c r="C44" s="83">
        <v>11</v>
      </c>
      <c r="D44" s="69">
        <v>2212303</v>
      </c>
      <c r="E44" s="75" t="s">
        <v>24</v>
      </c>
      <c r="F44" s="69" t="s">
        <v>412</v>
      </c>
      <c r="G44" s="98">
        <f>VLOOKUP(D44,[1]Sheet1!$E$15:$AM$388,35,0)</f>
        <v>530</v>
      </c>
      <c r="H44" s="99">
        <f t="shared" si="8"/>
        <v>1636110</v>
      </c>
      <c r="I44" s="98">
        <f>VLOOKUP(D44,[1]Sheet1!$E$15:$AQ$388,39,0)</f>
        <v>0</v>
      </c>
      <c r="J44" s="98">
        <f t="shared" si="9"/>
        <v>0</v>
      </c>
      <c r="K44" s="98">
        <f>VLOOKUP(D44,'[4]К1-2023 - общински'!$D$8:$CU$380,96,0)</f>
        <v>0</v>
      </c>
      <c r="L44" s="98">
        <f t="shared" si="10"/>
        <v>0</v>
      </c>
      <c r="M44" s="98">
        <f>VLOOKUP(D44,[5]Sheet1!$F$7:$AI$380,30,0)</f>
        <v>0</v>
      </c>
      <c r="N44" s="98">
        <f t="shared" si="11"/>
        <v>0</v>
      </c>
      <c r="O44" s="98">
        <f>VLOOKUP(D44,[1]Sheet1!$E$15:$BV$388,70,0)</f>
        <v>4</v>
      </c>
      <c r="P44" s="98">
        <f t="shared" si="12"/>
        <v>35284</v>
      </c>
      <c r="Q44" s="100">
        <f>H44+J44+L44+N44+P44</f>
        <v>1671394</v>
      </c>
      <c r="R44" s="101">
        <f>G44+I44+K44+M44+O44</f>
        <v>534</v>
      </c>
      <c r="S44" s="98">
        <f>VLOOKUP(D44,[1]Sheet1!$E$15:$AK$388,33,0)</f>
        <v>21</v>
      </c>
      <c r="T44" s="98">
        <f>VLOOKUP(D44,[5]Sheet1!$F$7:$U$380,16,0)</f>
        <v>0</v>
      </c>
      <c r="U44" s="98">
        <f t="shared" si="15"/>
        <v>21</v>
      </c>
      <c r="V44" s="99">
        <f t="shared" si="16"/>
        <v>329028</v>
      </c>
      <c r="W44" s="98">
        <f>VLOOKUP(D44,[1]Sheet1!$E$15:$DN$388,114,0)</f>
        <v>107</v>
      </c>
      <c r="X44" s="99">
        <f t="shared" si="17"/>
        <v>7918</v>
      </c>
      <c r="Y44" s="98">
        <f>VLOOKUP(D44,[1]Sheet1!$E$15:$DP$388,116,0)</f>
        <v>530</v>
      </c>
      <c r="Z44" s="99">
        <f t="shared" si="18"/>
        <v>68370</v>
      </c>
      <c r="AA44" s="71">
        <v>73900</v>
      </c>
      <c r="AB44" s="39">
        <f>H44*98%</f>
        <v>1603387.8</v>
      </c>
      <c r="AC44" s="39">
        <f>J44*98%</f>
        <v>0</v>
      </c>
      <c r="AD44" s="39">
        <f>N44+L44</f>
        <v>0</v>
      </c>
      <c r="AE44" s="39">
        <f>P44*100%</f>
        <v>35284</v>
      </c>
      <c r="AF44" s="39">
        <f t="shared" si="23"/>
        <v>1638671.8</v>
      </c>
      <c r="AG44" s="39">
        <f>V44</f>
        <v>329028</v>
      </c>
      <c r="AH44" s="39">
        <f t="shared" si="25"/>
        <v>73900</v>
      </c>
      <c r="AI44" s="39">
        <f>X44+Z44</f>
        <v>76288</v>
      </c>
      <c r="AJ44" s="39">
        <f t="shared" si="27"/>
        <v>2117887.7999999998</v>
      </c>
      <c r="AK44" s="102">
        <v>0</v>
      </c>
      <c r="AL44" s="39">
        <v>0</v>
      </c>
      <c r="AM44" s="98">
        <f>VLOOKUP(D44,[2]Sheet1!$E$15:$CJ$388,84,0)</f>
        <v>0</v>
      </c>
      <c r="AN44" s="39">
        <f t="shared" si="28"/>
        <v>0</v>
      </c>
      <c r="AO44" s="76"/>
      <c r="AP44" s="76">
        <f t="shared" si="2"/>
        <v>0</v>
      </c>
      <c r="AQ44" s="76"/>
      <c r="AR44" s="76">
        <f t="shared" si="30"/>
        <v>0</v>
      </c>
      <c r="AS44" s="99">
        <f t="shared" si="31"/>
        <v>0</v>
      </c>
      <c r="AT44" s="100">
        <f t="shared" si="32"/>
        <v>2117887.7999999998</v>
      </c>
      <c r="AU44" s="98">
        <f>VLOOKUP(D44,[1]Sheet1!$E$15:$CT$388,94,0)</f>
        <v>0</v>
      </c>
      <c r="AV44" s="98">
        <f>VLOOKUP(D44,[1]Sheet1!$E$15:$CV$388,96,0)</f>
        <v>0</v>
      </c>
      <c r="AW44" s="99">
        <f t="shared" si="33"/>
        <v>0</v>
      </c>
      <c r="AX44" s="98">
        <f>VLOOKUP(D44,[1]Sheet1!$E$15:$CR$388,92,0)</f>
        <v>0</v>
      </c>
      <c r="AY44" s="98">
        <f t="shared" si="34"/>
        <v>0</v>
      </c>
      <c r="AZ44" s="76">
        <f t="shared" si="35"/>
        <v>18550</v>
      </c>
      <c r="BA44" s="104"/>
      <c r="BB44" s="102">
        <v>0</v>
      </c>
      <c r="BC44" s="99">
        <f t="shared" si="36"/>
        <v>0</v>
      </c>
      <c r="BD44" s="98">
        <f>VLOOKUP(D44,[1]Sheet1!$E$15:$DF$388,106,0)</f>
        <v>641</v>
      </c>
      <c r="BE44" s="98">
        <f t="shared" si="3"/>
        <v>64100</v>
      </c>
      <c r="BF44" s="99">
        <v>2662</v>
      </c>
      <c r="BG44" s="98">
        <f>G44</f>
        <v>530</v>
      </c>
      <c r="BH44" s="98">
        <f>I44</f>
        <v>0</v>
      </c>
      <c r="BI44" s="99">
        <f t="shared" si="39"/>
        <v>22260</v>
      </c>
      <c r="BJ44" s="98">
        <f>VLOOKUP(D44,[1]Sheet1!$E$15:$CA$388,75,0)</f>
        <v>0</v>
      </c>
      <c r="BK44" s="98">
        <f t="shared" si="40"/>
        <v>0</v>
      </c>
      <c r="BL44" s="98">
        <v>0</v>
      </c>
      <c r="BM44" s="98">
        <f t="shared" si="41"/>
        <v>0</v>
      </c>
      <c r="BN44" s="98"/>
      <c r="BO44" s="98"/>
      <c r="BP44" s="39">
        <f t="shared" si="42"/>
        <v>0</v>
      </c>
      <c r="BQ44" s="39">
        <f>AT44+AW44+AY44+AZ44+BA44+BC44+BE44+BF44+BI44+BK44+BM44</f>
        <v>2225459.7999999998</v>
      </c>
      <c r="BR44" s="39">
        <f t="shared" si="4"/>
        <v>2225460</v>
      </c>
    </row>
    <row r="45" spans="1:70" ht="15" x14ac:dyDescent="0.25">
      <c r="B45" s="11">
        <v>8</v>
      </c>
      <c r="C45" s="85"/>
      <c r="F45" s="47" t="s">
        <v>25</v>
      </c>
      <c r="G45" s="47">
        <f t="shared" ref="G45:Z45" si="79">SUM(G46:G53)</f>
        <v>3867</v>
      </c>
      <c r="H45" s="47">
        <f t="shared" si="79"/>
        <v>11937429</v>
      </c>
      <c r="I45" s="47">
        <f t="shared" si="79"/>
        <v>0</v>
      </c>
      <c r="J45" s="47">
        <f t="shared" si="79"/>
        <v>0</v>
      </c>
      <c r="K45" s="47">
        <f t="shared" si="79"/>
        <v>0</v>
      </c>
      <c r="L45" s="47">
        <f t="shared" si="79"/>
        <v>0</v>
      </c>
      <c r="M45" s="47">
        <f t="shared" si="79"/>
        <v>0</v>
      </c>
      <c r="N45" s="47">
        <f t="shared" si="79"/>
        <v>0</v>
      </c>
      <c r="O45" s="47">
        <f t="shared" si="79"/>
        <v>20</v>
      </c>
      <c r="P45" s="47">
        <f t="shared" si="79"/>
        <v>176420</v>
      </c>
      <c r="Q45" s="47">
        <f t="shared" si="79"/>
        <v>12113849</v>
      </c>
      <c r="R45" s="47">
        <f t="shared" si="79"/>
        <v>3887</v>
      </c>
      <c r="S45" s="47">
        <f t="shared" si="79"/>
        <v>174</v>
      </c>
      <c r="T45" s="47">
        <f t="shared" si="79"/>
        <v>0</v>
      </c>
      <c r="U45" s="47">
        <f t="shared" si="79"/>
        <v>174</v>
      </c>
      <c r="V45" s="47">
        <f t="shared" si="79"/>
        <v>2726232</v>
      </c>
      <c r="W45" s="47">
        <f t="shared" si="79"/>
        <v>26</v>
      </c>
      <c r="X45" s="47">
        <f t="shared" si="79"/>
        <v>1924</v>
      </c>
      <c r="Y45" s="47">
        <f t="shared" si="79"/>
        <v>574</v>
      </c>
      <c r="Z45" s="47">
        <f t="shared" si="79"/>
        <v>74046</v>
      </c>
      <c r="AA45" s="47">
        <f t="shared" ref="AA45:BD45" si="80">SUM(AA46:AA53)</f>
        <v>591200</v>
      </c>
      <c r="AB45" s="47">
        <f t="shared" si="80"/>
        <v>11698680.419999998</v>
      </c>
      <c r="AC45" s="47">
        <f t="shared" si="80"/>
        <v>0</v>
      </c>
      <c r="AD45" s="47">
        <f t="shared" si="80"/>
        <v>0</v>
      </c>
      <c r="AE45" s="47">
        <f t="shared" si="80"/>
        <v>176420</v>
      </c>
      <c r="AF45" s="47">
        <f t="shared" si="80"/>
        <v>11875100.419999998</v>
      </c>
      <c r="AG45" s="47">
        <f t="shared" si="80"/>
        <v>2726232</v>
      </c>
      <c r="AH45" s="47">
        <f t="shared" si="80"/>
        <v>591200</v>
      </c>
      <c r="AI45" s="47">
        <f t="shared" si="80"/>
        <v>75970</v>
      </c>
      <c r="AJ45" s="47">
        <f t="shared" si="80"/>
        <v>15268502.419999998</v>
      </c>
      <c r="AK45" s="47">
        <f t="shared" si="80"/>
        <v>6600</v>
      </c>
      <c r="AL45" s="47">
        <f t="shared" si="80"/>
        <v>40000</v>
      </c>
      <c r="AM45" s="47">
        <f t="shared" si="80"/>
        <v>176</v>
      </c>
      <c r="AN45" s="47">
        <f t="shared" si="80"/>
        <v>17600</v>
      </c>
      <c r="AO45" s="47">
        <f t="shared" si="80"/>
        <v>55</v>
      </c>
      <c r="AP45" s="47">
        <f t="shared" si="80"/>
        <v>33957.000000000007</v>
      </c>
      <c r="AQ45" s="47">
        <f t="shared" si="80"/>
        <v>0</v>
      </c>
      <c r="AR45" s="47">
        <f t="shared" si="80"/>
        <v>0</v>
      </c>
      <c r="AS45" s="47">
        <f t="shared" si="80"/>
        <v>98157</v>
      </c>
      <c r="AT45" s="47">
        <f t="shared" si="80"/>
        <v>15366659.419999998</v>
      </c>
      <c r="AU45" s="47">
        <f t="shared" si="80"/>
        <v>99</v>
      </c>
      <c r="AV45" s="47">
        <f t="shared" si="80"/>
        <v>2160</v>
      </c>
      <c r="AW45" s="47">
        <f t="shared" si="80"/>
        <v>3401532</v>
      </c>
      <c r="AX45" s="47">
        <f t="shared" si="80"/>
        <v>14</v>
      </c>
      <c r="AY45" s="47">
        <f t="shared" si="80"/>
        <v>35280</v>
      </c>
      <c r="AZ45" s="47">
        <f t="shared" si="80"/>
        <v>135345</v>
      </c>
      <c r="BA45" s="47">
        <f t="shared" si="80"/>
        <v>0</v>
      </c>
      <c r="BB45" s="47">
        <f t="shared" si="80"/>
        <v>1962</v>
      </c>
      <c r="BC45" s="47">
        <f t="shared" si="80"/>
        <v>406134</v>
      </c>
      <c r="BD45" s="47">
        <f t="shared" si="80"/>
        <v>580</v>
      </c>
      <c r="BE45" s="47">
        <f t="shared" ref="BE45:BR45" si="81">SUM(BE46:BE53)</f>
        <v>58000</v>
      </c>
      <c r="BF45" s="47">
        <f t="shared" si="81"/>
        <v>21296</v>
      </c>
      <c r="BG45" s="47">
        <f t="shared" si="81"/>
        <v>3867</v>
      </c>
      <c r="BH45" s="47">
        <f t="shared" si="81"/>
        <v>0</v>
      </c>
      <c r="BI45" s="47">
        <f t="shared" si="81"/>
        <v>162414</v>
      </c>
      <c r="BJ45" s="47">
        <f t="shared" si="81"/>
        <v>0</v>
      </c>
      <c r="BK45" s="47">
        <f t="shared" si="81"/>
        <v>0</v>
      </c>
      <c r="BL45" s="47">
        <f t="shared" si="81"/>
        <v>0</v>
      </c>
      <c r="BM45" s="47">
        <f t="shared" si="81"/>
        <v>0</v>
      </c>
      <c r="BN45" s="47">
        <f t="shared" si="81"/>
        <v>0</v>
      </c>
      <c r="BO45" s="47">
        <f t="shared" si="81"/>
        <v>0</v>
      </c>
      <c r="BP45" s="47">
        <f t="shared" si="81"/>
        <v>0</v>
      </c>
      <c r="BQ45" s="47">
        <f t="shared" si="81"/>
        <v>19586660.419999998</v>
      </c>
      <c r="BR45" s="47">
        <f t="shared" si="81"/>
        <v>19586660</v>
      </c>
    </row>
    <row r="46" spans="1:70" ht="15" x14ac:dyDescent="0.15">
      <c r="A46" s="69">
        <v>2207065</v>
      </c>
      <c r="C46" s="83">
        <v>2</v>
      </c>
      <c r="D46" s="69">
        <v>2207065</v>
      </c>
      <c r="E46" s="75" t="s">
        <v>25</v>
      </c>
      <c r="F46" s="69" t="s">
        <v>413</v>
      </c>
      <c r="G46" s="98">
        <f>VLOOKUP(D46,[1]Sheet1!$E$15:$AM$388,35,0)</f>
        <v>84</v>
      </c>
      <c r="H46" s="99">
        <f t="shared" si="8"/>
        <v>259308</v>
      </c>
      <c r="I46" s="98">
        <f>VLOOKUP(D46,[1]Sheet1!$E$15:$AQ$388,39,0)</f>
        <v>0</v>
      </c>
      <c r="J46" s="98">
        <f t="shared" si="9"/>
        <v>0</v>
      </c>
      <c r="K46" s="98">
        <f>VLOOKUP(D46,'[4]К1-2023 - общински'!$D$8:$CU$380,96,0)</f>
        <v>0</v>
      </c>
      <c r="L46" s="98">
        <f t="shared" si="10"/>
        <v>0</v>
      </c>
      <c r="M46" s="98">
        <f>VLOOKUP(D46,[5]Sheet1!$F$7:$AI$380,30,0)</f>
        <v>0</v>
      </c>
      <c r="N46" s="98">
        <f t="shared" si="11"/>
        <v>0</v>
      </c>
      <c r="O46" s="98">
        <f>VLOOKUP(D46,[1]Sheet1!$E$15:$BV$388,70,0)</f>
        <v>3</v>
      </c>
      <c r="P46" s="98">
        <f t="shared" si="12"/>
        <v>26463</v>
      </c>
      <c r="Q46" s="100">
        <f t="shared" ref="Q46:Q53" si="82">H46+J46+L46+N46+P46</f>
        <v>285771</v>
      </c>
      <c r="R46" s="101">
        <f t="shared" ref="R46:R53" si="83">G46+I46+K46+M46+O46</f>
        <v>87</v>
      </c>
      <c r="S46" s="98">
        <f>VLOOKUP(D46,[1]Sheet1!$E$15:$AK$388,33,0)</f>
        <v>6</v>
      </c>
      <c r="T46" s="98">
        <f>VLOOKUP(D46,[5]Sheet1!$F$7:$U$380,16,0)</f>
        <v>0</v>
      </c>
      <c r="U46" s="98">
        <f t="shared" si="15"/>
        <v>6</v>
      </c>
      <c r="V46" s="99">
        <f t="shared" si="16"/>
        <v>94008</v>
      </c>
      <c r="W46" s="98">
        <f>VLOOKUP(D46,[1]Sheet1!$E$15:$DN$388,114,0)</f>
        <v>0</v>
      </c>
      <c r="X46" s="99">
        <f t="shared" si="17"/>
        <v>0</v>
      </c>
      <c r="Y46" s="98">
        <f>VLOOKUP(D46,[1]Sheet1!$E$15:$DP$388,116,0)</f>
        <v>0</v>
      </c>
      <c r="Z46" s="99">
        <f t="shared" si="18"/>
        <v>0</v>
      </c>
      <c r="AA46" s="71">
        <v>73900</v>
      </c>
      <c r="AB46" s="39">
        <f t="shared" ref="AB46:AB53" si="84">H46*98%</f>
        <v>254121.84</v>
      </c>
      <c r="AC46" s="39">
        <f t="shared" ref="AC46:AC53" si="85">J46*98%</f>
        <v>0</v>
      </c>
      <c r="AD46" s="39">
        <f t="shared" ref="AD46:AD53" si="86">N46+L46</f>
        <v>0</v>
      </c>
      <c r="AE46" s="39">
        <f t="shared" ref="AE46:AE53" si="87">P46*100%</f>
        <v>26463</v>
      </c>
      <c r="AF46" s="39">
        <f t="shared" si="23"/>
        <v>280584.83999999997</v>
      </c>
      <c r="AG46" s="39">
        <f t="shared" ref="AG46:AG53" si="88">V46</f>
        <v>94008</v>
      </c>
      <c r="AH46" s="39">
        <f t="shared" si="25"/>
        <v>73900</v>
      </c>
      <c r="AI46" s="39">
        <f t="shared" ref="AI46:AI53" si="89">X46+Z46</f>
        <v>0</v>
      </c>
      <c r="AJ46" s="39">
        <f t="shared" si="27"/>
        <v>448492.83999999997</v>
      </c>
      <c r="AK46" s="102">
        <v>6600</v>
      </c>
      <c r="AL46" s="39">
        <f>VLOOKUP(D46,[6]data!$A$2:$E$107,5,0)</f>
        <v>5000</v>
      </c>
      <c r="AM46" s="98">
        <f>VLOOKUP(D46,[2]Sheet1!$E$15:$CJ$388,84,0)</f>
        <v>12</v>
      </c>
      <c r="AN46" s="39">
        <f t="shared" si="28"/>
        <v>1200</v>
      </c>
      <c r="AO46" s="76">
        <f t="shared" si="29"/>
        <v>55</v>
      </c>
      <c r="AP46" s="76">
        <f t="shared" si="2"/>
        <v>33957.000000000007</v>
      </c>
      <c r="AQ46" s="76"/>
      <c r="AR46" s="76">
        <f t="shared" si="30"/>
        <v>0</v>
      </c>
      <c r="AS46" s="99">
        <f t="shared" si="31"/>
        <v>46757.000000000007</v>
      </c>
      <c r="AT46" s="100">
        <f t="shared" si="32"/>
        <v>495249.83999999997</v>
      </c>
      <c r="AU46" s="98">
        <f>VLOOKUP(D46,[1]Sheet1!$E$15:$CT$388,94,0)</f>
        <v>5</v>
      </c>
      <c r="AV46" s="98">
        <f>VLOOKUP(D46,[1]Sheet1!$E$15:$CV$388,96,0)</f>
        <v>83</v>
      </c>
      <c r="AW46" s="99">
        <f t="shared" si="33"/>
        <v>134902</v>
      </c>
      <c r="AX46" s="98">
        <f>VLOOKUP(D46,[1]Sheet1!$E$15:$CR$388,92,0)</f>
        <v>0</v>
      </c>
      <c r="AY46" s="98">
        <f t="shared" si="34"/>
        <v>0</v>
      </c>
      <c r="AZ46" s="76">
        <f t="shared" si="35"/>
        <v>2940</v>
      </c>
      <c r="BA46" s="104"/>
      <c r="BB46" s="102">
        <v>57</v>
      </c>
      <c r="BC46" s="99">
        <f t="shared" si="36"/>
        <v>11799</v>
      </c>
      <c r="BD46" s="98">
        <f>VLOOKUP(D46,[1]Sheet1!$E$15:$DF$388,106,0)</f>
        <v>0</v>
      </c>
      <c r="BE46" s="98">
        <f t="shared" si="3"/>
        <v>0</v>
      </c>
      <c r="BF46" s="99">
        <v>2662</v>
      </c>
      <c r="BG46" s="98">
        <f t="shared" ref="BG46:BG53" si="90">G46</f>
        <v>84</v>
      </c>
      <c r="BH46" s="98">
        <f t="shared" ref="BH46:BH53" si="91">I46</f>
        <v>0</v>
      </c>
      <c r="BI46" s="99">
        <f t="shared" si="39"/>
        <v>3528</v>
      </c>
      <c r="BJ46" s="98">
        <f>VLOOKUP(D46,[1]Sheet1!$E$15:$CA$388,75,0)</f>
        <v>0</v>
      </c>
      <c r="BK46" s="98">
        <f t="shared" si="40"/>
        <v>0</v>
      </c>
      <c r="BL46" s="98">
        <v>0</v>
      </c>
      <c r="BM46" s="98">
        <f t="shared" si="41"/>
        <v>0</v>
      </c>
      <c r="BN46" s="98"/>
      <c r="BO46" s="98"/>
      <c r="BP46" s="39">
        <f t="shared" si="42"/>
        <v>0</v>
      </c>
      <c r="BQ46" s="39">
        <f t="shared" ref="BQ46:BQ53" si="92">AT46+AW46+AY46+AZ46+BA46+BC46+BE46+BF46+BI46+BK46+BM46</f>
        <v>651080.84</v>
      </c>
      <c r="BR46" s="39">
        <f t="shared" si="4"/>
        <v>651081</v>
      </c>
    </row>
    <row r="47" spans="1:70" ht="15" x14ac:dyDescent="0.15">
      <c r="A47" s="69">
        <v>2207004</v>
      </c>
      <c r="C47" s="83">
        <v>0</v>
      </c>
      <c r="D47" s="69">
        <v>2207004</v>
      </c>
      <c r="E47" s="75" t="s">
        <v>25</v>
      </c>
      <c r="F47" s="69" t="s">
        <v>414</v>
      </c>
      <c r="G47" s="98">
        <f>VLOOKUP(D47,[1]Sheet1!$E$15:$AM$388,35,0)</f>
        <v>846</v>
      </c>
      <c r="H47" s="99">
        <f t="shared" si="8"/>
        <v>2611602</v>
      </c>
      <c r="I47" s="98">
        <f>VLOOKUP(D47,[1]Sheet1!$E$15:$AQ$388,39,0)</f>
        <v>0</v>
      </c>
      <c r="J47" s="98">
        <f t="shared" si="9"/>
        <v>0</v>
      </c>
      <c r="K47" s="98">
        <f>VLOOKUP(D47,'[4]К1-2023 - общински'!$D$8:$CU$380,96,0)</f>
        <v>0</v>
      </c>
      <c r="L47" s="98">
        <f t="shared" si="10"/>
        <v>0</v>
      </c>
      <c r="M47" s="98">
        <f>VLOOKUP(D47,[5]Sheet1!$F$7:$AI$380,30,0)</f>
        <v>0</v>
      </c>
      <c r="N47" s="98">
        <f t="shared" si="11"/>
        <v>0</v>
      </c>
      <c r="O47" s="98">
        <f>VLOOKUP(D47,[1]Sheet1!$E$15:$BV$388,70,0)</f>
        <v>5</v>
      </c>
      <c r="P47" s="98">
        <f t="shared" si="12"/>
        <v>44105</v>
      </c>
      <c r="Q47" s="100">
        <f t="shared" si="82"/>
        <v>2655707</v>
      </c>
      <c r="R47" s="101">
        <f t="shared" si="83"/>
        <v>851</v>
      </c>
      <c r="S47" s="98">
        <f>VLOOKUP(D47,[1]Sheet1!$E$15:$AK$388,33,0)</f>
        <v>35</v>
      </c>
      <c r="T47" s="98">
        <f>VLOOKUP(D47,[5]Sheet1!$F$7:$U$380,16,0)</f>
        <v>0</v>
      </c>
      <c r="U47" s="98">
        <f t="shared" si="15"/>
        <v>35</v>
      </c>
      <c r="V47" s="99">
        <f t="shared" si="16"/>
        <v>548380</v>
      </c>
      <c r="W47" s="98">
        <f>VLOOKUP(D47,[1]Sheet1!$E$15:$DN$388,114,0)</f>
        <v>0</v>
      </c>
      <c r="X47" s="99">
        <f t="shared" si="17"/>
        <v>0</v>
      </c>
      <c r="Y47" s="98">
        <f>VLOOKUP(D47,[1]Sheet1!$E$15:$DP$388,116,0)</f>
        <v>0</v>
      </c>
      <c r="Z47" s="99">
        <f t="shared" si="18"/>
        <v>0</v>
      </c>
      <c r="AA47" s="71">
        <v>73900</v>
      </c>
      <c r="AB47" s="39">
        <f t="shared" si="84"/>
        <v>2559369.96</v>
      </c>
      <c r="AC47" s="39">
        <f t="shared" si="85"/>
        <v>0</v>
      </c>
      <c r="AD47" s="39">
        <f t="shared" si="86"/>
        <v>0</v>
      </c>
      <c r="AE47" s="39">
        <f t="shared" si="87"/>
        <v>44105</v>
      </c>
      <c r="AF47" s="39">
        <f t="shared" si="23"/>
        <v>2603474.96</v>
      </c>
      <c r="AG47" s="39">
        <f t="shared" si="88"/>
        <v>548380</v>
      </c>
      <c r="AH47" s="39">
        <f t="shared" si="25"/>
        <v>73900</v>
      </c>
      <c r="AI47" s="39">
        <f t="shared" si="89"/>
        <v>0</v>
      </c>
      <c r="AJ47" s="39">
        <f t="shared" si="27"/>
        <v>3225754.96</v>
      </c>
      <c r="AK47" s="102">
        <v>0</v>
      </c>
      <c r="AL47" s="39">
        <f>VLOOKUP(D47,[6]data!$A$2:$E$107,5,0)</f>
        <v>5000</v>
      </c>
      <c r="AM47" s="98">
        <f>VLOOKUP(D47,[2]Sheet1!$E$15:$CJ$388,84,0)</f>
        <v>45</v>
      </c>
      <c r="AN47" s="39">
        <f t="shared" si="28"/>
        <v>4500</v>
      </c>
      <c r="AO47" s="76"/>
      <c r="AP47" s="76">
        <f t="shared" si="2"/>
        <v>0</v>
      </c>
      <c r="AQ47" s="76"/>
      <c r="AR47" s="76">
        <f t="shared" si="30"/>
        <v>0</v>
      </c>
      <c r="AS47" s="99">
        <f t="shared" si="31"/>
        <v>9500</v>
      </c>
      <c r="AT47" s="100">
        <f t="shared" si="32"/>
        <v>3235254.96</v>
      </c>
      <c r="AU47" s="98">
        <f>VLOOKUP(D47,[1]Sheet1!$E$15:$CT$388,94,0)</f>
        <v>20</v>
      </c>
      <c r="AV47" s="98">
        <f>VLOOKUP(D47,[1]Sheet1!$E$15:$CV$388,96,0)</f>
        <v>475</v>
      </c>
      <c r="AW47" s="99">
        <f t="shared" si="33"/>
        <v>741810</v>
      </c>
      <c r="AX47" s="98">
        <f>VLOOKUP(D47,[1]Sheet1!$E$15:$CR$388,92,0)</f>
        <v>6</v>
      </c>
      <c r="AY47" s="98">
        <f t="shared" si="34"/>
        <v>15120</v>
      </c>
      <c r="AZ47" s="76">
        <f t="shared" si="35"/>
        <v>29610</v>
      </c>
      <c r="BA47" s="104"/>
      <c r="BB47" s="102">
        <v>487</v>
      </c>
      <c r="BC47" s="99">
        <f t="shared" si="36"/>
        <v>100809</v>
      </c>
      <c r="BD47" s="98">
        <f>VLOOKUP(D47,[1]Sheet1!$E$15:$DF$388,106,0)</f>
        <v>0</v>
      </c>
      <c r="BE47" s="98">
        <f t="shared" si="3"/>
        <v>0</v>
      </c>
      <c r="BF47" s="99">
        <v>2662</v>
      </c>
      <c r="BG47" s="98">
        <f t="shared" si="90"/>
        <v>846</v>
      </c>
      <c r="BH47" s="98">
        <f t="shared" si="91"/>
        <v>0</v>
      </c>
      <c r="BI47" s="99">
        <f t="shared" si="39"/>
        <v>35532</v>
      </c>
      <c r="BJ47" s="98">
        <f>VLOOKUP(D47,[1]Sheet1!$E$15:$CA$388,75,0)</f>
        <v>0</v>
      </c>
      <c r="BK47" s="98">
        <f t="shared" si="40"/>
        <v>0</v>
      </c>
      <c r="BL47" s="98">
        <v>0</v>
      </c>
      <c r="BM47" s="98">
        <f t="shared" si="41"/>
        <v>0</v>
      </c>
      <c r="BN47" s="98"/>
      <c r="BO47" s="98"/>
      <c r="BP47" s="39">
        <f t="shared" si="42"/>
        <v>0</v>
      </c>
      <c r="BQ47" s="39">
        <f t="shared" si="92"/>
        <v>4160797.96</v>
      </c>
      <c r="BR47" s="39">
        <f t="shared" si="4"/>
        <v>4160798</v>
      </c>
    </row>
    <row r="48" spans="1:70" ht="15" x14ac:dyDescent="0.15">
      <c r="A48" s="69">
        <v>2207068</v>
      </c>
      <c r="C48" s="83">
        <v>3</v>
      </c>
      <c r="D48" s="69">
        <v>2207068</v>
      </c>
      <c r="E48" s="75" t="s">
        <v>25</v>
      </c>
      <c r="F48" s="69" t="s">
        <v>415</v>
      </c>
      <c r="G48" s="98">
        <f>VLOOKUP(D48,[1]Sheet1!$E$15:$AM$388,35,0)</f>
        <v>700</v>
      </c>
      <c r="H48" s="99">
        <f t="shared" si="8"/>
        <v>2160900</v>
      </c>
      <c r="I48" s="98">
        <f>VLOOKUP(D48,[1]Sheet1!$E$15:$AQ$388,39,0)</f>
        <v>0</v>
      </c>
      <c r="J48" s="98">
        <f t="shared" si="9"/>
        <v>0</v>
      </c>
      <c r="K48" s="98">
        <f>VLOOKUP(D48,'[4]К1-2023 - общински'!$D$8:$CU$380,96,0)</f>
        <v>0</v>
      </c>
      <c r="L48" s="98">
        <f t="shared" si="10"/>
        <v>0</v>
      </c>
      <c r="M48" s="98">
        <f>VLOOKUP(D48,[5]Sheet1!$F$7:$AI$380,30,0)</f>
        <v>0</v>
      </c>
      <c r="N48" s="98">
        <f t="shared" si="11"/>
        <v>0</v>
      </c>
      <c r="O48" s="98">
        <f>VLOOKUP(D48,[1]Sheet1!$E$15:$BV$388,70,0)</f>
        <v>6</v>
      </c>
      <c r="P48" s="98">
        <f t="shared" si="12"/>
        <v>52926</v>
      </c>
      <c r="Q48" s="100">
        <f t="shared" si="82"/>
        <v>2213826</v>
      </c>
      <c r="R48" s="101">
        <f t="shared" si="83"/>
        <v>706</v>
      </c>
      <c r="S48" s="98">
        <f>VLOOKUP(D48,[1]Sheet1!$E$15:$AK$388,33,0)</f>
        <v>30</v>
      </c>
      <c r="T48" s="98">
        <f>VLOOKUP(D48,[5]Sheet1!$F$7:$U$380,16,0)</f>
        <v>0</v>
      </c>
      <c r="U48" s="98">
        <f t="shared" si="15"/>
        <v>30</v>
      </c>
      <c r="V48" s="99">
        <f t="shared" si="16"/>
        <v>470040</v>
      </c>
      <c r="W48" s="98">
        <f>VLOOKUP(D48,[1]Sheet1!$E$15:$DN$388,114,0)</f>
        <v>0</v>
      </c>
      <c r="X48" s="99">
        <f t="shared" si="17"/>
        <v>0</v>
      </c>
      <c r="Y48" s="98">
        <f>VLOOKUP(D48,[1]Sheet1!$E$15:$DP$388,116,0)</f>
        <v>236</v>
      </c>
      <c r="Z48" s="99">
        <f t="shared" si="18"/>
        <v>30444</v>
      </c>
      <c r="AA48" s="71">
        <v>73900</v>
      </c>
      <c r="AB48" s="39">
        <f t="shared" si="84"/>
        <v>2117682</v>
      </c>
      <c r="AC48" s="39">
        <f t="shared" si="85"/>
        <v>0</v>
      </c>
      <c r="AD48" s="39">
        <f t="shared" si="86"/>
        <v>0</v>
      </c>
      <c r="AE48" s="39">
        <f t="shared" si="87"/>
        <v>52926</v>
      </c>
      <c r="AF48" s="39">
        <f t="shared" si="23"/>
        <v>2170608</v>
      </c>
      <c r="AG48" s="39">
        <f t="shared" si="88"/>
        <v>470040</v>
      </c>
      <c r="AH48" s="39">
        <f t="shared" si="25"/>
        <v>73900</v>
      </c>
      <c r="AI48" s="39">
        <f t="shared" si="89"/>
        <v>30444</v>
      </c>
      <c r="AJ48" s="39">
        <f t="shared" si="27"/>
        <v>2744992</v>
      </c>
      <c r="AK48" s="102">
        <v>0</v>
      </c>
      <c r="AL48" s="39">
        <f>VLOOKUP(D48,[6]data!$A$2:$E$107,5,0)</f>
        <v>5000</v>
      </c>
      <c r="AM48" s="98">
        <f>VLOOKUP(D48,[2]Sheet1!$E$15:$CJ$388,84,0)</f>
        <v>39</v>
      </c>
      <c r="AN48" s="39">
        <f t="shared" si="28"/>
        <v>3900</v>
      </c>
      <c r="AO48" s="76"/>
      <c r="AP48" s="76">
        <f t="shared" si="2"/>
        <v>0</v>
      </c>
      <c r="AQ48" s="76"/>
      <c r="AR48" s="76">
        <f t="shared" si="30"/>
        <v>0</v>
      </c>
      <c r="AS48" s="99">
        <f t="shared" si="31"/>
        <v>8900</v>
      </c>
      <c r="AT48" s="100">
        <f t="shared" si="32"/>
        <v>2753892</v>
      </c>
      <c r="AU48" s="98">
        <f>VLOOKUP(D48,[1]Sheet1!$E$15:$CT$388,94,0)</f>
        <v>13</v>
      </c>
      <c r="AV48" s="98">
        <f>VLOOKUP(D48,[1]Sheet1!$E$15:$CV$388,96,0)</f>
        <v>272</v>
      </c>
      <c r="AW48" s="99">
        <f t="shared" si="33"/>
        <v>430212</v>
      </c>
      <c r="AX48" s="98">
        <f>VLOOKUP(D48,[1]Sheet1!$E$15:$CR$388,92,0)</f>
        <v>0</v>
      </c>
      <c r="AY48" s="98">
        <f t="shared" si="34"/>
        <v>0</v>
      </c>
      <c r="AZ48" s="76">
        <f t="shared" si="35"/>
        <v>24500</v>
      </c>
      <c r="BA48" s="104"/>
      <c r="BB48" s="102">
        <v>276</v>
      </c>
      <c r="BC48" s="99">
        <f t="shared" si="36"/>
        <v>57132</v>
      </c>
      <c r="BD48" s="98">
        <f>VLOOKUP(D48,[1]Sheet1!$E$15:$DF$388,106,0)</f>
        <v>239</v>
      </c>
      <c r="BE48" s="98">
        <f t="shared" si="3"/>
        <v>23900</v>
      </c>
      <c r="BF48" s="99">
        <v>2662</v>
      </c>
      <c r="BG48" s="98">
        <f t="shared" si="90"/>
        <v>700</v>
      </c>
      <c r="BH48" s="98">
        <f t="shared" si="91"/>
        <v>0</v>
      </c>
      <c r="BI48" s="99">
        <f t="shared" si="39"/>
        <v>29400</v>
      </c>
      <c r="BJ48" s="98">
        <f>VLOOKUP(D48,[1]Sheet1!$E$15:$CA$388,75,0)</f>
        <v>0</v>
      </c>
      <c r="BK48" s="98">
        <f t="shared" si="40"/>
        <v>0</v>
      </c>
      <c r="BL48" s="98">
        <v>0</v>
      </c>
      <c r="BM48" s="98">
        <f t="shared" si="41"/>
        <v>0</v>
      </c>
      <c r="BN48" s="98"/>
      <c r="BO48" s="98"/>
      <c r="BP48" s="39">
        <f t="shared" si="42"/>
        <v>0</v>
      </c>
      <c r="BQ48" s="39">
        <f t="shared" si="92"/>
        <v>3321698</v>
      </c>
      <c r="BR48" s="39">
        <f t="shared" si="4"/>
        <v>3321698</v>
      </c>
    </row>
    <row r="49" spans="1:70" ht="15" x14ac:dyDescent="0.15">
      <c r="A49" s="69">
        <v>2207069</v>
      </c>
      <c r="C49" s="83">
        <v>7</v>
      </c>
      <c r="D49" s="69">
        <v>2207069</v>
      </c>
      <c r="E49" s="75" t="s">
        <v>25</v>
      </c>
      <c r="F49" s="69" t="s">
        <v>416</v>
      </c>
      <c r="G49" s="98">
        <f>VLOOKUP(D49,[1]Sheet1!$E$15:$AM$388,35,0)</f>
        <v>271</v>
      </c>
      <c r="H49" s="99">
        <f t="shared" si="8"/>
        <v>836577</v>
      </c>
      <c r="I49" s="98">
        <f>VLOOKUP(D49,[1]Sheet1!$E$15:$AQ$388,39,0)</f>
        <v>0</v>
      </c>
      <c r="J49" s="98">
        <f t="shared" si="9"/>
        <v>0</v>
      </c>
      <c r="K49" s="98">
        <f>VLOOKUP(D49,'[4]К1-2023 - общински'!$D$8:$CU$380,96,0)</f>
        <v>0</v>
      </c>
      <c r="L49" s="98">
        <f t="shared" si="10"/>
        <v>0</v>
      </c>
      <c r="M49" s="98">
        <f>VLOOKUP(D49,[5]Sheet1!$F$7:$AI$380,30,0)</f>
        <v>0</v>
      </c>
      <c r="N49" s="98">
        <f t="shared" si="11"/>
        <v>0</v>
      </c>
      <c r="O49" s="98">
        <f>VLOOKUP(D49,[1]Sheet1!$E$15:$BV$388,70,0)</f>
        <v>3</v>
      </c>
      <c r="P49" s="98">
        <f t="shared" si="12"/>
        <v>26463</v>
      </c>
      <c r="Q49" s="100">
        <f t="shared" si="82"/>
        <v>863040</v>
      </c>
      <c r="R49" s="101">
        <f t="shared" si="83"/>
        <v>274</v>
      </c>
      <c r="S49" s="98">
        <f>VLOOKUP(D49,[1]Sheet1!$E$15:$AK$388,33,0)</f>
        <v>14</v>
      </c>
      <c r="T49" s="98">
        <f>VLOOKUP(D49,[5]Sheet1!$F$7:$U$380,16,0)</f>
        <v>0</v>
      </c>
      <c r="U49" s="98">
        <f t="shared" si="15"/>
        <v>14</v>
      </c>
      <c r="V49" s="99">
        <f t="shared" si="16"/>
        <v>219352</v>
      </c>
      <c r="W49" s="98">
        <f>VLOOKUP(D49,[1]Sheet1!$E$15:$DN$388,114,0)</f>
        <v>0</v>
      </c>
      <c r="X49" s="99">
        <f t="shared" si="17"/>
        <v>0</v>
      </c>
      <c r="Y49" s="98">
        <f>VLOOKUP(D49,[1]Sheet1!$E$15:$DP$388,116,0)</f>
        <v>103</v>
      </c>
      <c r="Z49" s="99">
        <f t="shared" si="18"/>
        <v>13287</v>
      </c>
      <c r="AA49" s="71">
        <v>73900</v>
      </c>
      <c r="AB49" s="39">
        <f t="shared" si="84"/>
        <v>819845.46</v>
      </c>
      <c r="AC49" s="39">
        <f t="shared" si="85"/>
        <v>0</v>
      </c>
      <c r="AD49" s="39">
        <f t="shared" si="86"/>
        <v>0</v>
      </c>
      <c r="AE49" s="39">
        <f t="shared" si="87"/>
        <v>26463</v>
      </c>
      <c r="AF49" s="39">
        <f t="shared" si="23"/>
        <v>846308.46</v>
      </c>
      <c r="AG49" s="39">
        <f t="shared" si="88"/>
        <v>219352</v>
      </c>
      <c r="AH49" s="39">
        <f t="shared" si="25"/>
        <v>73900</v>
      </c>
      <c r="AI49" s="39">
        <f t="shared" si="89"/>
        <v>13287</v>
      </c>
      <c r="AJ49" s="39">
        <f t="shared" si="27"/>
        <v>1152847.46</v>
      </c>
      <c r="AK49" s="102">
        <v>0</v>
      </c>
      <c r="AL49" s="39">
        <f>VLOOKUP(D49,[6]data!$A$2:$E$107,5,0)</f>
        <v>5000</v>
      </c>
      <c r="AM49" s="98">
        <f>VLOOKUP(D49,[2]Sheet1!$E$15:$CJ$388,84,0)</f>
        <v>20</v>
      </c>
      <c r="AN49" s="39">
        <f t="shared" si="28"/>
        <v>2000</v>
      </c>
      <c r="AO49" s="76"/>
      <c r="AP49" s="76">
        <f t="shared" si="2"/>
        <v>0</v>
      </c>
      <c r="AQ49" s="76"/>
      <c r="AR49" s="76">
        <f t="shared" si="30"/>
        <v>0</v>
      </c>
      <c r="AS49" s="99">
        <f t="shared" si="31"/>
        <v>7000</v>
      </c>
      <c r="AT49" s="100">
        <f t="shared" si="32"/>
        <v>1159847.46</v>
      </c>
      <c r="AU49" s="98">
        <f>VLOOKUP(D49,[1]Sheet1!$E$15:$CT$388,94,0)</f>
        <v>5</v>
      </c>
      <c r="AV49" s="98">
        <f>VLOOKUP(D49,[1]Sheet1!$E$15:$CV$388,96,0)</f>
        <v>112</v>
      </c>
      <c r="AW49" s="99">
        <f t="shared" si="33"/>
        <v>175908</v>
      </c>
      <c r="AX49" s="98">
        <f>VLOOKUP(D49,[1]Sheet1!$E$15:$CR$388,92,0)</f>
        <v>1</v>
      </c>
      <c r="AY49" s="98">
        <f t="shared" si="34"/>
        <v>2520</v>
      </c>
      <c r="AZ49" s="76">
        <f t="shared" si="35"/>
        <v>9485</v>
      </c>
      <c r="BA49" s="104"/>
      <c r="BB49" s="102">
        <v>94</v>
      </c>
      <c r="BC49" s="99">
        <f t="shared" si="36"/>
        <v>19458</v>
      </c>
      <c r="BD49" s="98">
        <f>VLOOKUP(D49,[1]Sheet1!$E$15:$DF$388,106,0)</f>
        <v>105</v>
      </c>
      <c r="BE49" s="98">
        <f t="shared" si="3"/>
        <v>10500</v>
      </c>
      <c r="BF49" s="99">
        <v>2662</v>
      </c>
      <c r="BG49" s="98">
        <f t="shared" si="90"/>
        <v>271</v>
      </c>
      <c r="BH49" s="98">
        <f t="shared" si="91"/>
        <v>0</v>
      </c>
      <c r="BI49" s="99">
        <f t="shared" si="39"/>
        <v>11382</v>
      </c>
      <c r="BJ49" s="98">
        <f>VLOOKUP(D49,[1]Sheet1!$E$15:$CA$388,75,0)</f>
        <v>0</v>
      </c>
      <c r="BK49" s="98">
        <f t="shared" si="40"/>
        <v>0</v>
      </c>
      <c r="BL49" s="98">
        <v>0</v>
      </c>
      <c r="BM49" s="98">
        <f t="shared" si="41"/>
        <v>0</v>
      </c>
      <c r="BN49" s="98"/>
      <c r="BO49" s="98"/>
      <c r="BP49" s="39">
        <f t="shared" si="42"/>
        <v>0</v>
      </c>
      <c r="BQ49" s="39">
        <f t="shared" si="92"/>
        <v>1391762.46</v>
      </c>
      <c r="BR49" s="39">
        <f t="shared" si="4"/>
        <v>1391762</v>
      </c>
    </row>
    <row r="50" spans="1:70" ht="15" x14ac:dyDescent="0.15">
      <c r="A50" s="69">
        <v>2207089</v>
      </c>
      <c r="C50" s="83">
        <v>0</v>
      </c>
      <c r="D50" s="69">
        <v>2207089</v>
      </c>
      <c r="E50" s="75" t="s">
        <v>25</v>
      </c>
      <c r="F50" s="69" t="s">
        <v>417</v>
      </c>
      <c r="G50" s="98">
        <f>VLOOKUP(D50,[1]Sheet1!$E$15:$AM$388,35,0)</f>
        <v>142</v>
      </c>
      <c r="H50" s="99">
        <f t="shared" si="8"/>
        <v>438354</v>
      </c>
      <c r="I50" s="98">
        <f>VLOOKUP(D50,[1]Sheet1!$E$15:$AQ$388,39,0)</f>
        <v>0</v>
      </c>
      <c r="J50" s="98">
        <f t="shared" si="9"/>
        <v>0</v>
      </c>
      <c r="K50" s="98">
        <f>VLOOKUP(D50,'[4]К1-2023 - общински'!$D$8:$CU$380,96,0)</f>
        <v>0</v>
      </c>
      <c r="L50" s="98">
        <f t="shared" si="10"/>
        <v>0</v>
      </c>
      <c r="M50" s="98">
        <f>VLOOKUP(D50,[5]Sheet1!$F$7:$AI$380,30,0)</f>
        <v>0</v>
      </c>
      <c r="N50" s="98">
        <f t="shared" si="11"/>
        <v>0</v>
      </c>
      <c r="O50" s="98">
        <f>VLOOKUP(D50,[1]Sheet1!$E$15:$BV$388,70,0)</f>
        <v>0</v>
      </c>
      <c r="P50" s="98">
        <f t="shared" si="12"/>
        <v>0</v>
      </c>
      <c r="Q50" s="100">
        <f t="shared" si="82"/>
        <v>438354</v>
      </c>
      <c r="R50" s="101">
        <f t="shared" si="83"/>
        <v>142</v>
      </c>
      <c r="S50" s="98">
        <f>VLOOKUP(D50,[1]Sheet1!$E$15:$AK$388,33,0)</f>
        <v>8</v>
      </c>
      <c r="T50" s="98">
        <f>VLOOKUP(D50,[5]Sheet1!$F$7:$U$380,16,0)</f>
        <v>0</v>
      </c>
      <c r="U50" s="98">
        <f t="shared" si="15"/>
        <v>8</v>
      </c>
      <c r="V50" s="99">
        <f t="shared" si="16"/>
        <v>125344</v>
      </c>
      <c r="W50" s="98">
        <f>VLOOKUP(D50,[1]Sheet1!$E$15:$DN$388,114,0)</f>
        <v>0</v>
      </c>
      <c r="X50" s="99">
        <f t="shared" si="17"/>
        <v>0</v>
      </c>
      <c r="Y50" s="98">
        <f>VLOOKUP(D50,[1]Sheet1!$E$15:$DP$388,116,0)</f>
        <v>0</v>
      </c>
      <c r="Z50" s="99">
        <f t="shared" si="18"/>
        <v>0</v>
      </c>
      <c r="AA50" s="71">
        <v>73900</v>
      </c>
      <c r="AB50" s="39">
        <f t="shared" si="84"/>
        <v>429586.92</v>
      </c>
      <c r="AC50" s="39">
        <f t="shared" si="85"/>
        <v>0</v>
      </c>
      <c r="AD50" s="39">
        <f t="shared" si="86"/>
        <v>0</v>
      </c>
      <c r="AE50" s="39">
        <f t="shared" si="87"/>
        <v>0</v>
      </c>
      <c r="AF50" s="39">
        <f t="shared" si="23"/>
        <v>429586.92</v>
      </c>
      <c r="AG50" s="39">
        <f t="shared" si="88"/>
        <v>125344</v>
      </c>
      <c r="AH50" s="39">
        <f t="shared" si="25"/>
        <v>73900</v>
      </c>
      <c r="AI50" s="39">
        <f t="shared" si="89"/>
        <v>0</v>
      </c>
      <c r="AJ50" s="39">
        <f t="shared" si="27"/>
        <v>628830.91999999993</v>
      </c>
      <c r="AK50" s="102">
        <v>0</v>
      </c>
      <c r="AL50" s="39">
        <f>VLOOKUP(D50,[6]data!$A$2:$E$107,5,0)</f>
        <v>5000</v>
      </c>
      <c r="AM50" s="98">
        <f>VLOOKUP(D50,[2]Sheet1!$E$15:$CJ$388,84,0)</f>
        <v>0</v>
      </c>
      <c r="AN50" s="39">
        <f t="shared" si="28"/>
        <v>0</v>
      </c>
      <c r="AO50" s="76"/>
      <c r="AP50" s="76">
        <f t="shared" si="2"/>
        <v>0</v>
      </c>
      <c r="AQ50" s="76"/>
      <c r="AR50" s="76">
        <f t="shared" si="30"/>
        <v>0</v>
      </c>
      <c r="AS50" s="99">
        <f t="shared" si="31"/>
        <v>5000</v>
      </c>
      <c r="AT50" s="100">
        <f t="shared" si="32"/>
        <v>633830.91999999993</v>
      </c>
      <c r="AU50" s="98">
        <f>VLOOKUP(D50,[1]Sheet1!$E$15:$CT$388,94,0)</f>
        <v>7</v>
      </c>
      <c r="AV50" s="98">
        <f>VLOOKUP(D50,[1]Sheet1!$E$15:$CV$388,96,0)</f>
        <v>142</v>
      </c>
      <c r="AW50" s="99">
        <f t="shared" si="33"/>
        <v>225344</v>
      </c>
      <c r="AX50" s="98">
        <f>VLOOKUP(D50,[1]Sheet1!$E$15:$CR$388,92,0)</f>
        <v>0</v>
      </c>
      <c r="AY50" s="98">
        <f t="shared" si="34"/>
        <v>0</v>
      </c>
      <c r="AZ50" s="76">
        <f t="shared" si="35"/>
        <v>4970</v>
      </c>
      <c r="BA50" s="104"/>
      <c r="BB50" s="102">
        <v>62</v>
      </c>
      <c r="BC50" s="99">
        <f t="shared" si="36"/>
        <v>12834</v>
      </c>
      <c r="BD50" s="98">
        <f>VLOOKUP(D50,[1]Sheet1!$E$15:$DF$388,106,0)</f>
        <v>0</v>
      </c>
      <c r="BE50" s="98">
        <f t="shared" si="3"/>
        <v>0</v>
      </c>
      <c r="BF50" s="99">
        <v>2662</v>
      </c>
      <c r="BG50" s="98">
        <f t="shared" si="90"/>
        <v>142</v>
      </c>
      <c r="BH50" s="98">
        <f t="shared" si="91"/>
        <v>0</v>
      </c>
      <c r="BI50" s="99">
        <f t="shared" si="39"/>
        <v>5964</v>
      </c>
      <c r="BJ50" s="98">
        <f>VLOOKUP(D50,[1]Sheet1!$E$15:$CA$388,75,0)</f>
        <v>0</v>
      </c>
      <c r="BK50" s="98">
        <f t="shared" si="40"/>
        <v>0</v>
      </c>
      <c r="BL50" s="98">
        <v>0</v>
      </c>
      <c r="BM50" s="98">
        <f t="shared" si="41"/>
        <v>0</v>
      </c>
      <c r="BN50" s="98"/>
      <c r="BO50" s="98"/>
      <c r="BP50" s="39">
        <f t="shared" si="42"/>
        <v>0</v>
      </c>
      <c r="BQ50" s="39">
        <f t="shared" si="92"/>
        <v>885604.91999999993</v>
      </c>
      <c r="BR50" s="39">
        <f t="shared" si="4"/>
        <v>885605</v>
      </c>
    </row>
    <row r="51" spans="1:70" ht="15" x14ac:dyDescent="0.15">
      <c r="A51" s="69">
        <v>2207108</v>
      </c>
      <c r="C51" s="83">
        <v>3</v>
      </c>
      <c r="D51" s="69">
        <v>2207108</v>
      </c>
      <c r="E51" s="75" t="s">
        <v>25</v>
      </c>
      <c r="F51" s="69" t="s">
        <v>418</v>
      </c>
      <c r="G51" s="98">
        <f>VLOOKUP(D51,[1]Sheet1!$E$15:$AM$388,35,0)</f>
        <v>853</v>
      </c>
      <c r="H51" s="99">
        <f t="shared" si="8"/>
        <v>2633211</v>
      </c>
      <c r="I51" s="98">
        <f>VLOOKUP(D51,[1]Sheet1!$E$15:$AQ$388,39,0)</f>
        <v>0</v>
      </c>
      <c r="J51" s="98">
        <f t="shared" si="9"/>
        <v>0</v>
      </c>
      <c r="K51" s="98">
        <f>VLOOKUP(D51,'[4]К1-2023 - общински'!$D$8:$CU$380,96,0)</f>
        <v>0</v>
      </c>
      <c r="L51" s="98">
        <f t="shared" si="10"/>
        <v>0</v>
      </c>
      <c r="M51" s="98">
        <f>VLOOKUP(D51,[5]Sheet1!$F$7:$AI$380,30,0)</f>
        <v>0</v>
      </c>
      <c r="N51" s="98">
        <f t="shared" si="11"/>
        <v>0</v>
      </c>
      <c r="O51" s="98">
        <f>VLOOKUP(D51,[1]Sheet1!$E$15:$BV$388,70,0)</f>
        <v>2</v>
      </c>
      <c r="P51" s="98">
        <f t="shared" si="12"/>
        <v>17642</v>
      </c>
      <c r="Q51" s="100">
        <f t="shared" si="82"/>
        <v>2650853</v>
      </c>
      <c r="R51" s="101">
        <f t="shared" si="83"/>
        <v>855</v>
      </c>
      <c r="S51" s="98">
        <f>VLOOKUP(D51,[1]Sheet1!$E$15:$AK$388,33,0)</f>
        <v>36</v>
      </c>
      <c r="T51" s="98">
        <f>VLOOKUP(D51,[5]Sheet1!$F$7:$U$380,16,0)</f>
        <v>0</v>
      </c>
      <c r="U51" s="98">
        <f t="shared" si="15"/>
        <v>36</v>
      </c>
      <c r="V51" s="99">
        <f t="shared" si="16"/>
        <v>564048</v>
      </c>
      <c r="W51" s="98">
        <f>VLOOKUP(D51,[1]Sheet1!$E$15:$DN$388,114,0)</f>
        <v>26</v>
      </c>
      <c r="X51" s="99">
        <f t="shared" si="17"/>
        <v>1924</v>
      </c>
      <c r="Y51" s="98">
        <f>VLOOKUP(D51,[1]Sheet1!$E$15:$DP$388,116,0)</f>
        <v>235</v>
      </c>
      <c r="Z51" s="99">
        <f t="shared" si="18"/>
        <v>30315</v>
      </c>
      <c r="AA51" s="71">
        <v>73900</v>
      </c>
      <c r="AB51" s="39">
        <f t="shared" si="84"/>
        <v>2580546.7799999998</v>
      </c>
      <c r="AC51" s="39">
        <f t="shared" si="85"/>
        <v>0</v>
      </c>
      <c r="AD51" s="39">
        <f t="shared" si="86"/>
        <v>0</v>
      </c>
      <c r="AE51" s="39">
        <f t="shared" si="87"/>
        <v>17642</v>
      </c>
      <c r="AF51" s="39">
        <f t="shared" si="23"/>
        <v>2598188.7799999998</v>
      </c>
      <c r="AG51" s="39">
        <f t="shared" si="88"/>
        <v>564048</v>
      </c>
      <c r="AH51" s="39">
        <f t="shared" si="25"/>
        <v>73900</v>
      </c>
      <c r="AI51" s="39">
        <f t="shared" si="89"/>
        <v>32239</v>
      </c>
      <c r="AJ51" s="39">
        <f t="shared" si="27"/>
        <v>3268375.78</v>
      </c>
      <c r="AK51" s="102">
        <v>0</v>
      </c>
      <c r="AL51" s="39">
        <f>VLOOKUP(D51,[6]data!$A$2:$E$107,5,0)</f>
        <v>5000</v>
      </c>
      <c r="AM51" s="98">
        <f>VLOOKUP(D51,[2]Sheet1!$E$15:$CJ$388,84,0)</f>
        <v>21</v>
      </c>
      <c r="AN51" s="39">
        <f t="shared" si="28"/>
        <v>2100</v>
      </c>
      <c r="AO51" s="76"/>
      <c r="AP51" s="76">
        <f t="shared" si="2"/>
        <v>0</v>
      </c>
      <c r="AQ51" s="76"/>
      <c r="AR51" s="76">
        <f t="shared" si="30"/>
        <v>0</v>
      </c>
      <c r="AS51" s="99">
        <f t="shared" si="31"/>
        <v>7100</v>
      </c>
      <c r="AT51" s="100">
        <f t="shared" si="32"/>
        <v>3275475.78</v>
      </c>
      <c r="AU51" s="98">
        <f>VLOOKUP(D51,[1]Sheet1!$E$15:$CT$388,94,0)</f>
        <v>19</v>
      </c>
      <c r="AV51" s="98">
        <f>VLOOKUP(D51,[1]Sheet1!$E$15:$CV$388,96,0)</f>
        <v>423</v>
      </c>
      <c r="AW51" s="99">
        <f t="shared" si="33"/>
        <v>664774</v>
      </c>
      <c r="AX51" s="98">
        <f>VLOOKUP(D51,[1]Sheet1!$E$15:$CR$388,92,0)</f>
        <v>4</v>
      </c>
      <c r="AY51" s="98">
        <f t="shared" si="34"/>
        <v>10080</v>
      </c>
      <c r="AZ51" s="76">
        <f t="shared" si="35"/>
        <v>29855</v>
      </c>
      <c r="BA51" s="104"/>
      <c r="BB51" s="102">
        <v>370</v>
      </c>
      <c r="BC51" s="99">
        <f t="shared" si="36"/>
        <v>76590</v>
      </c>
      <c r="BD51" s="98">
        <f>VLOOKUP(D51,[1]Sheet1!$E$15:$DF$388,106,0)</f>
        <v>236</v>
      </c>
      <c r="BE51" s="98">
        <f t="shared" si="3"/>
        <v>23600</v>
      </c>
      <c r="BF51" s="99">
        <v>2662</v>
      </c>
      <c r="BG51" s="98">
        <f t="shared" si="90"/>
        <v>853</v>
      </c>
      <c r="BH51" s="98">
        <f t="shared" si="91"/>
        <v>0</v>
      </c>
      <c r="BI51" s="99">
        <f t="shared" si="39"/>
        <v>35826</v>
      </c>
      <c r="BJ51" s="98">
        <f>VLOOKUP(D51,[1]Sheet1!$E$15:$CA$388,75,0)</f>
        <v>0</v>
      </c>
      <c r="BK51" s="98">
        <f t="shared" si="40"/>
        <v>0</v>
      </c>
      <c r="BL51" s="98">
        <v>0</v>
      </c>
      <c r="BM51" s="98">
        <f t="shared" si="41"/>
        <v>0</v>
      </c>
      <c r="BN51" s="98"/>
      <c r="BO51" s="98"/>
      <c r="BP51" s="39">
        <f t="shared" si="42"/>
        <v>0</v>
      </c>
      <c r="BQ51" s="39">
        <f t="shared" si="92"/>
        <v>4118862.78</v>
      </c>
      <c r="BR51" s="39">
        <f t="shared" si="4"/>
        <v>4118863</v>
      </c>
    </row>
    <row r="52" spans="1:70" ht="15" x14ac:dyDescent="0.15">
      <c r="A52" s="69">
        <v>2207150</v>
      </c>
      <c r="C52" s="83">
        <v>0</v>
      </c>
      <c r="D52" s="69">
        <v>2207150</v>
      </c>
      <c r="E52" s="75" t="s">
        <v>25</v>
      </c>
      <c r="F52" s="69" t="s">
        <v>419</v>
      </c>
      <c r="G52" s="98">
        <f>VLOOKUP(D52,[1]Sheet1!$E$15:$AM$388,35,0)</f>
        <v>359</v>
      </c>
      <c r="H52" s="99">
        <f t="shared" si="8"/>
        <v>1108233</v>
      </c>
      <c r="I52" s="98">
        <f>VLOOKUP(D52,[1]Sheet1!$E$15:$AQ$388,39,0)</f>
        <v>0</v>
      </c>
      <c r="J52" s="98">
        <f t="shared" si="9"/>
        <v>0</v>
      </c>
      <c r="K52" s="98">
        <f>VLOOKUP(D52,'[4]К1-2023 - общински'!$D$8:$CU$380,96,0)</f>
        <v>0</v>
      </c>
      <c r="L52" s="98">
        <f t="shared" si="10"/>
        <v>0</v>
      </c>
      <c r="M52" s="98">
        <f>VLOOKUP(D52,[5]Sheet1!$F$7:$AI$380,30,0)</f>
        <v>0</v>
      </c>
      <c r="N52" s="98">
        <f t="shared" si="11"/>
        <v>0</v>
      </c>
      <c r="O52" s="98">
        <f>VLOOKUP(D52,[1]Sheet1!$E$15:$BV$388,70,0)</f>
        <v>0</v>
      </c>
      <c r="P52" s="98">
        <f t="shared" si="12"/>
        <v>0</v>
      </c>
      <c r="Q52" s="100">
        <f t="shared" si="82"/>
        <v>1108233</v>
      </c>
      <c r="R52" s="101">
        <f t="shared" si="83"/>
        <v>359</v>
      </c>
      <c r="S52" s="98">
        <f>VLOOKUP(D52,[1]Sheet1!$E$15:$AK$388,33,0)</f>
        <v>18</v>
      </c>
      <c r="T52" s="98">
        <f>VLOOKUP(D52,[5]Sheet1!$F$7:$U$380,16,0)</f>
        <v>0</v>
      </c>
      <c r="U52" s="98">
        <f t="shared" si="15"/>
        <v>18</v>
      </c>
      <c r="V52" s="99">
        <f t="shared" si="16"/>
        <v>282024</v>
      </c>
      <c r="W52" s="98">
        <f>VLOOKUP(D52,[1]Sheet1!$E$15:$DN$388,114,0)</f>
        <v>0</v>
      </c>
      <c r="X52" s="99">
        <f t="shared" si="17"/>
        <v>0</v>
      </c>
      <c r="Y52" s="98">
        <f>VLOOKUP(D52,[1]Sheet1!$E$15:$DP$388,116,0)</f>
        <v>0</v>
      </c>
      <c r="Z52" s="99">
        <f t="shared" si="18"/>
        <v>0</v>
      </c>
      <c r="AA52" s="71">
        <v>73900</v>
      </c>
      <c r="AB52" s="39">
        <f t="shared" si="84"/>
        <v>1086068.3400000001</v>
      </c>
      <c r="AC52" s="39">
        <f t="shared" si="85"/>
        <v>0</v>
      </c>
      <c r="AD52" s="39">
        <f t="shared" si="86"/>
        <v>0</v>
      </c>
      <c r="AE52" s="39">
        <f t="shared" si="87"/>
        <v>0</v>
      </c>
      <c r="AF52" s="39">
        <f t="shared" si="23"/>
        <v>1086068.3400000001</v>
      </c>
      <c r="AG52" s="39">
        <f t="shared" si="88"/>
        <v>282024</v>
      </c>
      <c r="AH52" s="39">
        <f t="shared" si="25"/>
        <v>73900</v>
      </c>
      <c r="AI52" s="39">
        <f t="shared" si="89"/>
        <v>0</v>
      </c>
      <c r="AJ52" s="39">
        <f t="shared" si="27"/>
        <v>1441992.34</v>
      </c>
      <c r="AK52" s="102">
        <v>0</v>
      </c>
      <c r="AL52" s="39">
        <f>VLOOKUP(D52,[6]data!$A$2:$E$107,5,0)</f>
        <v>5000</v>
      </c>
      <c r="AM52" s="98">
        <f>VLOOKUP(D52,[2]Sheet1!$E$15:$CJ$388,84,0)</f>
        <v>14</v>
      </c>
      <c r="AN52" s="39">
        <f t="shared" si="28"/>
        <v>1400</v>
      </c>
      <c r="AO52" s="76"/>
      <c r="AP52" s="76">
        <f t="shared" si="2"/>
        <v>0</v>
      </c>
      <c r="AQ52" s="76"/>
      <c r="AR52" s="76">
        <f t="shared" si="30"/>
        <v>0</v>
      </c>
      <c r="AS52" s="99">
        <f t="shared" si="31"/>
        <v>6400</v>
      </c>
      <c r="AT52" s="100">
        <f t="shared" si="32"/>
        <v>1448392.34</v>
      </c>
      <c r="AU52" s="98">
        <f>VLOOKUP(D52,[1]Sheet1!$E$15:$CT$388,94,0)</f>
        <v>12</v>
      </c>
      <c r="AV52" s="98">
        <f>VLOOKUP(D52,[1]Sheet1!$E$15:$CV$388,96,0)</f>
        <v>244</v>
      </c>
      <c r="AW52" s="99">
        <f t="shared" si="33"/>
        <v>387112</v>
      </c>
      <c r="AX52" s="98">
        <f>VLOOKUP(D52,[1]Sheet1!$E$15:$CR$388,92,0)</f>
        <v>0</v>
      </c>
      <c r="AY52" s="98">
        <f t="shared" si="34"/>
        <v>0</v>
      </c>
      <c r="AZ52" s="76">
        <f t="shared" si="35"/>
        <v>12565</v>
      </c>
      <c r="BA52" s="104"/>
      <c r="BB52" s="102">
        <v>220</v>
      </c>
      <c r="BC52" s="99">
        <f t="shared" si="36"/>
        <v>45540</v>
      </c>
      <c r="BD52" s="98">
        <f>VLOOKUP(D52,[1]Sheet1!$E$15:$DF$388,106,0)</f>
        <v>0</v>
      </c>
      <c r="BE52" s="98">
        <f t="shared" si="3"/>
        <v>0</v>
      </c>
      <c r="BF52" s="99">
        <v>2662</v>
      </c>
      <c r="BG52" s="98">
        <f t="shared" si="90"/>
        <v>359</v>
      </c>
      <c r="BH52" s="98">
        <f t="shared" si="91"/>
        <v>0</v>
      </c>
      <c r="BI52" s="99">
        <f t="shared" si="39"/>
        <v>15078</v>
      </c>
      <c r="BJ52" s="98">
        <f>VLOOKUP(D52,[1]Sheet1!$E$15:$CA$388,75,0)</f>
        <v>0</v>
      </c>
      <c r="BK52" s="98">
        <f t="shared" si="40"/>
        <v>0</v>
      </c>
      <c r="BL52" s="98">
        <v>0</v>
      </c>
      <c r="BM52" s="98">
        <f t="shared" si="41"/>
        <v>0</v>
      </c>
      <c r="BN52" s="98"/>
      <c r="BO52" s="98"/>
      <c r="BP52" s="39">
        <f t="shared" si="42"/>
        <v>0</v>
      </c>
      <c r="BQ52" s="39">
        <f t="shared" si="92"/>
        <v>1911349.34</v>
      </c>
      <c r="BR52" s="39">
        <f t="shared" si="4"/>
        <v>1911349</v>
      </c>
    </row>
    <row r="53" spans="1:70" ht="15" x14ac:dyDescent="0.15">
      <c r="A53" s="69">
        <v>2207163</v>
      </c>
      <c r="C53" s="83">
        <v>0</v>
      </c>
      <c r="D53" s="69">
        <v>2207163</v>
      </c>
      <c r="E53" s="75" t="s">
        <v>25</v>
      </c>
      <c r="F53" s="69" t="s">
        <v>420</v>
      </c>
      <c r="G53" s="98">
        <f>VLOOKUP(D53,[1]Sheet1!$E$15:$AM$388,35,0)</f>
        <v>612</v>
      </c>
      <c r="H53" s="99">
        <f t="shared" si="8"/>
        <v>1889244</v>
      </c>
      <c r="I53" s="98">
        <f>VLOOKUP(D53,[1]Sheet1!$E$15:$AQ$388,39,0)</f>
        <v>0</v>
      </c>
      <c r="J53" s="98">
        <f t="shared" si="9"/>
        <v>0</v>
      </c>
      <c r="K53" s="98">
        <f>VLOOKUP(D53,'[4]К1-2023 - общински'!$D$8:$CU$380,96,0)</f>
        <v>0</v>
      </c>
      <c r="L53" s="98">
        <f t="shared" si="10"/>
        <v>0</v>
      </c>
      <c r="M53" s="98">
        <f>VLOOKUP(D53,[5]Sheet1!$F$7:$AI$380,30,0)</f>
        <v>0</v>
      </c>
      <c r="N53" s="98">
        <f t="shared" si="11"/>
        <v>0</v>
      </c>
      <c r="O53" s="98">
        <f>VLOOKUP(D53,[1]Sheet1!$E$15:$BV$388,70,0)</f>
        <v>1</v>
      </c>
      <c r="P53" s="98">
        <f t="shared" si="12"/>
        <v>8821</v>
      </c>
      <c r="Q53" s="100">
        <f t="shared" si="82"/>
        <v>1898065</v>
      </c>
      <c r="R53" s="101">
        <f t="shared" si="83"/>
        <v>613</v>
      </c>
      <c r="S53" s="98">
        <f>VLOOKUP(D53,[1]Sheet1!$E$15:$AK$388,33,0)</f>
        <v>27</v>
      </c>
      <c r="T53" s="98">
        <f>VLOOKUP(D53,[5]Sheet1!$F$7:$U$380,16,0)</f>
        <v>0</v>
      </c>
      <c r="U53" s="98">
        <f t="shared" si="15"/>
        <v>27</v>
      </c>
      <c r="V53" s="99">
        <f t="shared" si="16"/>
        <v>423036</v>
      </c>
      <c r="W53" s="98">
        <f>VLOOKUP(D53,[1]Sheet1!$E$15:$DN$388,114,0)</f>
        <v>0</v>
      </c>
      <c r="X53" s="99">
        <f t="shared" si="17"/>
        <v>0</v>
      </c>
      <c r="Y53" s="98">
        <f>VLOOKUP(D53,[1]Sheet1!$E$15:$DP$388,116,0)</f>
        <v>0</v>
      </c>
      <c r="Z53" s="99">
        <f t="shared" si="18"/>
        <v>0</v>
      </c>
      <c r="AA53" s="71">
        <v>73900</v>
      </c>
      <c r="AB53" s="39">
        <f t="shared" si="84"/>
        <v>1851459.1199999999</v>
      </c>
      <c r="AC53" s="39">
        <f t="shared" si="85"/>
        <v>0</v>
      </c>
      <c r="AD53" s="39">
        <f t="shared" si="86"/>
        <v>0</v>
      </c>
      <c r="AE53" s="39">
        <f t="shared" si="87"/>
        <v>8821</v>
      </c>
      <c r="AF53" s="39">
        <f t="shared" si="23"/>
        <v>1860280.1199999999</v>
      </c>
      <c r="AG53" s="39">
        <f t="shared" si="88"/>
        <v>423036</v>
      </c>
      <c r="AH53" s="39">
        <f t="shared" si="25"/>
        <v>73900</v>
      </c>
      <c r="AI53" s="39">
        <f t="shared" si="89"/>
        <v>0</v>
      </c>
      <c r="AJ53" s="39">
        <f t="shared" si="27"/>
        <v>2357216.12</v>
      </c>
      <c r="AK53" s="102">
        <v>0</v>
      </c>
      <c r="AL53" s="39">
        <f>VLOOKUP(D53,[6]data!$A$2:$E$107,5,0)</f>
        <v>5000</v>
      </c>
      <c r="AM53" s="98">
        <f>VLOOKUP(D53,[2]Sheet1!$E$15:$CJ$388,84,0)</f>
        <v>25</v>
      </c>
      <c r="AN53" s="39">
        <f t="shared" si="28"/>
        <v>2500</v>
      </c>
      <c r="AO53" s="76"/>
      <c r="AP53" s="76">
        <f t="shared" si="2"/>
        <v>0</v>
      </c>
      <c r="AQ53" s="76"/>
      <c r="AR53" s="76">
        <f t="shared" si="30"/>
        <v>0</v>
      </c>
      <c r="AS53" s="99">
        <f t="shared" si="31"/>
        <v>7500</v>
      </c>
      <c r="AT53" s="100">
        <f t="shared" si="32"/>
        <v>2364716.12</v>
      </c>
      <c r="AU53" s="98">
        <f>VLOOKUP(D53,[1]Sheet1!$E$15:$CT$388,94,0)</f>
        <v>18</v>
      </c>
      <c r="AV53" s="98">
        <f>VLOOKUP(D53,[1]Sheet1!$E$15:$CV$388,96,0)</f>
        <v>409</v>
      </c>
      <c r="AW53" s="99">
        <f t="shared" si="33"/>
        <v>641470</v>
      </c>
      <c r="AX53" s="98">
        <f>VLOOKUP(D53,[1]Sheet1!$E$15:$CR$388,92,0)</f>
        <v>3</v>
      </c>
      <c r="AY53" s="98">
        <f t="shared" si="34"/>
        <v>7560</v>
      </c>
      <c r="AZ53" s="76">
        <f t="shared" si="35"/>
        <v>21420</v>
      </c>
      <c r="BA53" s="104"/>
      <c r="BB53" s="102">
        <v>396</v>
      </c>
      <c r="BC53" s="99">
        <f t="shared" si="36"/>
        <v>81972</v>
      </c>
      <c r="BD53" s="98">
        <f>VLOOKUP(D53,[1]Sheet1!$E$15:$DF$388,106,0)</f>
        <v>0</v>
      </c>
      <c r="BE53" s="98">
        <f t="shared" si="3"/>
        <v>0</v>
      </c>
      <c r="BF53" s="99">
        <v>2662</v>
      </c>
      <c r="BG53" s="98">
        <f t="shared" si="90"/>
        <v>612</v>
      </c>
      <c r="BH53" s="98">
        <f t="shared" si="91"/>
        <v>0</v>
      </c>
      <c r="BI53" s="99">
        <f t="shared" si="39"/>
        <v>25704</v>
      </c>
      <c r="BJ53" s="98">
        <f>VLOOKUP(D53,[1]Sheet1!$E$15:$CA$388,75,0)</f>
        <v>0</v>
      </c>
      <c r="BK53" s="98">
        <f t="shared" si="40"/>
        <v>0</v>
      </c>
      <c r="BL53" s="98">
        <v>0</v>
      </c>
      <c r="BM53" s="98">
        <f t="shared" si="41"/>
        <v>0</v>
      </c>
      <c r="BN53" s="98"/>
      <c r="BO53" s="98"/>
      <c r="BP53" s="39">
        <f t="shared" si="42"/>
        <v>0</v>
      </c>
      <c r="BQ53" s="39">
        <f t="shared" si="92"/>
        <v>3145504.12</v>
      </c>
      <c r="BR53" s="39">
        <f t="shared" si="4"/>
        <v>3145504</v>
      </c>
    </row>
    <row r="54" spans="1:70" ht="15" x14ac:dyDescent="0.25">
      <c r="B54" s="11">
        <v>7</v>
      </c>
      <c r="C54" s="85"/>
      <c r="F54" s="47" t="s">
        <v>111</v>
      </c>
      <c r="G54" s="47">
        <f t="shared" ref="G54:Z54" si="93">SUM(G55:G61)</f>
        <v>3071</v>
      </c>
      <c r="H54" s="47">
        <f t="shared" si="93"/>
        <v>9480177</v>
      </c>
      <c r="I54" s="47">
        <f t="shared" si="93"/>
        <v>0</v>
      </c>
      <c r="J54" s="47">
        <f t="shared" si="93"/>
        <v>0</v>
      </c>
      <c r="K54" s="47">
        <f t="shared" si="93"/>
        <v>0</v>
      </c>
      <c r="L54" s="47">
        <f t="shared" si="93"/>
        <v>0</v>
      </c>
      <c r="M54" s="47">
        <f t="shared" si="93"/>
        <v>0</v>
      </c>
      <c r="N54" s="47">
        <f t="shared" si="93"/>
        <v>0</v>
      </c>
      <c r="O54" s="47">
        <f t="shared" si="93"/>
        <v>26</v>
      </c>
      <c r="P54" s="47">
        <f t="shared" si="93"/>
        <v>229346</v>
      </c>
      <c r="Q54" s="47">
        <f t="shared" si="93"/>
        <v>9709523</v>
      </c>
      <c r="R54" s="47">
        <f t="shared" si="93"/>
        <v>3097</v>
      </c>
      <c r="S54" s="47">
        <f t="shared" si="93"/>
        <v>141</v>
      </c>
      <c r="T54" s="47">
        <f t="shared" si="93"/>
        <v>0</v>
      </c>
      <c r="U54" s="47">
        <f t="shared" si="93"/>
        <v>141</v>
      </c>
      <c r="V54" s="47">
        <f t="shared" si="93"/>
        <v>2209188</v>
      </c>
      <c r="W54" s="47">
        <f t="shared" si="93"/>
        <v>361</v>
      </c>
      <c r="X54" s="47">
        <f t="shared" si="93"/>
        <v>26714</v>
      </c>
      <c r="Y54" s="47">
        <f t="shared" si="93"/>
        <v>292</v>
      </c>
      <c r="Z54" s="47">
        <f t="shared" si="93"/>
        <v>37668</v>
      </c>
      <c r="AA54" s="47">
        <f t="shared" ref="AA54:BD54" si="94">SUM(AA55:AA61)</f>
        <v>517300</v>
      </c>
      <c r="AB54" s="47">
        <f t="shared" si="94"/>
        <v>9290573.4600000009</v>
      </c>
      <c r="AC54" s="47">
        <f t="shared" si="94"/>
        <v>0</v>
      </c>
      <c r="AD54" s="47">
        <f t="shared" si="94"/>
        <v>0</v>
      </c>
      <c r="AE54" s="47">
        <f t="shared" si="94"/>
        <v>229346</v>
      </c>
      <c r="AF54" s="47">
        <f t="shared" si="94"/>
        <v>9519919.4600000009</v>
      </c>
      <c r="AG54" s="47">
        <f t="shared" si="94"/>
        <v>2209188</v>
      </c>
      <c r="AH54" s="47">
        <f t="shared" si="94"/>
        <v>517300</v>
      </c>
      <c r="AI54" s="47">
        <f t="shared" si="94"/>
        <v>64382</v>
      </c>
      <c r="AJ54" s="47">
        <f t="shared" si="94"/>
        <v>12310789.460000001</v>
      </c>
      <c r="AK54" s="47">
        <f t="shared" si="94"/>
        <v>14850</v>
      </c>
      <c r="AL54" s="47">
        <f t="shared" si="94"/>
        <v>20000</v>
      </c>
      <c r="AM54" s="47">
        <f t="shared" si="94"/>
        <v>188</v>
      </c>
      <c r="AN54" s="47">
        <f t="shared" si="94"/>
        <v>18800</v>
      </c>
      <c r="AO54" s="47">
        <f t="shared" si="94"/>
        <v>29</v>
      </c>
      <c r="AP54" s="47">
        <f t="shared" si="94"/>
        <v>17904.600000000002</v>
      </c>
      <c r="AQ54" s="47">
        <f t="shared" si="94"/>
        <v>0</v>
      </c>
      <c r="AR54" s="47">
        <f t="shared" si="94"/>
        <v>0</v>
      </c>
      <c r="AS54" s="47">
        <f t="shared" si="94"/>
        <v>71554.600000000006</v>
      </c>
      <c r="AT54" s="47">
        <f t="shared" si="94"/>
        <v>12382344.060000001</v>
      </c>
      <c r="AU54" s="47">
        <f t="shared" si="94"/>
        <v>65</v>
      </c>
      <c r="AV54" s="47">
        <f t="shared" si="94"/>
        <v>1368</v>
      </c>
      <c r="AW54" s="47">
        <f t="shared" si="94"/>
        <v>2162372</v>
      </c>
      <c r="AX54" s="47">
        <f t="shared" si="94"/>
        <v>6</v>
      </c>
      <c r="AY54" s="47">
        <f t="shared" si="94"/>
        <v>15120</v>
      </c>
      <c r="AZ54" s="47">
        <f t="shared" si="94"/>
        <v>107485</v>
      </c>
      <c r="BA54" s="47">
        <f t="shared" si="94"/>
        <v>0</v>
      </c>
      <c r="BB54" s="47">
        <f t="shared" si="94"/>
        <v>1617</v>
      </c>
      <c r="BC54" s="47">
        <f t="shared" si="94"/>
        <v>334719</v>
      </c>
      <c r="BD54" s="47">
        <f t="shared" si="94"/>
        <v>462</v>
      </c>
      <c r="BE54" s="47">
        <f t="shared" ref="BE54:BR54" si="95">SUM(BE55:BE61)</f>
        <v>46200</v>
      </c>
      <c r="BF54" s="47">
        <f t="shared" si="95"/>
        <v>18634</v>
      </c>
      <c r="BG54" s="47">
        <f t="shared" si="95"/>
        <v>3071</v>
      </c>
      <c r="BH54" s="47">
        <f t="shared" si="95"/>
        <v>0</v>
      </c>
      <c r="BI54" s="47">
        <f t="shared" si="95"/>
        <v>128982</v>
      </c>
      <c r="BJ54" s="47">
        <f t="shared" si="95"/>
        <v>0</v>
      </c>
      <c r="BK54" s="47">
        <f t="shared" si="95"/>
        <v>0</v>
      </c>
      <c r="BL54" s="47">
        <f t="shared" si="95"/>
        <v>0</v>
      </c>
      <c r="BM54" s="47">
        <f t="shared" si="95"/>
        <v>0</v>
      </c>
      <c r="BN54" s="47">
        <f t="shared" si="95"/>
        <v>0</v>
      </c>
      <c r="BO54" s="47">
        <f t="shared" si="95"/>
        <v>0</v>
      </c>
      <c r="BP54" s="47">
        <f t="shared" si="95"/>
        <v>0</v>
      </c>
      <c r="BQ54" s="47">
        <f t="shared" si="95"/>
        <v>15195856.060000001</v>
      </c>
      <c r="BR54" s="47">
        <f t="shared" si="95"/>
        <v>15195856</v>
      </c>
    </row>
    <row r="55" spans="1:70" ht="15" x14ac:dyDescent="0.15">
      <c r="A55" s="69">
        <v>2208017</v>
      </c>
      <c r="C55" s="83">
        <v>2</v>
      </c>
      <c r="D55" s="69">
        <v>2208017</v>
      </c>
      <c r="E55" s="75" t="s">
        <v>111</v>
      </c>
      <c r="F55" s="69" t="s">
        <v>421</v>
      </c>
      <c r="G55" s="98">
        <f>VLOOKUP(D55,[1]Sheet1!$E$15:$AM$388,35,0)</f>
        <v>580</v>
      </c>
      <c r="H55" s="99">
        <f t="shared" si="8"/>
        <v>1790460</v>
      </c>
      <c r="I55" s="98">
        <f>VLOOKUP(D55,[1]Sheet1!$E$15:$AQ$388,39,0)</f>
        <v>0</v>
      </c>
      <c r="J55" s="98">
        <f t="shared" si="9"/>
        <v>0</v>
      </c>
      <c r="K55" s="98">
        <f>VLOOKUP(D55,'[4]К1-2023 - общински'!$D$8:$CU$380,96,0)</f>
        <v>0</v>
      </c>
      <c r="L55" s="98">
        <f t="shared" si="10"/>
        <v>0</v>
      </c>
      <c r="M55" s="98">
        <f>VLOOKUP(D55,[5]Sheet1!$F$7:$AI$380,30,0)</f>
        <v>0</v>
      </c>
      <c r="N55" s="98">
        <f t="shared" si="11"/>
        <v>0</v>
      </c>
      <c r="O55" s="98">
        <f>VLOOKUP(D55,[1]Sheet1!$E$15:$BV$388,70,0)</f>
        <v>0</v>
      </c>
      <c r="P55" s="98">
        <f t="shared" si="12"/>
        <v>0</v>
      </c>
      <c r="Q55" s="100">
        <f t="shared" ref="Q55:Q61" si="96">H55+J55+L55+N55+P55</f>
        <v>1790460</v>
      </c>
      <c r="R55" s="101">
        <f t="shared" ref="R55:R61" si="97">G55+I55+K55+M55+O55</f>
        <v>580</v>
      </c>
      <c r="S55" s="98">
        <f>VLOOKUP(D55,[1]Sheet1!$E$15:$AK$388,33,0)</f>
        <v>27</v>
      </c>
      <c r="T55" s="98">
        <f>VLOOKUP(D55,[5]Sheet1!$F$7:$U$380,16,0)</f>
        <v>0</v>
      </c>
      <c r="U55" s="98">
        <f t="shared" si="15"/>
        <v>27</v>
      </c>
      <c r="V55" s="99">
        <f t="shared" si="16"/>
        <v>423036</v>
      </c>
      <c r="W55" s="98">
        <f>VLOOKUP(D55,[1]Sheet1!$E$15:$DN$388,114,0)</f>
        <v>42</v>
      </c>
      <c r="X55" s="99">
        <f t="shared" si="17"/>
        <v>3108</v>
      </c>
      <c r="Y55" s="98">
        <f>VLOOKUP(D55,[1]Sheet1!$E$15:$DP$388,116,0)</f>
        <v>18</v>
      </c>
      <c r="Z55" s="99">
        <f t="shared" si="18"/>
        <v>2322</v>
      </c>
      <c r="AA55" s="71">
        <v>73900</v>
      </c>
      <c r="AB55" s="39">
        <f t="shared" ref="AB55:AB61" si="98">H55*98%</f>
        <v>1754650.8</v>
      </c>
      <c r="AC55" s="39">
        <f t="shared" ref="AC55:AC61" si="99">J55*98%</f>
        <v>0</v>
      </c>
      <c r="AD55" s="39">
        <f t="shared" ref="AD55:AD61" si="100">N55+L55</f>
        <v>0</v>
      </c>
      <c r="AE55" s="39">
        <f t="shared" ref="AE55:AE61" si="101">P55*100%</f>
        <v>0</v>
      </c>
      <c r="AF55" s="39">
        <f t="shared" si="23"/>
        <v>1754650.8</v>
      </c>
      <c r="AG55" s="39">
        <f t="shared" ref="AG55:AG61" si="102">V55</f>
        <v>423036</v>
      </c>
      <c r="AH55" s="39">
        <f t="shared" si="25"/>
        <v>73900</v>
      </c>
      <c r="AI55" s="39">
        <f t="shared" ref="AI55:AI61" si="103">X55+Z55</f>
        <v>5430</v>
      </c>
      <c r="AJ55" s="39">
        <f t="shared" si="27"/>
        <v>2257016.7999999998</v>
      </c>
      <c r="AK55" s="102">
        <v>0</v>
      </c>
      <c r="AL55" s="39">
        <f>VLOOKUP(D55,[6]data!$A$2:$E$107,5,0)</f>
        <v>5000</v>
      </c>
      <c r="AM55" s="98">
        <f>VLOOKUP(D55,[2]Sheet1!$E$15:$CJ$388,84,0)</f>
        <v>24</v>
      </c>
      <c r="AN55" s="39">
        <f t="shared" si="28"/>
        <v>2400</v>
      </c>
      <c r="AO55" s="76"/>
      <c r="AP55" s="76">
        <f t="shared" si="2"/>
        <v>0</v>
      </c>
      <c r="AQ55" s="76"/>
      <c r="AR55" s="76">
        <f t="shared" si="30"/>
        <v>0</v>
      </c>
      <c r="AS55" s="99">
        <f t="shared" si="31"/>
        <v>7400</v>
      </c>
      <c r="AT55" s="100">
        <f t="shared" si="32"/>
        <v>2264416.7999999998</v>
      </c>
      <c r="AU55" s="98">
        <f>VLOOKUP(D55,[1]Sheet1!$E$15:$CT$388,94,0)</f>
        <v>15</v>
      </c>
      <c r="AV55" s="98">
        <f>VLOOKUP(D55,[1]Sheet1!$E$15:$CV$388,96,0)</f>
        <v>338</v>
      </c>
      <c r="AW55" s="99">
        <f t="shared" si="33"/>
        <v>530552</v>
      </c>
      <c r="AX55" s="98">
        <f>VLOOKUP(D55,[1]Sheet1!$E$15:$CR$388,92,0)</f>
        <v>1</v>
      </c>
      <c r="AY55" s="98">
        <f t="shared" si="34"/>
        <v>2520</v>
      </c>
      <c r="AZ55" s="76">
        <f t="shared" si="35"/>
        <v>20300</v>
      </c>
      <c r="BA55" s="104"/>
      <c r="BB55" s="102">
        <v>343</v>
      </c>
      <c r="BC55" s="99">
        <f t="shared" si="36"/>
        <v>71001</v>
      </c>
      <c r="BD55" s="98">
        <f>VLOOKUP(D55,[1]Sheet1!$E$15:$DF$388,106,0)</f>
        <v>60</v>
      </c>
      <c r="BE55" s="98">
        <f t="shared" si="3"/>
        <v>6000</v>
      </c>
      <c r="BF55" s="99">
        <v>2662</v>
      </c>
      <c r="BG55" s="98">
        <f t="shared" ref="BG55:BG61" si="104">G55</f>
        <v>580</v>
      </c>
      <c r="BH55" s="98">
        <f t="shared" ref="BH55:BH61" si="105">I55</f>
        <v>0</v>
      </c>
      <c r="BI55" s="99">
        <f t="shared" si="39"/>
        <v>24360</v>
      </c>
      <c r="BJ55" s="98">
        <f>VLOOKUP(D55,[1]Sheet1!$E$15:$CA$388,75,0)</f>
        <v>0</v>
      </c>
      <c r="BK55" s="98">
        <f t="shared" si="40"/>
        <v>0</v>
      </c>
      <c r="BL55" s="98">
        <v>0</v>
      </c>
      <c r="BM55" s="98">
        <f t="shared" si="41"/>
        <v>0</v>
      </c>
      <c r="BN55" s="98"/>
      <c r="BO55" s="98"/>
      <c r="BP55" s="39">
        <f t="shared" si="42"/>
        <v>0</v>
      </c>
      <c r="BQ55" s="39">
        <f t="shared" ref="BQ55:BQ61" si="106">AT55+AW55+AY55+AZ55+BA55+BC55+BE55+BF55+BI55+BK55+BM55</f>
        <v>2921811.8</v>
      </c>
      <c r="BR55" s="39">
        <f t="shared" si="4"/>
        <v>2921812</v>
      </c>
    </row>
    <row r="56" spans="1:70" ht="15" x14ac:dyDescent="0.15">
      <c r="A56" s="69">
        <v>2208028</v>
      </c>
      <c r="C56" s="83">
        <v>5</v>
      </c>
      <c r="D56" s="69">
        <v>2208028</v>
      </c>
      <c r="E56" s="75" t="s">
        <v>111</v>
      </c>
      <c r="F56" s="69" t="s">
        <v>422</v>
      </c>
      <c r="G56" s="98">
        <f>VLOOKUP(D56,[1]Sheet1!$E$15:$AM$388,35,0)</f>
        <v>461</v>
      </c>
      <c r="H56" s="99">
        <f t="shared" si="8"/>
        <v>1423107</v>
      </c>
      <c r="I56" s="98">
        <f>VLOOKUP(D56,[1]Sheet1!$E$15:$AQ$388,39,0)</f>
        <v>0</v>
      </c>
      <c r="J56" s="98">
        <f t="shared" si="9"/>
        <v>0</v>
      </c>
      <c r="K56" s="98">
        <f>VLOOKUP(D56,'[4]К1-2023 - общински'!$D$8:$CU$380,96,0)</f>
        <v>0</v>
      </c>
      <c r="L56" s="98">
        <f t="shared" si="10"/>
        <v>0</v>
      </c>
      <c r="M56" s="98">
        <f>VLOOKUP(D56,[5]Sheet1!$F$7:$AI$380,30,0)</f>
        <v>0</v>
      </c>
      <c r="N56" s="98">
        <f t="shared" si="11"/>
        <v>0</v>
      </c>
      <c r="O56" s="98">
        <f>VLOOKUP(D56,[1]Sheet1!$E$15:$BV$388,70,0)</f>
        <v>0</v>
      </c>
      <c r="P56" s="98">
        <f t="shared" si="12"/>
        <v>0</v>
      </c>
      <c r="Q56" s="100">
        <f t="shared" si="96"/>
        <v>1423107</v>
      </c>
      <c r="R56" s="101">
        <f t="shared" si="97"/>
        <v>461</v>
      </c>
      <c r="S56" s="98">
        <f>VLOOKUP(D56,[1]Sheet1!$E$15:$AK$388,33,0)</f>
        <v>22</v>
      </c>
      <c r="T56" s="98">
        <f>VLOOKUP(D56,[5]Sheet1!$F$7:$U$380,16,0)</f>
        <v>0</v>
      </c>
      <c r="U56" s="98">
        <f t="shared" si="15"/>
        <v>22</v>
      </c>
      <c r="V56" s="99">
        <f t="shared" si="16"/>
        <v>344696</v>
      </c>
      <c r="W56" s="98">
        <f>VLOOKUP(D56,[1]Sheet1!$E$15:$DN$388,114,0)</f>
        <v>26</v>
      </c>
      <c r="X56" s="99">
        <f t="shared" si="17"/>
        <v>1924</v>
      </c>
      <c r="Y56" s="98">
        <f>VLOOKUP(D56,[1]Sheet1!$E$15:$DP$388,116,0)</f>
        <v>226</v>
      </c>
      <c r="Z56" s="99">
        <f t="shared" si="18"/>
        <v>29154</v>
      </c>
      <c r="AA56" s="71">
        <v>73900</v>
      </c>
      <c r="AB56" s="39">
        <f t="shared" si="98"/>
        <v>1394644.8599999999</v>
      </c>
      <c r="AC56" s="39">
        <f t="shared" si="99"/>
        <v>0</v>
      </c>
      <c r="AD56" s="39">
        <f t="shared" si="100"/>
        <v>0</v>
      </c>
      <c r="AE56" s="39">
        <f t="shared" si="101"/>
        <v>0</v>
      </c>
      <c r="AF56" s="39">
        <f t="shared" si="23"/>
        <v>1394644.8599999999</v>
      </c>
      <c r="AG56" s="39">
        <f t="shared" si="102"/>
        <v>344696</v>
      </c>
      <c r="AH56" s="39">
        <f t="shared" si="25"/>
        <v>73900</v>
      </c>
      <c r="AI56" s="39">
        <f t="shared" si="103"/>
        <v>31078</v>
      </c>
      <c r="AJ56" s="39">
        <f t="shared" si="27"/>
        <v>1844318.8599999999</v>
      </c>
      <c r="AK56" s="102">
        <v>0</v>
      </c>
      <c r="AL56" s="39">
        <v>0</v>
      </c>
      <c r="AM56" s="98">
        <f>VLOOKUP(D56,[2]Sheet1!$E$15:$CJ$388,84,0)</f>
        <v>56</v>
      </c>
      <c r="AN56" s="39">
        <f t="shared" si="28"/>
        <v>5600</v>
      </c>
      <c r="AO56" s="76"/>
      <c r="AP56" s="76">
        <f t="shared" si="2"/>
        <v>0</v>
      </c>
      <c r="AQ56" s="76"/>
      <c r="AR56" s="76">
        <f t="shared" si="30"/>
        <v>0</v>
      </c>
      <c r="AS56" s="99">
        <f t="shared" si="31"/>
        <v>5600</v>
      </c>
      <c r="AT56" s="100">
        <f t="shared" si="32"/>
        <v>1849918.8599999999</v>
      </c>
      <c r="AU56" s="98">
        <f>VLOOKUP(D56,[1]Sheet1!$E$15:$CT$388,94,0)</f>
        <v>10</v>
      </c>
      <c r="AV56" s="98">
        <f>VLOOKUP(D56,[1]Sheet1!$E$15:$CV$388,96,0)</f>
        <v>185</v>
      </c>
      <c r="AW56" s="99">
        <f t="shared" si="33"/>
        <v>296670</v>
      </c>
      <c r="AX56" s="98">
        <f>VLOOKUP(D56,[1]Sheet1!$E$15:$CR$388,92,0)</f>
        <v>0</v>
      </c>
      <c r="AY56" s="98">
        <f t="shared" si="34"/>
        <v>0</v>
      </c>
      <c r="AZ56" s="76">
        <f t="shared" si="35"/>
        <v>16135</v>
      </c>
      <c r="BA56" s="104"/>
      <c r="BB56" s="102">
        <v>142</v>
      </c>
      <c r="BC56" s="99">
        <f t="shared" si="36"/>
        <v>29394</v>
      </c>
      <c r="BD56" s="98">
        <f>VLOOKUP(D56,[1]Sheet1!$E$15:$DF$388,106,0)</f>
        <v>226</v>
      </c>
      <c r="BE56" s="98">
        <f t="shared" si="3"/>
        <v>22600</v>
      </c>
      <c r="BF56" s="99">
        <v>2662</v>
      </c>
      <c r="BG56" s="98">
        <f t="shared" si="104"/>
        <v>461</v>
      </c>
      <c r="BH56" s="98">
        <f t="shared" si="105"/>
        <v>0</v>
      </c>
      <c r="BI56" s="99">
        <f t="shared" si="39"/>
        <v>19362</v>
      </c>
      <c r="BJ56" s="98">
        <f>VLOOKUP(D56,[1]Sheet1!$E$15:$CA$388,75,0)</f>
        <v>0</v>
      </c>
      <c r="BK56" s="98">
        <f t="shared" si="40"/>
        <v>0</v>
      </c>
      <c r="BL56" s="98">
        <v>0</v>
      </c>
      <c r="BM56" s="98">
        <f t="shared" si="41"/>
        <v>0</v>
      </c>
      <c r="BN56" s="98"/>
      <c r="BO56" s="98"/>
      <c r="BP56" s="39">
        <f t="shared" si="42"/>
        <v>0</v>
      </c>
      <c r="BQ56" s="39">
        <f t="shared" si="106"/>
        <v>2236741.86</v>
      </c>
      <c r="BR56" s="39">
        <f t="shared" si="4"/>
        <v>2236742</v>
      </c>
    </row>
    <row r="57" spans="1:70" ht="15" x14ac:dyDescent="0.15">
      <c r="A57" s="69">
        <v>2208075</v>
      </c>
      <c r="C57" s="83">
        <v>0</v>
      </c>
      <c r="D57" s="69">
        <v>2208075</v>
      </c>
      <c r="E57" s="75" t="s">
        <v>111</v>
      </c>
      <c r="F57" s="69" t="s">
        <v>423</v>
      </c>
      <c r="G57" s="98">
        <f>VLOOKUP(D57,[1]Sheet1!$E$15:$AM$388,35,0)</f>
        <v>681</v>
      </c>
      <c r="H57" s="99">
        <f t="shared" si="8"/>
        <v>2102247</v>
      </c>
      <c r="I57" s="98">
        <f>VLOOKUP(D57,[1]Sheet1!$E$15:$AQ$388,39,0)</f>
        <v>0</v>
      </c>
      <c r="J57" s="98">
        <f t="shared" si="9"/>
        <v>0</v>
      </c>
      <c r="K57" s="98">
        <f>VLOOKUP(D57,'[4]К1-2023 - общински'!$D$8:$CU$380,96,0)</f>
        <v>0</v>
      </c>
      <c r="L57" s="98">
        <f t="shared" si="10"/>
        <v>0</v>
      </c>
      <c r="M57" s="98">
        <f>VLOOKUP(D57,[5]Sheet1!$F$7:$AI$380,30,0)</f>
        <v>0</v>
      </c>
      <c r="N57" s="98">
        <f t="shared" si="11"/>
        <v>0</v>
      </c>
      <c r="O57" s="98">
        <f>VLOOKUP(D57,[1]Sheet1!$E$15:$BV$388,70,0)</f>
        <v>0</v>
      </c>
      <c r="P57" s="98">
        <f t="shared" si="12"/>
        <v>0</v>
      </c>
      <c r="Q57" s="100">
        <f t="shared" si="96"/>
        <v>2102247</v>
      </c>
      <c r="R57" s="101">
        <f t="shared" si="97"/>
        <v>681</v>
      </c>
      <c r="S57" s="98">
        <f>VLOOKUP(D57,[1]Sheet1!$E$15:$AK$388,33,0)</f>
        <v>27</v>
      </c>
      <c r="T57" s="98">
        <f>VLOOKUP(D57,[5]Sheet1!$F$7:$U$380,16,0)</f>
        <v>0</v>
      </c>
      <c r="U57" s="98">
        <f t="shared" si="15"/>
        <v>27</v>
      </c>
      <c r="V57" s="99">
        <f t="shared" si="16"/>
        <v>423036</v>
      </c>
      <c r="W57" s="98">
        <f>VLOOKUP(D57,[1]Sheet1!$E$15:$DN$388,114,0)</f>
        <v>0</v>
      </c>
      <c r="X57" s="99">
        <f t="shared" si="17"/>
        <v>0</v>
      </c>
      <c r="Y57" s="98">
        <f>VLOOKUP(D57,[1]Sheet1!$E$15:$DP$388,116,0)</f>
        <v>0</v>
      </c>
      <c r="Z57" s="99">
        <f t="shared" si="18"/>
        <v>0</v>
      </c>
      <c r="AA57" s="71">
        <v>73900</v>
      </c>
      <c r="AB57" s="39">
        <f t="shared" si="98"/>
        <v>2060202.06</v>
      </c>
      <c r="AC57" s="39">
        <f t="shared" si="99"/>
        <v>0</v>
      </c>
      <c r="AD57" s="39">
        <f t="shared" si="100"/>
        <v>0</v>
      </c>
      <c r="AE57" s="39">
        <f t="shared" si="101"/>
        <v>0</v>
      </c>
      <c r="AF57" s="39">
        <f t="shared" si="23"/>
        <v>2060202.06</v>
      </c>
      <c r="AG57" s="39">
        <f t="shared" si="102"/>
        <v>423036</v>
      </c>
      <c r="AH57" s="39">
        <f t="shared" si="25"/>
        <v>73900</v>
      </c>
      <c r="AI57" s="39">
        <f t="shared" si="103"/>
        <v>0</v>
      </c>
      <c r="AJ57" s="39">
        <f t="shared" si="27"/>
        <v>2557138.06</v>
      </c>
      <c r="AK57" s="102">
        <v>14850</v>
      </c>
      <c r="AL57" s="39">
        <v>0</v>
      </c>
      <c r="AM57" s="98">
        <f>VLOOKUP(D57,[2]Sheet1!$E$15:$CJ$388,84,0)</f>
        <v>34</v>
      </c>
      <c r="AN57" s="39">
        <f t="shared" si="28"/>
        <v>3400</v>
      </c>
      <c r="AO57" s="76"/>
      <c r="AP57" s="76">
        <f t="shared" si="2"/>
        <v>0</v>
      </c>
      <c r="AQ57" s="76"/>
      <c r="AR57" s="76">
        <f t="shared" si="30"/>
        <v>0</v>
      </c>
      <c r="AS57" s="99">
        <f t="shared" si="31"/>
        <v>18250</v>
      </c>
      <c r="AT57" s="100">
        <f t="shared" si="32"/>
        <v>2575388.06</v>
      </c>
      <c r="AU57" s="98">
        <f>VLOOKUP(D57,[1]Sheet1!$E$15:$CT$388,94,0)</f>
        <v>4</v>
      </c>
      <c r="AV57" s="98">
        <f>VLOOKUP(D57,[1]Sheet1!$E$15:$CV$388,96,0)</f>
        <v>82</v>
      </c>
      <c r="AW57" s="99">
        <f t="shared" si="33"/>
        <v>129980</v>
      </c>
      <c r="AX57" s="98">
        <f>VLOOKUP(D57,[1]Sheet1!$E$15:$CR$388,92,0)</f>
        <v>0</v>
      </c>
      <c r="AY57" s="98">
        <f t="shared" si="34"/>
        <v>0</v>
      </c>
      <c r="AZ57" s="76">
        <f t="shared" si="35"/>
        <v>23835</v>
      </c>
      <c r="BA57" s="104"/>
      <c r="BB57" s="102">
        <v>367</v>
      </c>
      <c r="BC57" s="99">
        <f t="shared" si="36"/>
        <v>75969</v>
      </c>
      <c r="BD57" s="98">
        <f>VLOOKUP(D57,[1]Sheet1!$E$15:$DF$388,106,0)</f>
        <v>0</v>
      </c>
      <c r="BE57" s="98">
        <f t="shared" si="3"/>
        <v>0</v>
      </c>
      <c r="BF57" s="99">
        <v>2662</v>
      </c>
      <c r="BG57" s="98">
        <f t="shared" si="104"/>
        <v>681</v>
      </c>
      <c r="BH57" s="98">
        <f t="shared" si="105"/>
        <v>0</v>
      </c>
      <c r="BI57" s="99">
        <f t="shared" si="39"/>
        <v>28602</v>
      </c>
      <c r="BJ57" s="98">
        <f>VLOOKUP(D57,[1]Sheet1!$E$15:$CA$388,75,0)</f>
        <v>0</v>
      </c>
      <c r="BK57" s="98">
        <f t="shared" si="40"/>
        <v>0</v>
      </c>
      <c r="BL57" s="98">
        <v>0</v>
      </c>
      <c r="BM57" s="98">
        <f t="shared" si="41"/>
        <v>0</v>
      </c>
      <c r="BN57" s="98"/>
      <c r="BO57" s="98"/>
      <c r="BP57" s="39">
        <f t="shared" si="42"/>
        <v>0</v>
      </c>
      <c r="BQ57" s="39">
        <f t="shared" si="106"/>
        <v>2836436.06</v>
      </c>
      <c r="BR57" s="39">
        <f t="shared" si="4"/>
        <v>2836436</v>
      </c>
    </row>
    <row r="58" spans="1:70" ht="15" x14ac:dyDescent="0.15">
      <c r="A58" s="69">
        <v>2208092</v>
      </c>
      <c r="C58" s="83">
        <v>2</v>
      </c>
      <c r="D58" s="69">
        <v>2208092</v>
      </c>
      <c r="E58" s="75" t="s">
        <v>111</v>
      </c>
      <c r="F58" s="69" t="s">
        <v>424</v>
      </c>
      <c r="G58" s="98">
        <f>VLOOKUP(D58,[1]Sheet1!$E$15:$AM$388,35,0)</f>
        <v>542</v>
      </c>
      <c r="H58" s="99">
        <f t="shared" si="8"/>
        <v>1673154</v>
      </c>
      <c r="I58" s="98">
        <f>VLOOKUP(D58,[1]Sheet1!$E$15:$AQ$388,39,0)</f>
        <v>0</v>
      </c>
      <c r="J58" s="98">
        <f t="shared" si="9"/>
        <v>0</v>
      </c>
      <c r="K58" s="98">
        <f>VLOOKUP(D58,'[4]К1-2023 - общински'!$D$8:$CU$380,96,0)</f>
        <v>0</v>
      </c>
      <c r="L58" s="98">
        <f t="shared" si="10"/>
        <v>0</v>
      </c>
      <c r="M58" s="98">
        <f>VLOOKUP(D58,[5]Sheet1!$F$7:$AI$380,30,0)</f>
        <v>0</v>
      </c>
      <c r="N58" s="98">
        <f t="shared" si="11"/>
        <v>0</v>
      </c>
      <c r="O58" s="98">
        <f>VLOOKUP(D58,[1]Sheet1!$E$15:$BV$388,70,0)</f>
        <v>2</v>
      </c>
      <c r="P58" s="98">
        <f t="shared" si="12"/>
        <v>17642</v>
      </c>
      <c r="Q58" s="100">
        <f t="shared" si="96"/>
        <v>1690796</v>
      </c>
      <c r="R58" s="101">
        <f t="shared" si="97"/>
        <v>544</v>
      </c>
      <c r="S58" s="98">
        <f>VLOOKUP(D58,[1]Sheet1!$E$15:$AK$388,33,0)</f>
        <v>23</v>
      </c>
      <c r="T58" s="98">
        <f>VLOOKUP(D58,[5]Sheet1!$F$7:$U$380,16,0)</f>
        <v>0</v>
      </c>
      <c r="U58" s="98">
        <f t="shared" si="15"/>
        <v>23</v>
      </c>
      <c r="V58" s="99">
        <f t="shared" si="16"/>
        <v>360364</v>
      </c>
      <c r="W58" s="98">
        <f>VLOOKUP(D58,[1]Sheet1!$E$15:$DN$388,114,0)</f>
        <v>0</v>
      </c>
      <c r="X58" s="99">
        <f t="shared" si="17"/>
        <v>0</v>
      </c>
      <c r="Y58" s="98">
        <f>VLOOKUP(D58,[1]Sheet1!$E$15:$DP$388,116,0)</f>
        <v>0</v>
      </c>
      <c r="Z58" s="99">
        <f t="shared" si="18"/>
        <v>0</v>
      </c>
      <c r="AA58" s="71">
        <v>73900</v>
      </c>
      <c r="AB58" s="39">
        <f t="shared" si="98"/>
        <v>1639690.92</v>
      </c>
      <c r="AC58" s="39">
        <f t="shared" si="99"/>
        <v>0</v>
      </c>
      <c r="AD58" s="39">
        <f t="shared" si="100"/>
        <v>0</v>
      </c>
      <c r="AE58" s="39">
        <f t="shared" si="101"/>
        <v>17642</v>
      </c>
      <c r="AF58" s="39">
        <f t="shared" si="23"/>
        <v>1657332.92</v>
      </c>
      <c r="AG58" s="39">
        <f t="shared" si="102"/>
        <v>360364</v>
      </c>
      <c r="AH58" s="39">
        <f t="shared" si="25"/>
        <v>73900</v>
      </c>
      <c r="AI58" s="39">
        <f t="shared" si="103"/>
        <v>0</v>
      </c>
      <c r="AJ58" s="39">
        <f t="shared" si="27"/>
        <v>2091596.92</v>
      </c>
      <c r="AK58" s="102">
        <v>0</v>
      </c>
      <c r="AL58" s="39">
        <f>VLOOKUP(D58,[6]data!$A$2:$E$107,5,0)</f>
        <v>5000</v>
      </c>
      <c r="AM58" s="98">
        <f>VLOOKUP(D58,[2]Sheet1!$E$15:$CJ$388,84,0)</f>
        <v>26</v>
      </c>
      <c r="AN58" s="39">
        <f t="shared" si="28"/>
        <v>2600</v>
      </c>
      <c r="AO58" s="76"/>
      <c r="AP58" s="76">
        <f t="shared" si="2"/>
        <v>0</v>
      </c>
      <c r="AQ58" s="76"/>
      <c r="AR58" s="76">
        <f t="shared" si="30"/>
        <v>0</v>
      </c>
      <c r="AS58" s="99">
        <f t="shared" si="31"/>
        <v>7600</v>
      </c>
      <c r="AT58" s="100">
        <f t="shared" si="32"/>
        <v>2099196.92</v>
      </c>
      <c r="AU58" s="98">
        <f>VLOOKUP(D58,[1]Sheet1!$E$15:$CT$388,94,0)</f>
        <v>15</v>
      </c>
      <c r="AV58" s="98">
        <f>VLOOKUP(D58,[1]Sheet1!$E$15:$CV$388,96,0)</f>
        <v>341</v>
      </c>
      <c r="AW58" s="99">
        <f t="shared" si="33"/>
        <v>534794</v>
      </c>
      <c r="AX58" s="98">
        <f>VLOOKUP(D58,[1]Sheet1!$E$15:$CR$388,92,0)</f>
        <v>4</v>
      </c>
      <c r="AY58" s="98">
        <f t="shared" si="34"/>
        <v>10080</v>
      </c>
      <c r="AZ58" s="76">
        <f t="shared" si="35"/>
        <v>18970</v>
      </c>
      <c r="BA58" s="104"/>
      <c r="BB58" s="102">
        <v>324</v>
      </c>
      <c r="BC58" s="99">
        <f t="shared" si="36"/>
        <v>67068</v>
      </c>
      <c r="BD58" s="98">
        <f>VLOOKUP(D58,[1]Sheet1!$E$15:$DF$388,106,0)</f>
        <v>0</v>
      </c>
      <c r="BE58" s="98">
        <f t="shared" si="3"/>
        <v>0</v>
      </c>
      <c r="BF58" s="99">
        <v>2662</v>
      </c>
      <c r="BG58" s="98">
        <f t="shared" si="104"/>
        <v>542</v>
      </c>
      <c r="BH58" s="98">
        <f t="shared" si="105"/>
        <v>0</v>
      </c>
      <c r="BI58" s="99">
        <f t="shared" si="39"/>
        <v>22764</v>
      </c>
      <c r="BJ58" s="98">
        <f>VLOOKUP(D58,[1]Sheet1!$E$15:$CA$388,75,0)</f>
        <v>0</v>
      </c>
      <c r="BK58" s="98">
        <f t="shared" si="40"/>
        <v>0</v>
      </c>
      <c r="BL58" s="98">
        <v>0</v>
      </c>
      <c r="BM58" s="98">
        <f t="shared" si="41"/>
        <v>0</v>
      </c>
      <c r="BN58" s="98"/>
      <c r="BO58" s="98"/>
      <c r="BP58" s="39">
        <f t="shared" si="42"/>
        <v>0</v>
      </c>
      <c r="BQ58" s="39">
        <f t="shared" si="106"/>
        <v>2755534.92</v>
      </c>
      <c r="BR58" s="39">
        <f t="shared" si="4"/>
        <v>2755535</v>
      </c>
    </row>
    <row r="59" spans="1:70" ht="15" x14ac:dyDescent="0.15">
      <c r="A59" s="69">
        <v>2208123</v>
      </c>
      <c r="C59" s="83">
        <v>9</v>
      </c>
      <c r="D59" s="69">
        <v>2208123</v>
      </c>
      <c r="E59" s="75" t="s">
        <v>111</v>
      </c>
      <c r="F59" s="69" t="s">
        <v>425</v>
      </c>
      <c r="G59" s="98">
        <f>VLOOKUP(D59,[1]Sheet1!$E$15:$AM$388,35,0)</f>
        <v>423</v>
      </c>
      <c r="H59" s="99">
        <f t="shared" si="8"/>
        <v>1305801</v>
      </c>
      <c r="I59" s="98">
        <f>VLOOKUP(D59,[1]Sheet1!$E$15:$AQ$388,39,0)</f>
        <v>0</v>
      </c>
      <c r="J59" s="98">
        <f t="shared" si="9"/>
        <v>0</v>
      </c>
      <c r="K59" s="98">
        <f>VLOOKUP(D59,'[4]К1-2023 - общински'!$D$8:$CU$380,96,0)</f>
        <v>0</v>
      </c>
      <c r="L59" s="98">
        <f t="shared" si="10"/>
        <v>0</v>
      </c>
      <c r="M59" s="98">
        <f>VLOOKUP(D59,[5]Sheet1!$F$7:$AI$380,30,0)</f>
        <v>0</v>
      </c>
      <c r="N59" s="98">
        <f t="shared" si="11"/>
        <v>0</v>
      </c>
      <c r="O59" s="98">
        <f>VLOOKUP(D59,[1]Sheet1!$E$15:$BV$388,70,0)</f>
        <v>0</v>
      </c>
      <c r="P59" s="98">
        <f t="shared" si="12"/>
        <v>0</v>
      </c>
      <c r="Q59" s="100">
        <f t="shared" si="96"/>
        <v>1305801</v>
      </c>
      <c r="R59" s="101">
        <f t="shared" si="97"/>
        <v>423</v>
      </c>
      <c r="S59" s="98">
        <f>VLOOKUP(D59,[1]Sheet1!$E$15:$AK$388,33,0)</f>
        <v>21</v>
      </c>
      <c r="T59" s="98">
        <f>VLOOKUP(D59,[5]Sheet1!$F$7:$U$380,16,0)</f>
        <v>0</v>
      </c>
      <c r="U59" s="98">
        <f t="shared" si="15"/>
        <v>21</v>
      </c>
      <c r="V59" s="99">
        <f t="shared" si="16"/>
        <v>329028</v>
      </c>
      <c r="W59" s="98">
        <f>VLOOKUP(D59,[1]Sheet1!$E$15:$DN$388,114,0)</f>
        <v>168</v>
      </c>
      <c r="X59" s="99">
        <f t="shared" si="17"/>
        <v>12432</v>
      </c>
      <c r="Y59" s="98">
        <f>VLOOKUP(D59,[1]Sheet1!$E$15:$DP$388,116,0)</f>
        <v>48</v>
      </c>
      <c r="Z59" s="99">
        <f t="shared" si="18"/>
        <v>6192</v>
      </c>
      <c r="AA59" s="71">
        <v>73900</v>
      </c>
      <c r="AB59" s="39">
        <f t="shared" si="98"/>
        <v>1279684.98</v>
      </c>
      <c r="AC59" s="39">
        <f t="shared" si="99"/>
        <v>0</v>
      </c>
      <c r="AD59" s="39">
        <f t="shared" si="100"/>
        <v>0</v>
      </c>
      <c r="AE59" s="39">
        <f t="shared" si="101"/>
        <v>0</v>
      </c>
      <c r="AF59" s="39">
        <f t="shared" si="23"/>
        <v>1279684.98</v>
      </c>
      <c r="AG59" s="39">
        <f t="shared" si="102"/>
        <v>329028</v>
      </c>
      <c r="AH59" s="39">
        <f t="shared" si="25"/>
        <v>73900</v>
      </c>
      <c r="AI59" s="39">
        <f t="shared" si="103"/>
        <v>18624</v>
      </c>
      <c r="AJ59" s="39">
        <f t="shared" si="27"/>
        <v>1701236.98</v>
      </c>
      <c r="AK59" s="102">
        <v>0</v>
      </c>
      <c r="AL59" s="39">
        <f>VLOOKUP(D59,[6]data!$A$2:$E$107,5,0)</f>
        <v>5000</v>
      </c>
      <c r="AM59" s="98">
        <f>VLOOKUP(D59,[2]Sheet1!$E$15:$CJ$388,84,0)</f>
        <v>18</v>
      </c>
      <c r="AN59" s="39">
        <f t="shared" si="28"/>
        <v>1800</v>
      </c>
      <c r="AO59" s="76"/>
      <c r="AP59" s="76">
        <f t="shared" si="2"/>
        <v>0</v>
      </c>
      <c r="AQ59" s="76"/>
      <c r="AR59" s="76">
        <f t="shared" si="30"/>
        <v>0</v>
      </c>
      <c r="AS59" s="99">
        <f t="shared" si="31"/>
        <v>6800</v>
      </c>
      <c r="AT59" s="100">
        <f t="shared" si="32"/>
        <v>1708036.98</v>
      </c>
      <c r="AU59" s="98">
        <f>VLOOKUP(D59,[1]Sheet1!$E$15:$CT$388,94,0)</f>
        <v>13</v>
      </c>
      <c r="AV59" s="98">
        <f>VLOOKUP(D59,[1]Sheet1!$E$15:$CV$388,96,0)</f>
        <v>256</v>
      </c>
      <c r="AW59" s="99">
        <f t="shared" si="33"/>
        <v>407588</v>
      </c>
      <c r="AX59" s="98">
        <f>VLOOKUP(D59,[1]Sheet1!$E$15:$CR$388,92,0)</f>
        <v>0</v>
      </c>
      <c r="AY59" s="98">
        <f t="shared" si="34"/>
        <v>0</v>
      </c>
      <c r="AZ59" s="76">
        <f t="shared" si="35"/>
        <v>14805</v>
      </c>
      <c r="BA59" s="98"/>
      <c r="BB59" s="102">
        <v>235</v>
      </c>
      <c r="BC59" s="99">
        <f t="shared" si="36"/>
        <v>48645</v>
      </c>
      <c r="BD59" s="98">
        <f>VLOOKUP(D59,[1]Sheet1!$E$15:$DF$388,106,0)</f>
        <v>48</v>
      </c>
      <c r="BE59" s="98">
        <f t="shared" si="3"/>
        <v>4800</v>
      </c>
      <c r="BF59" s="99">
        <v>2662</v>
      </c>
      <c r="BG59" s="98">
        <f t="shared" si="104"/>
        <v>423</v>
      </c>
      <c r="BH59" s="98">
        <f t="shared" si="105"/>
        <v>0</v>
      </c>
      <c r="BI59" s="99">
        <f t="shared" si="39"/>
        <v>17766</v>
      </c>
      <c r="BJ59" s="98">
        <f>VLOOKUP(D59,[1]Sheet1!$E$15:$CA$388,75,0)</f>
        <v>0</v>
      </c>
      <c r="BK59" s="98">
        <f t="shared" si="40"/>
        <v>0</v>
      </c>
      <c r="BL59" s="98">
        <v>0</v>
      </c>
      <c r="BM59" s="98">
        <f t="shared" si="41"/>
        <v>0</v>
      </c>
      <c r="BN59" s="98"/>
      <c r="BO59" s="98"/>
      <c r="BP59" s="39">
        <f t="shared" si="42"/>
        <v>0</v>
      </c>
      <c r="BQ59" s="39">
        <f t="shared" si="106"/>
        <v>2204302.98</v>
      </c>
      <c r="BR59" s="39">
        <f t="shared" si="4"/>
        <v>2204303</v>
      </c>
    </row>
    <row r="60" spans="1:70" ht="15" x14ac:dyDescent="0.15">
      <c r="A60" s="69">
        <v>2208135</v>
      </c>
      <c r="C60" s="83">
        <v>0</v>
      </c>
      <c r="D60" s="69">
        <v>2208135</v>
      </c>
      <c r="E60" s="75" t="s">
        <v>111</v>
      </c>
      <c r="F60" s="69" t="s">
        <v>426</v>
      </c>
      <c r="G60" s="98">
        <f>VLOOKUP(D60,[1]Sheet1!$E$15:$AM$388,35,0)</f>
        <v>274</v>
      </c>
      <c r="H60" s="99">
        <f t="shared" si="8"/>
        <v>845838</v>
      </c>
      <c r="I60" s="98">
        <f>VLOOKUP(D60,[1]Sheet1!$E$15:$AQ$388,39,0)</f>
        <v>0</v>
      </c>
      <c r="J60" s="98">
        <f t="shared" si="9"/>
        <v>0</v>
      </c>
      <c r="K60" s="98">
        <f>VLOOKUP(D60,'[4]К1-2023 - общински'!$D$8:$CU$380,96,0)</f>
        <v>0</v>
      </c>
      <c r="L60" s="98">
        <f t="shared" si="10"/>
        <v>0</v>
      </c>
      <c r="M60" s="98">
        <f>VLOOKUP(D60,[5]Sheet1!$F$7:$AI$380,30,0)</f>
        <v>0</v>
      </c>
      <c r="N60" s="98">
        <f t="shared" si="11"/>
        <v>0</v>
      </c>
      <c r="O60" s="98">
        <f>VLOOKUP(D60,[1]Sheet1!$E$15:$BV$388,70,0)</f>
        <v>24</v>
      </c>
      <c r="P60" s="98">
        <f t="shared" si="12"/>
        <v>211704</v>
      </c>
      <c r="Q60" s="100">
        <f t="shared" si="96"/>
        <v>1057542</v>
      </c>
      <c r="R60" s="101">
        <f t="shared" si="97"/>
        <v>298</v>
      </c>
      <c r="S60" s="98">
        <f>VLOOKUP(D60,[1]Sheet1!$E$15:$AK$388,33,0)</f>
        <v>14</v>
      </c>
      <c r="T60" s="98">
        <f>VLOOKUP(D60,[5]Sheet1!$F$7:$U$380,16,0)</f>
        <v>0</v>
      </c>
      <c r="U60" s="98">
        <f t="shared" si="15"/>
        <v>14</v>
      </c>
      <c r="V60" s="99">
        <f t="shared" si="16"/>
        <v>219352</v>
      </c>
      <c r="W60" s="98">
        <f>VLOOKUP(D60,[1]Sheet1!$E$15:$DN$388,114,0)</f>
        <v>125</v>
      </c>
      <c r="X60" s="99">
        <f t="shared" si="17"/>
        <v>9250</v>
      </c>
      <c r="Y60" s="98">
        <f>VLOOKUP(D60,[1]Sheet1!$E$15:$DP$388,116,0)</f>
        <v>0</v>
      </c>
      <c r="Z60" s="99">
        <f t="shared" si="18"/>
        <v>0</v>
      </c>
      <c r="AA60" s="71">
        <v>73900</v>
      </c>
      <c r="AB60" s="39">
        <f t="shared" si="98"/>
        <v>828921.24</v>
      </c>
      <c r="AC60" s="39">
        <f t="shared" si="99"/>
        <v>0</v>
      </c>
      <c r="AD60" s="39">
        <f t="shared" si="100"/>
        <v>0</v>
      </c>
      <c r="AE60" s="39">
        <f t="shared" si="101"/>
        <v>211704</v>
      </c>
      <c r="AF60" s="39">
        <f t="shared" si="23"/>
        <v>1040625.24</v>
      </c>
      <c r="AG60" s="39">
        <f t="shared" si="102"/>
        <v>219352</v>
      </c>
      <c r="AH60" s="39">
        <f t="shared" si="25"/>
        <v>73900</v>
      </c>
      <c r="AI60" s="39">
        <f t="shared" si="103"/>
        <v>9250</v>
      </c>
      <c r="AJ60" s="39">
        <f t="shared" si="27"/>
        <v>1343127.24</v>
      </c>
      <c r="AK60" s="102">
        <v>0</v>
      </c>
      <c r="AL60" s="39">
        <f>VLOOKUP(D60,[6]data!$A$2:$E$107,5,0)</f>
        <v>5000</v>
      </c>
      <c r="AM60" s="98">
        <f>VLOOKUP(D60,[2]Sheet1!$E$15:$CJ$388,84,0)</f>
        <v>30</v>
      </c>
      <c r="AN60" s="39">
        <f t="shared" si="28"/>
        <v>3000</v>
      </c>
      <c r="AO60" s="76"/>
      <c r="AP60" s="76">
        <f t="shared" si="2"/>
        <v>0</v>
      </c>
      <c r="AQ60" s="76"/>
      <c r="AR60" s="76">
        <f t="shared" si="30"/>
        <v>0</v>
      </c>
      <c r="AS60" s="99">
        <f t="shared" si="31"/>
        <v>8000</v>
      </c>
      <c r="AT60" s="100">
        <f t="shared" si="32"/>
        <v>1351127.24</v>
      </c>
      <c r="AU60" s="98">
        <f>VLOOKUP(D60,[1]Sheet1!$E$15:$CT$388,94,0)</f>
        <v>7</v>
      </c>
      <c r="AV60" s="98">
        <f>VLOOKUP(D60,[1]Sheet1!$E$15:$CV$388,96,0)</f>
        <v>140</v>
      </c>
      <c r="AW60" s="99">
        <f t="shared" si="33"/>
        <v>222516</v>
      </c>
      <c r="AX60" s="98">
        <f>VLOOKUP(D60,[1]Sheet1!$E$15:$CR$388,92,0)</f>
        <v>1</v>
      </c>
      <c r="AY60" s="98">
        <f t="shared" si="34"/>
        <v>2520</v>
      </c>
      <c r="AZ60" s="76">
        <f t="shared" si="35"/>
        <v>9590</v>
      </c>
      <c r="BA60" s="98"/>
      <c r="BB60" s="102">
        <v>142</v>
      </c>
      <c r="BC60" s="99">
        <f t="shared" si="36"/>
        <v>29394</v>
      </c>
      <c r="BD60" s="98">
        <f>VLOOKUP(D60,[1]Sheet1!$E$15:$DF$388,106,0)</f>
        <v>128</v>
      </c>
      <c r="BE60" s="98">
        <f t="shared" si="3"/>
        <v>12800</v>
      </c>
      <c r="BF60" s="99">
        <v>2662</v>
      </c>
      <c r="BG60" s="98">
        <f t="shared" si="104"/>
        <v>274</v>
      </c>
      <c r="BH60" s="98">
        <f t="shared" si="105"/>
        <v>0</v>
      </c>
      <c r="BI60" s="99">
        <f t="shared" si="39"/>
        <v>11508</v>
      </c>
      <c r="BJ60" s="98">
        <f>VLOOKUP(D60,[1]Sheet1!$E$15:$CA$388,75,0)</f>
        <v>0</v>
      </c>
      <c r="BK60" s="98">
        <f t="shared" si="40"/>
        <v>0</v>
      </c>
      <c r="BL60" s="98">
        <v>0</v>
      </c>
      <c r="BM60" s="98">
        <f t="shared" si="41"/>
        <v>0</v>
      </c>
      <c r="BN60" s="98"/>
      <c r="BO60" s="98"/>
      <c r="BP60" s="39">
        <f t="shared" si="42"/>
        <v>0</v>
      </c>
      <c r="BQ60" s="39">
        <f t="shared" si="106"/>
        <v>1642117.24</v>
      </c>
      <c r="BR60" s="39">
        <f t="shared" si="4"/>
        <v>1642117</v>
      </c>
    </row>
    <row r="61" spans="1:70" ht="15" x14ac:dyDescent="0.15">
      <c r="A61" s="69">
        <v>2208147</v>
      </c>
      <c r="C61" s="83">
        <v>0</v>
      </c>
      <c r="D61" s="69">
        <v>2208147</v>
      </c>
      <c r="E61" s="75" t="s">
        <v>111</v>
      </c>
      <c r="F61" s="69" t="s">
        <v>427</v>
      </c>
      <c r="G61" s="98">
        <f>VLOOKUP(D61,[1]Sheet1!$E$15:$AM$388,35,0)</f>
        <v>110</v>
      </c>
      <c r="H61" s="99">
        <f t="shared" si="8"/>
        <v>339570</v>
      </c>
      <c r="I61" s="98">
        <f>VLOOKUP(D61,[1]Sheet1!$E$15:$AQ$388,39,0)</f>
        <v>0</v>
      </c>
      <c r="J61" s="98">
        <f t="shared" si="9"/>
        <v>0</v>
      </c>
      <c r="K61" s="98">
        <f>VLOOKUP(D61,'[4]К1-2023 - общински'!$D$8:$CU$380,96,0)</f>
        <v>0</v>
      </c>
      <c r="L61" s="98">
        <f t="shared" si="10"/>
        <v>0</v>
      </c>
      <c r="M61" s="98">
        <f>VLOOKUP(D61,[5]Sheet1!$F$7:$AI$380,30,0)</f>
        <v>0</v>
      </c>
      <c r="N61" s="98">
        <f t="shared" si="11"/>
        <v>0</v>
      </c>
      <c r="O61" s="98">
        <f>VLOOKUP(D61,[1]Sheet1!$E$15:$BV$388,70,0)</f>
        <v>0</v>
      </c>
      <c r="P61" s="98">
        <f t="shared" si="12"/>
        <v>0</v>
      </c>
      <c r="Q61" s="100">
        <f t="shared" si="96"/>
        <v>339570</v>
      </c>
      <c r="R61" s="101">
        <f t="shared" si="97"/>
        <v>110</v>
      </c>
      <c r="S61" s="98">
        <f>VLOOKUP(D61,[1]Sheet1!$E$15:$AK$388,33,0)</f>
        <v>7</v>
      </c>
      <c r="T61" s="98">
        <f>VLOOKUP(D61,[5]Sheet1!$F$7:$U$380,16,0)</f>
        <v>0</v>
      </c>
      <c r="U61" s="98">
        <f t="shared" si="15"/>
        <v>7</v>
      </c>
      <c r="V61" s="99">
        <f t="shared" si="16"/>
        <v>109676</v>
      </c>
      <c r="W61" s="98">
        <f>VLOOKUP(D61,[1]Sheet1!$E$15:$DN$388,114,0)</f>
        <v>0</v>
      </c>
      <c r="X61" s="99">
        <f t="shared" si="17"/>
        <v>0</v>
      </c>
      <c r="Y61" s="98">
        <f>VLOOKUP(D61,[1]Sheet1!$E$15:$DP$388,116,0)</f>
        <v>0</v>
      </c>
      <c r="Z61" s="99">
        <f t="shared" si="18"/>
        <v>0</v>
      </c>
      <c r="AA61" s="71">
        <v>73900</v>
      </c>
      <c r="AB61" s="39">
        <f t="shared" si="98"/>
        <v>332778.59999999998</v>
      </c>
      <c r="AC61" s="39">
        <f t="shared" si="99"/>
        <v>0</v>
      </c>
      <c r="AD61" s="39">
        <f t="shared" si="100"/>
        <v>0</v>
      </c>
      <c r="AE61" s="39">
        <f t="shared" si="101"/>
        <v>0</v>
      </c>
      <c r="AF61" s="39">
        <f t="shared" si="23"/>
        <v>332778.59999999998</v>
      </c>
      <c r="AG61" s="39">
        <f t="shared" si="102"/>
        <v>109676</v>
      </c>
      <c r="AH61" s="39">
        <f t="shared" si="25"/>
        <v>73900</v>
      </c>
      <c r="AI61" s="39">
        <f t="shared" si="103"/>
        <v>0</v>
      </c>
      <c r="AJ61" s="39">
        <f t="shared" si="27"/>
        <v>516354.6</v>
      </c>
      <c r="AK61" s="102">
        <v>0</v>
      </c>
      <c r="AL61" s="39">
        <v>0</v>
      </c>
      <c r="AM61" s="98">
        <f>VLOOKUP(D61,[2]Sheet1!$E$15:$CJ$388,84,0)</f>
        <v>0</v>
      </c>
      <c r="AN61" s="39">
        <f t="shared" si="28"/>
        <v>0</v>
      </c>
      <c r="AO61" s="76">
        <f t="shared" si="29"/>
        <v>29</v>
      </c>
      <c r="AP61" s="76">
        <f t="shared" si="2"/>
        <v>17904.600000000002</v>
      </c>
      <c r="AQ61" s="76"/>
      <c r="AR61" s="76">
        <f t="shared" si="30"/>
        <v>0</v>
      </c>
      <c r="AS61" s="99">
        <f t="shared" si="31"/>
        <v>17904.600000000002</v>
      </c>
      <c r="AT61" s="100">
        <f t="shared" si="32"/>
        <v>534259.19999999995</v>
      </c>
      <c r="AU61" s="98">
        <f>VLOOKUP(D61,[1]Sheet1!$E$15:$CT$388,94,0)</f>
        <v>1</v>
      </c>
      <c r="AV61" s="98">
        <f>VLOOKUP(D61,[1]Sheet1!$E$15:$CV$388,96,0)</f>
        <v>26</v>
      </c>
      <c r="AW61" s="99">
        <f t="shared" si="33"/>
        <v>40272</v>
      </c>
      <c r="AX61" s="98">
        <f>VLOOKUP(D61,[1]Sheet1!$E$15:$CR$388,92,0)</f>
        <v>0</v>
      </c>
      <c r="AY61" s="98">
        <f t="shared" si="34"/>
        <v>0</v>
      </c>
      <c r="AZ61" s="76">
        <f t="shared" si="35"/>
        <v>3850</v>
      </c>
      <c r="BA61" s="104"/>
      <c r="BB61" s="102">
        <v>64</v>
      </c>
      <c r="BC61" s="99">
        <f t="shared" si="36"/>
        <v>13248</v>
      </c>
      <c r="BD61" s="98">
        <f>VLOOKUP(D61,[1]Sheet1!$E$15:$DF$388,106,0)</f>
        <v>0</v>
      </c>
      <c r="BE61" s="98">
        <f t="shared" si="3"/>
        <v>0</v>
      </c>
      <c r="BF61" s="99">
        <v>2662</v>
      </c>
      <c r="BG61" s="98">
        <f t="shared" si="104"/>
        <v>110</v>
      </c>
      <c r="BH61" s="98">
        <f t="shared" si="105"/>
        <v>0</v>
      </c>
      <c r="BI61" s="99">
        <f t="shared" si="39"/>
        <v>4620</v>
      </c>
      <c r="BJ61" s="98">
        <f>VLOOKUP(D61,[1]Sheet1!$E$15:$CA$388,75,0)</f>
        <v>0</v>
      </c>
      <c r="BK61" s="98">
        <f t="shared" si="40"/>
        <v>0</v>
      </c>
      <c r="BL61" s="98">
        <v>0</v>
      </c>
      <c r="BM61" s="98">
        <f t="shared" si="41"/>
        <v>0</v>
      </c>
      <c r="BN61" s="98"/>
      <c r="BO61" s="98"/>
      <c r="BP61" s="39">
        <f t="shared" si="42"/>
        <v>0</v>
      </c>
      <c r="BQ61" s="39">
        <f t="shared" si="106"/>
        <v>598911.19999999995</v>
      </c>
      <c r="BR61" s="39">
        <f t="shared" si="4"/>
        <v>598911</v>
      </c>
    </row>
    <row r="62" spans="1:70" ht="15" x14ac:dyDescent="0.25">
      <c r="B62" s="11">
        <v>8</v>
      </c>
      <c r="C62" s="85"/>
      <c r="F62" s="47" t="s">
        <v>112</v>
      </c>
      <c r="G62" s="47">
        <f t="shared" ref="G62:Z62" si="107">SUM(G63:G70)</f>
        <v>5848</v>
      </c>
      <c r="H62" s="47">
        <f t="shared" si="107"/>
        <v>18052776</v>
      </c>
      <c r="I62" s="47">
        <f t="shared" si="107"/>
        <v>141</v>
      </c>
      <c r="J62" s="47">
        <f t="shared" si="107"/>
        <v>846000</v>
      </c>
      <c r="K62" s="47">
        <f t="shared" si="107"/>
        <v>0</v>
      </c>
      <c r="L62" s="47">
        <f t="shared" si="107"/>
        <v>0</v>
      </c>
      <c r="M62" s="47">
        <f t="shared" si="107"/>
        <v>0</v>
      </c>
      <c r="N62" s="47">
        <f t="shared" si="107"/>
        <v>0</v>
      </c>
      <c r="O62" s="47">
        <f t="shared" si="107"/>
        <v>61</v>
      </c>
      <c r="P62" s="47">
        <f t="shared" si="107"/>
        <v>538081</v>
      </c>
      <c r="Q62" s="47">
        <f t="shared" si="107"/>
        <v>19436857</v>
      </c>
      <c r="R62" s="47">
        <f t="shared" si="107"/>
        <v>6050</v>
      </c>
      <c r="S62" s="47">
        <f t="shared" si="107"/>
        <v>240</v>
      </c>
      <c r="T62" s="47">
        <f t="shared" si="107"/>
        <v>5</v>
      </c>
      <c r="U62" s="47">
        <f t="shared" si="107"/>
        <v>245</v>
      </c>
      <c r="V62" s="47">
        <f t="shared" si="107"/>
        <v>3838660</v>
      </c>
      <c r="W62" s="47">
        <f t="shared" si="107"/>
        <v>283</v>
      </c>
      <c r="X62" s="47">
        <f t="shared" si="107"/>
        <v>20942</v>
      </c>
      <c r="Y62" s="47">
        <f t="shared" si="107"/>
        <v>1657</v>
      </c>
      <c r="Z62" s="47">
        <f t="shared" si="107"/>
        <v>213753</v>
      </c>
      <c r="AA62" s="47">
        <f t="shared" ref="AA62:BD62" si="108">SUM(AA63:AA70)</f>
        <v>591200</v>
      </c>
      <c r="AB62" s="47">
        <f t="shared" si="108"/>
        <v>17691720.479999997</v>
      </c>
      <c r="AC62" s="47">
        <f t="shared" si="108"/>
        <v>829080</v>
      </c>
      <c r="AD62" s="47">
        <f t="shared" si="108"/>
        <v>0</v>
      </c>
      <c r="AE62" s="47">
        <f t="shared" si="108"/>
        <v>538081</v>
      </c>
      <c r="AF62" s="47">
        <f t="shared" si="108"/>
        <v>19058881.48</v>
      </c>
      <c r="AG62" s="47">
        <f t="shared" si="108"/>
        <v>3838660</v>
      </c>
      <c r="AH62" s="47">
        <f t="shared" si="108"/>
        <v>591200</v>
      </c>
      <c r="AI62" s="47">
        <f t="shared" si="108"/>
        <v>234695</v>
      </c>
      <c r="AJ62" s="47">
        <f t="shared" si="108"/>
        <v>23723436.48</v>
      </c>
      <c r="AK62" s="47">
        <f t="shared" si="108"/>
        <v>0</v>
      </c>
      <c r="AL62" s="47">
        <f t="shared" si="108"/>
        <v>15000</v>
      </c>
      <c r="AM62" s="47">
        <f t="shared" si="108"/>
        <v>203</v>
      </c>
      <c r="AN62" s="47">
        <f t="shared" si="108"/>
        <v>20300</v>
      </c>
      <c r="AO62" s="47">
        <f t="shared" si="108"/>
        <v>0</v>
      </c>
      <c r="AP62" s="47">
        <f t="shared" si="108"/>
        <v>0</v>
      </c>
      <c r="AQ62" s="47">
        <f t="shared" si="108"/>
        <v>0</v>
      </c>
      <c r="AR62" s="47">
        <f t="shared" si="108"/>
        <v>0</v>
      </c>
      <c r="AS62" s="47">
        <f t="shared" si="108"/>
        <v>35300</v>
      </c>
      <c r="AT62" s="47">
        <f t="shared" si="108"/>
        <v>23758736.48</v>
      </c>
      <c r="AU62" s="47">
        <f t="shared" si="108"/>
        <v>89</v>
      </c>
      <c r="AV62" s="47">
        <f t="shared" si="108"/>
        <v>2141</v>
      </c>
      <c r="AW62" s="47">
        <f t="shared" si="108"/>
        <v>3339586</v>
      </c>
      <c r="AX62" s="47">
        <f t="shared" si="108"/>
        <v>9</v>
      </c>
      <c r="AY62" s="47">
        <f t="shared" si="108"/>
        <v>22680</v>
      </c>
      <c r="AZ62" s="47">
        <f t="shared" si="108"/>
        <v>209615</v>
      </c>
      <c r="BA62" s="47">
        <f t="shared" si="108"/>
        <v>0</v>
      </c>
      <c r="BB62" s="47">
        <f t="shared" si="108"/>
        <v>2494</v>
      </c>
      <c r="BC62" s="47">
        <f t="shared" si="108"/>
        <v>516258</v>
      </c>
      <c r="BD62" s="47">
        <f t="shared" si="108"/>
        <v>1771</v>
      </c>
      <c r="BE62" s="47">
        <f t="shared" ref="BE62:BR62" si="109">SUM(BE63:BE70)</f>
        <v>177100</v>
      </c>
      <c r="BF62" s="47">
        <f t="shared" si="109"/>
        <v>21296</v>
      </c>
      <c r="BG62" s="47">
        <f t="shared" si="109"/>
        <v>5848</v>
      </c>
      <c r="BH62" s="47">
        <f t="shared" si="109"/>
        <v>141</v>
      </c>
      <c r="BI62" s="47">
        <f t="shared" si="109"/>
        <v>251538</v>
      </c>
      <c r="BJ62" s="47">
        <f t="shared" si="109"/>
        <v>0</v>
      </c>
      <c r="BK62" s="47">
        <f t="shared" si="109"/>
        <v>0</v>
      </c>
      <c r="BL62" s="47">
        <f t="shared" si="109"/>
        <v>0</v>
      </c>
      <c r="BM62" s="47">
        <f t="shared" si="109"/>
        <v>0</v>
      </c>
      <c r="BN62" s="47">
        <f t="shared" si="109"/>
        <v>0</v>
      </c>
      <c r="BO62" s="47">
        <f t="shared" si="109"/>
        <v>0</v>
      </c>
      <c r="BP62" s="47">
        <f t="shared" si="109"/>
        <v>0</v>
      </c>
      <c r="BQ62" s="47">
        <f t="shared" si="109"/>
        <v>28296809.48</v>
      </c>
      <c r="BR62" s="47">
        <f t="shared" si="109"/>
        <v>28296810</v>
      </c>
    </row>
    <row r="63" spans="1:70" ht="15" x14ac:dyDescent="0.15">
      <c r="A63" s="69">
        <v>2209019</v>
      </c>
      <c r="C63" s="83">
        <v>1</v>
      </c>
      <c r="D63" s="69">
        <v>2209019</v>
      </c>
      <c r="E63" s="75" t="s">
        <v>112</v>
      </c>
      <c r="F63" s="69" t="s">
        <v>428</v>
      </c>
      <c r="G63" s="98">
        <f>VLOOKUP(D63,[1]Sheet1!$E$15:$AM$388,35,0)</f>
        <v>1043</v>
      </c>
      <c r="H63" s="99">
        <f t="shared" si="8"/>
        <v>3219741</v>
      </c>
      <c r="I63" s="98">
        <f>VLOOKUP(D63,[1]Sheet1!$E$15:$AQ$388,39,0)</f>
        <v>0</v>
      </c>
      <c r="J63" s="98">
        <f t="shared" si="9"/>
        <v>0</v>
      </c>
      <c r="K63" s="98">
        <f>VLOOKUP(D63,'[4]К1-2023 - общински'!$D$8:$CU$380,96,0)</f>
        <v>0</v>
      </c>
      <c r="L63" s="98">
        <f t="shared" si="10"/>
        <v>0</v>
      </c>
      <c r="M63" s="98">
        <f>VLOOKUP(D63,[5]Sheet1!$F$7:$AI$380,30,0)</f>
        <v>0</v>
      </c>
      <c r="N63" s="98">
        <f t="shared" si="11"/>
        <v>0</v>
      </c>
      <c r="O63" s="98">
        <f>VLOOKUP(D63,[1]Sheet1!$E$15:$BV$388,70,0)</f>
        <v>5</v>
      </c>
      <c r="P63" s="98">
        <f t="shared" si="12"/>
        <v>44105</v>
      </c>
      <c r="Q63" s="100">
        <f t="shared" ref="Q63:Q70" si="110">H63+J63+L63+N63+P63</f>
        <v>3263846</v>
      </c>
      <c r="R63" s="101">
        <f t="shared" ref="R63:R70" si="111">G63+I63+K63+M63+O63</f>
        <v>1048</v>
      </c>
      <c r="S63" s="98">
        <f>VLOOKUP(D63,[1]Sheet1!$E$15:$AK$388,33,0)</f>
        <v>43</v>
      </c>
      <c r="T63" s="98">
        <f>VLOOKUP(D63,[5]Sheet1!$F$7:$U$380,16,0)</f>
        <v>0</v>
      </c>
      <c r="U63" s="98">
        <f t="shared" si="15"/>
        <v>43</v>
      </c>
      <c r="V63" s="99">
        <f t="shared" si="16"/>
        <v>673724</v>
      </c>
      <c r="W63" s="98">
        <f>VLOOKUP(D63,[1]Sheet1!$E$15:$DN$388,114,0)</f>
        <v>0</v>
      </c>
      <c r="X63" s="99">
        <f t="shared" si="17"/>
        <v>0</v>
      </c>
      <c r="Y63" s="98">
        <f>VLOOKUP(D63,[1]Sheet1!$E$15:$DP$388,116,0)</f>
        <v>390</v>
      </c>
      <c r="Z63" s="99">
        <f t="shared" si="18"/>
        <v>50310</v>
      </c>
      <c r="AA63" s="71">
        <v>73900</v>
      </c>
      <c r="AB63" s="39">
        <f t="shared" ref="AB63:AB70" si="112">H63*98%</f>
        <v>3155346.18</v>
      </c>
      <c r="AC63" s="39">
        <f t="shared" ref="AC63:AC70" si="113">J63*98%</f>
        <v>0</v>
      </c>
      <c r="AD63" s="39">
        <f t="shared" ref="AD63:AD70" si="114">N63+L63</f>
        <v>0</v>
      </c>
      <c r="AE63" s="39">
        <f t="shared" ref="AE63:AE70" si="115">P63*100%</f>
        <v>44105</v>
      </c>
      <c r="AF63" s="39">
        <f t="shared" si="23"/>
        <v>3199451.18</v>
      </c>
      <c r="AG63" s="39">
        <f t="shared" ref="AG63:AG70" si="116">V63</f>
        <v>673724</v>
      </c>
      <c r="AH63" s="39">
        <f t="shared" si="25"/>
        <v>73900</v>
      </c>
      <c r="AI63" s="39">
        <f t="shared" ref="AI63:AI70" si="117">X63+Z63</f>
        <v>50310</v>
      </c>
      <c r="AJ63" s="39">
        <f t="shared" si="27"/>
        <v>3997385.18</v>
      </c>
      <c r="AK63" s="102">
        <v>0</v>
      </c>
      <c r="AL63" s="39">
        <v>0</v>
      </c>
      <c r="AM63" s="98">
        <f>VLOOKUP(D63,[2]Sheet1!$E$15:$CJ$388,84,0)</f>
        <v>26</v>
      </c>
      <c r="AN63" s="39">
        <f t="shared" si="28"/>
        <v>2600</v>
      </c>
      <c r="AO63" s="76"/>
      <c r="AP63" s="76">
        <f t="shared" si="2"/>
        <v>0</v>
      </c>
      <c r="AQ63" s="76"/>
      <c r="AR63" s="76">
        <f t="shared" si="30"/>
        <v>0</v>
      </c>
      <c r="AS63" s="99">
        <f t="shared" si="31"/>
        <v>2600</v>
      </c>
      <c r="AT63" s="100">
        <f t="shared" si="32"/>
        <v>3999985.18</v>
      </c>
      <c r="AU63" s="98">
        <f>VLOOKUP(D63,[1]Sheet1!$E$15:$CT$388,94,0)</f>
        <v>16</v>
      </c>
      <c r="AV63" s="98">
        <f>VLOOKUP(D63,[1]Sheet1!$E$15:$CV$388,96,0)</f>
        <v>371</v>
      </c>
      <c r="AW63" s="99">
        <f t="shared" si="33"/>
        <v>580722</v>
      </c>
      <c r="AX63" s="98">
        <f>VLOOKUP(D63,[1]Sheet1!$E$15:$CR$388,92,0)</f>
        <v>0</v>
      </c>
      <c r="AY63" s="98">
        <f t="shared" si="34"/>
        <v>0</v>
      </c>
      <c r="AZ63" s="76">
        <f t="shared" si="35"/>
        <v>36505</v>
      </c>
      <c r="BA63" s="104"/>
      <c r="BB63" s="102">
        <v>379</v>
      </c>
      <c r="BC63" s="99">
        <f t="shared" si="36"/>
        <v>78453</v>
      </c>
      <c r="BD63" s="98">
        <f>VLOOKUP(D63,[1]Sheet1!$E$15:$DF$388,106,0)</f>
        <v>391</v>
      </c>
      <c r="BE63" s="98">
        <f t="shared" si="3"/>
        <v>39100</v>
      </c>
      <c r="BF63" s="99">
        <v>2662</v>
      </c>
      <c r="BG63" s="98">
        <f t="shared" ref="BG63:BG70" si="118">G63</f>
        <v>1043</v>
      </c>
      <c r="BH63" s="98">
        <f t="shared" ref="BH63:BH70" si="119">I63</f>
        <v>0</v>
      </c>
      <c r="BI63" s="99">
        <f t="shared" si="39"/>
        <v>43806</v>
      </c>
      <c r="BJ63" s="98">
        <f>VLOOKUP(D63,[1]Sheet1!$E$15:$CA$388,75,0)</f>
        <v>0</v>
      </c>
      <c r="BK63" s="98">
        <f t="shared" si="40"/>
        <v>0</v>
      </c>
      <c r="BL63" s="98">
        <v>0</v>
      </c>
      <c r="BM63" s="98">
        <f t="shared" si="41"/>
        <v>0</v>
      </c>
      <c r="BN63" s="98"/>
      <c r="BO63" s="98"/>
      <c r="BP63" s="39">
        <f t="shared" si="42"/>
        <v>0</v>
      </c>
      <c r="BQ63" s="39">
        <f t="shared" ref="BQ63:BQ70" si="120">AT63+AW63+AY63+AZ63+BA63+BC63+BE63+BF63+BI63+BK63+BM63</f>
        <v>4781233.18</v>
      </c>
      <c r="BR63" s="39">
        <f t="shared" si="4"/>
        <v>4781233</v>
      </c>
    </row>
    <row r="64" spans="1:70" ht="15" x14ac:dyDescent="0.15">
      <c r="A64" s="69">
        <v>2209025</v>
      </c>
      <c r="C64" s="83">
        <v>0</v>
      </c>
      <c r="D64" s="69">
        <v>2209025</v>
      </c>
      <c r="E64" s="75" t="s">
        <v>112</v>
      </c>
      <c r="F64" s="69" t="s">
        <v>429</v>
      </c>
      <c r="G64" s="98">
        <f>VLOOKUP(D64,[1]Sheet1!$E$15:$AM$388,35,0)</f>
        <v>668</v>
      </c>
      <c r="H64" s="99">
        <f t="shared" si="8"/>
        <v>2062116</v>
      </c>
      <c r="I64" s="98">
        <f>VLOOKUP(D64,[1]Sheet1!$E$15:$AQ$388,39,0)</f>
        <v>0</v>
      </c>
      <c r="J64" s="98">
        <f t="shared" si="9"/>
        <v>0</v>
      </c>
      <c r="K64" s="98">
        <f>VLOOKUP(D64,'[4]К1-2023 - общински'!$D$8:$CU$380,96,0)</f>
        <v>0</v>
      </c>
      <c r="L64" s="98">
        <f t="shared" si="10"/>
        <v>0</v>
      </c>
      <c r="M64" s="98">
        <f>VLOOKUP(D64,[5]Sheet1!$F$7:$AI$380,30,0)</f>
        <v>0</v>
      </c>
      <c r="N64" s="98">
        <f t="shared" si="11"/>
        <v>0</v>
      </c>
      <c r="O64" s="98">
        <f>VLOOKUP(D64,[1]Sheet1!$E$15:$BV$388,70,0)</f>
        <v>4</v>
      </c>
      <c r="P64" s="98">
        <f t="shared" si="12"/>
        <v>35284</v>
      </c>
      <c r="Q64" s="100">
        <f t="shared" si="110"/>
        <v>2097400</v>
      </c>
      <c r="R64" s="101">
        <f t="shared" si="111"/>
        <v>672</v>
      </c>
      <c r="S64" s="98">
        <f>VLOOKUP(D64,[1]Sheet1!$E$15:$AK$388,33,0)</f>
        <v>28</v>
      </c>
      <c r="T64" s="98">
        <f>VLOOKUP(D64,[5]Sheet1!$F$7:$U$380,16,0)</f>
        <v>0</v>
      </c>
      <c r="U64" s="98">
        <f t="shared" si="15"/>
        <v>28</v>
      </c>
      <c r="V64" s="99">
        <f t="shared" si="16"/>
        <v>438704</v>
      </c>
      <c r="W64" s="98">
        <f>VLOOKUP(D64,[1]Sheet1!$E$15:$DN$388,114,0)</f>
        <v>0</v>
      </c>
      <c r="X64" s="99">
        <f t="shared" si="17"/>
        <v>0</v>
      </c>
      <c r="Y64" s="98">
        <f>VLOOKUP(D64,[1]Sheet1!$E$15:$DP$388,116,0)</f>
        <v>0</v>
      </c>
      <c r="Z64" s="99">
        <f t="shared" si="18"/>
        <v>0</v>
      </c>
      <c r="AA64" s="71">
        <v>73900</v>
      </c>
      <c r="AB64" s="39">
        <f t="shared" si="112"/>
        <v>2020873.68</v>
      </c>
      <c r="AC64" s="39">
        <f t="shared" si="113"/>
        <v>0</v>
      </c>
      <c r="AD64" s="39">
        <f t="shared" si="114"/>
        <v>0</v>
      </c>
      <c r="AE64" s="39">
        <f t="shared" si="115"/>
        <v>35284</v>
      </c>
      <c r="AF64" s="39">
        <f t="shared" si="23"/>
        <v>2056157.68</v>
      </c>
      <c r="AG64" s="39">
        <f t="shared" si="116"/>
        <v>438704</v>
      </c>
      <c r="AH64" s="39">
        <f t="shared" si="25"/>
        <v>73900</v>
      </c>
      <c r="AI64" s="39">
        <f t="shared" si="117"/>
        <v>0</v>
      </c>
      <c r="AJ64" s="39">
        <f t="shared" si="27"/>
        <v>2568761.6799999997</v>
      </c>
      <c r="AK64" s="102">
        <v>0</v>
      </c>
      <c r="AL64" s="39">
        <f>VLOOKUP(D64,[6]data!$A$2:$E$107,5,0)</f>
        <v>5000</v>
      </c>
      <c r="AM64" s="98">
        <f>VLOOKUP(D64,[2]Sheet1!$E$15:$CJ$388,84,0)</f>
        <v>14</v>
      </c>
      <c r="AN64" s="39">
        <f t="shared" si="28"/>
        <v>1400</v>
      </c>
      <c r="AO64" s="76"/>
      <c r="AP64" s="76">
        <f t="shared" si="2"/>
        <v>0</v>
      </c>
      <c r="AQ64" s="76"/>
      <c r="AR64" s="76">
        <f t="shared" si="30"/>
        <v>0</v>
      </c>
      <c r="AS64" s="99">
        <f t="shared" si="31"/>
        <v>6400</v>
      </c>
      <c r="AT64" s="100">
        <f t="shared" si="32"/>
        <v>2575161.6799999997</v>
      </c>
      <c r="AU64" s="98">
        <f>VLOOKUP(D64,[1]Sheet1!$E$15:$CT$388,94,0)</f>
        <v>16</v>
      </c>
      <c r="AV64" s="98">
        <f>VLOOKUP(D64,[1]Sheet1!$E$15:$CV$388,96,0)</f>
        <v>336</v>
      </c>
      <c r="AW64" s="99">
        <f t="shared" si="33"/>
        <v>531232</v>
      </c>
      <c r="AX64" s="98">
        <f>VLOOKUP(D64,[1]Sheet1!$E$15:$CR$388,92,0)</f>
        <v>0</v>
      </c>
      <c r="AY64" s="98">
        <f t="shared" si="34"/>
        <v>0</v>
      </c>
      <c r="AZ64" s="76">
        <f t="shared" si="35"/>
        <v>23380</v>
      </c>
      <c r="BA64" s="104"/>
      <c r="BB64" s="102">
        <v>373</v>
      </c>
      <c r="BC64" s="99">
        <f t="shared" si="36"/>
        <v>77211</v>
      </c>
      <c r="BD64" s="98">
        <f>VLOOKUP(D64,[1]Sheet1!$E$15:$DF$388,106,0)</f>
        <v>0</v>
      </c>
      <c r="BE64" s="98">
        <f t="shared" si="3"/>
        <v>0</v>
      </c>
      <c r="BF64" s="99">
        <v>2662</v>
      </c>
      <c r="BG64" s="98">
        <f t="shared" si="118"/>
        <v>668</v>
      </c>
      <c r="BH64" s="98">
        <f t="shared" si="119"/>
        <v>0</v>
      </c>
      <c r="BI64" s="99">
        <f t="shared" si="39"/>
        <v>28056</v>
      </c>
      <c r="BJ64" s="98">
        <f>VLOOKUP(D64,[1]Sheet1!$E$15:$CA$388,75,0)</f>
        <v>0</v>
      </c>
      <c r="BK64" s="98">
        <f t="shared" si="40"/>
        <v>0</v>
      </c>
      <c r="BL64" s="98">
        <v>0</v>
      </c>
      <c r="BM64" s="98">
        <f t="shared" si="41"/>
        <v>0</v>
      </c>
      <c r="BN64" s="98"/>
      <c r="BO64" s="98"/>
      <c r="BP64" s="39">
        <f t="shared" si="42"/>
        <v>0</v>
      </c>
      <c r="BQ64" s="39">
        <f t="shared" si="120"/>
        <v>3237702.6799999997</v>
      </c>
      <c r="BR64" s="39">
        <f t="shared" si="4"/>
        <v>3237703</v>
      </c>
    </row>
    <row r="65" spans="1:70" ht="15" x14ac:dyDescent="0.15">
      <c r="A65" s="69">
        <v>2209034</v>
      </c>
      <c r="C65" s="83">
        <v>1</v>
      </c>
      <c r="D65" s="69">
        <v>2209034</v>
      </c>
      <c r="E65" s="75" t="s">
        <v>112</v>
      </c>
      <c r="F65" s="69" t="s">
        <v>430</v>
      </c>
      <c r="G65" s="98">
        <f>VLOOKUP(D65,[1]Sheet1!$E$15:$AM$388,35,0)</f>
        <v>830</v>
      </c>
      <c r="H65" s="99">
        <f t="shared" si="8"/>
        <v>2562210</v>
      </c>
      <c r="I65" s="98">
        <f>VLOOKUP(D65,[1]Sheet1!$E$15:$AQ$388,39,0)</f>
        <v>0</v>
      </c>
      <c r="J65" s="98">
        <f t="shared" si="9"/>
        <v>0</v>
      </c>
      <c r="K65" s="98">
        <f>VLOOKUP(D65,'[4]К1-2023 - общински'!$D$8:$CU$380,96,0)</f>
        <v>0</v>
      </c>
      <c r="L65" s="98">
        <f t="shared" si="10"/>
        <v>0</v>
      </c>
      <c r="M65" s="98">
        <f>VLOOKUP(D65,[5]Sheet1!$F$7:$AI$380,30,0)</f>
        <v>0</v>
      </c>
      <c r="N65" s="98">
        <f t="shared" si="11"/>
        <v>0</v>
      </c>
      <c r="O65" s="98">
        <f>VLOOKUP(D65,[1]Sheet1!$E$15:$BV$388,70,0)</f>
        <v>2</v>
      </c>
      <c r="P65" s="98">
        <f t="shared" si="12"/>
        <v>17642</v>
      </c>
      <c r="Q65" s="100">
        <f t="shared" si="110"/>
        <v>2579852</v>
      </c>
      <c r="R65" s="101">
        <f t="shared" si="111"/>
        <v>832</v>
      </c>
      <c r="S65" s="98">
        <f>VLOOKUP(D65,[1]Sheet1!$E$15:$AK$388,33,0)</f>
        <v>33</v>
      </c>
      <c r="T65" s="98">
        <f>VLOOKUP(D65,[5]Sheet1!$F$7:$U$380,16,0)</f>
        <v>0</v>
      </c>
      <c r="U65" s="98">
        <f t="shared" si="15"/>
        <v>33</v>
      </c>
      <c r="V65" s="99">
        <f t="shared" si="16"/>
        <v>517044</v>
      </c>
      <c r="W65" s="98">
        <f>VLOOKUP(D65,[1]Sheet1!$E$15:$DN$388,114,0)</f>
        <v>0</v>
      </c>
      <c r="X65" s="99">
        <f t="shared" si="17"/>
        <v>0</v>
      </c>
      <c r="Y65" s="98">
        <f>VLOOKUP(D65,[1]Sheet1!$E$15:$DP$388,116,0)</f>
        <v>0</v>
      </c>
      <c r="Z65" s="99">
        <f t="shared" si="18"/>
        <v>0</v>
      </c>
      <c r="AA65" s="71">
        <v>73900</v>
      </c>
      <c r="AB65" s="39">
        <f t="shared" si="112"/>
        <v>2510965.7999999998</v>
      </c>
      <c r="AC65" s="39">
        <f t="shared" si="113"/>
        <v>0</v>
      </c>
      <c r="AD65" s="39">
        <f t="shared" si="114"/>
        <v>0</v>
      </c>
      <c r="AE65" s="39">
        <f t="shared" si="115"/>
        <v>17642</v>
      </c>
      <c r="AF65" s="39">
        <f t="shared" si="23"/>
        <v>2528607.7999999998</v>
      </c>
      <c r="AG65" s="39">
        <f t="shared" si="116"/>
        <v>517044</v>
      </c>
      <c r="AH65" s="39">
        <f t="shared" si="25"/>
        <v>73900</v>
      </c>
      <c r="AI65" s="39">
        <f t="shared" si="117"/>
        <v>0</v>
      </c>
      <c r="AJ65" s="39">
        <f t="shared" si="27"/>
        <v>3119551.8</v>
      </c>
      <c r="AK65" s="102">
        <v>0</v>
      </c>
      <c r="AL65" s="39">
        <f>VLOOKUP(D65,[6]data!$A$2:$E$107,5,0)</f>
        <v>5000</v>
      </c>
      <c r="AM65" s="98">
        <f>VLOOKUP(D65,[2]Sheet1!$E$15:$CJ$388,84,0)</f>
        <v>38</v>
      </c>
      <c r="AN65" s="39">
        <f t="shared" si="28"/>
        <v>3800</v>
      </c>
      <c r="AO65" s="76"/>
      <c r="AP65" s="76">
        <f t="shared" si="2"/>
        <v>0</v>
      </c>
      <c r="AQ65" s="76"/>
      <c r="AR65" s="76">
        <f t="shared" si="30"/>
        <v>0</v>
      </c>
      <c r="AS65" s="99">
        <f t="shared" si="31"/>
        <v>8800</v>
      </c>
      <c r="AT65" s="100">
        <f t="shared" si="32"/>
        <v>3128351.8</v>
      </c>
      <c r="AU65" s="98">
        <f>VLOOKUP(D65,[1]Sheet1!$E$15:$CT$388,94,0)</f>
        <v>16</v>
      </c>
      <c r="AV65" s="98">
        <f>VLOOKUP(D65,[1]Sheet1!$E$15:$CV$388,96,0)</f>
        <v>423</v>
      </c>
      <c r="AW65" s="99">
        <f t="shared" si="33"/>
        <v>654250</v>
      </c>
      <c r="AX65" s="98">
        <f>VLOOKUP(D65,[1]Sheet1!$E$15:$CR$388,92,0)</f>
        <v>1</v>
      </c>
      <c r="AY65" s="98">
        <f t="shared" si="34"/>
        <v>2520</v>
      </c>
      <c r="AZ65" s="76">
        <f t="shared" si="35"/>
        <v>29050</v>
      </c>
      <c r="BA65" s="104"/>
      <c r="BB65" s="102">
        <v>496</v>
      </c>
      <c r="BC65" s="99">
        <f t="shared" si="36"/>
        <v>102672</v>
      </c>
      <c r="BD65" s="98">
        <f>VLOOKUP(D65,[1]Sheet1!$E$15:$DF$388,106,0)</f>
        <v>0</v>
      </c>
      <c r="BE65" s="98">
        <f t="shared" si="3"/>
        <v>0</v>
      </c>
      <c r="BF65" s="99">
        <v>2662</v>
      </c>
      <c r="BG65" s="98">
        <f t="shared" si="118"/>
        <v>830</v>
      </c>
      <c r="BH65" s="98">
        <f t="shared" si="119"/>
        <v>0</v>
      </c>
      <c r="BI65" s="99">
        <f t="shared" si="39"/>
        <v>34860</v>
      </c>
      <c r="BJ65" s="98">
        <f>VLOOKUP(D65,[1]Sheet1!$E$15:$CA$388,75,0)</f>
        <v>0</v>
      </c>
      <c r="BK65" s="98">
        <f t="shared" si="40"/>
        <v>0</v>
      </c>
      <c r="BL65" s="98">
        <v>0</v>
      </c>
      <c r="BM65" s="98">
        <f t="shared" si="41"/>
        <v>0</v>
      </c>
      <c r="BN65" s="98"/>
      <c r="BO65" s="98"/>
      <c r="BP65" s="39">
        <f t="shared" si="42"/>
        <v>0</v>
      </c>
      <c r="BQ65" s="39">
        <f t="shared" si="120"/>
        <v>3954365.8</v>
      </c>
      <c r="BR65" s="39">
        <f t="shared" si="4"/>
        <v>3954366</v>
      </c>
    </row>
    <row r="66" spans="1:70" ht="15" x14ac:dyDescent="0.15">
      <c r="A66" s="69">
        <v>2209036</v>
      </c>
      <c r="C66" s="83">
        <v>1</v>
      </c>
      <c r="D66" s="69">
        <v>2209036</v>
      </c>
      <c r="E66" s="75" t="s">
        <v>112</v>
      </c>
      <c r="F66" s="69" t="s">
        <v>431</v>
      </c>
      <c r="G66" s="98">
        <f>VLOOKUP(D66,[1]Sheet1!$E$15:$AM$388,35,0)</f>
        <v>938</v>
      </c>
      <c r="H66" s="99">
        <f t="shared" si="8"/>
        <v>2895606</v>
      </c>
      <c r="I66" s="98">
        <f>VLOOKUP(D66,[1]Sheet1!$E$15:$AQ$388,39,0)</f>
        <v>0</v>
      </c>
      <c r="J66" s="98">
        <f t="shared" si="9"/>
        <v>0</v>
      </c>
      <c r="K66" s="98">
        <f>VLOOKUP(D66,'[4]К1-2023 - общински'!$D$8:$CU$380,96,0)</f>
        <v>0</v>
      </c>
      <c r="L66" s="98">
        <f t="shared" si="10"/>
        <v>0</v>
      </c>
      <c r="M66" s="98">
        <f>VLOOKUP(D66,[5]Sheet1!$F$7:$AI$380,30,0)</f>
        <v>0</v>
      </c>
      <c r="N66" s="98">
        <f t="shared" si="11"/>
        <v>0</v>
      </c>
      <c r="O66" s="98">
        <f>VLOOKUP(D66,[1]Sheet1!$E$15:$BV$388,70,0)</f>
        <v>0</v>
      </c>
      <c r="P66" s="98">
        <f t="shared" si="12"/>
        <v>0</v>
      </c>
      <c r="Q66" s="100">
        <f t="shared" si="110"/>
        <v>2895606</v>
      </c>
      <c r="R66" s="101">
        <f t="shared" si="111"/>
        <v>938</v>
      </c>
      <c r="S66" s="98">
        <f>VLOOKUP(D66,[1]Sheet1!$E$15:$AK$388,33,0)</f>
        <v>41</v>
      </c>
      <c r="T66" s="98">
        <f>VLOOKUP(D66,[5]Sheet1!$F$7:$U$380,16,0)</f>
        <v>0</v>
      </c>
      <c r="U66" s="98">
        <f t="shared" si="15"/>
        <v>41</v>
      </c>
      <c r="V66" s="99">
        <f t="shared" si="16"/>
        <v>642388</v>
      </c>
      <c r="W66" s="98">
        <f>VLOOKUP(D66,[1]Sheet1!$E$15:$DN$388,114,0)</f>
        <v>0</v>
      </c>
      <c r="X66" s="99">
        <f t="shared" si="17"/>
        <v>0</v>
      </c>
      <c r="Y66" s="98">
        <f>VLOOKUP(D66,[1]Sheet1!$E$15:$DP$388,116,0)</f>
        <v>252</v>
      </c>
      <c r="Z66" s="99">
        <f t="shared" si="18"/>
        <v>32508</v>
      </c>
      <c r="AA66" s="71">
        <v>73900</v>
      </c>
      <c r="AB66" s="39">
        <f t="shared" si="112"/>
        <v>2837693.88</v>
      </c>
      <c r="AC66" s="39">
        <f t="shared" si="113"/>
        <v>0</v>
      </c>
      <c r="AD66" s="39">
        <f t="shared" si="114"/>
        <v>0</v>
      </c>
      <c r="AE66" s="39">
        <f t="shared" si="115"/>
        <v>0</v>
      </c>
      <c r="AF66" s="39">
        <f t="shared" si="23"/>
        <v>2837693.88</v>
      </c>
      <c r="AG66" s="39">
        <f t="shared" si="116"/>
        <v>642388</v>
      </c>
      <c r="AH66" s="39">
        <f t="shared" si="25"/>
        <v>73900</v>
      </c>
      <c r="AI66" s="39">
        <f t="shared" si="117"/>
        <v>32508</v>
      </c>
      <c r="AJ66" s="39">
        <f t="shared" si="27"/>
        <v>3586489.88</v>
      </c>
      <c r="AK66" s="102">
        <v>0</v>
      </c>
      <c r="AL66" s="39">
        <v>0</v>
      </c>
      <c r="AM66" s="98">
        <f>VLOOKUP(D66,[2]Sheet1!$E$15:$CJ$388,84,0)</f>
        <v>20</v>
      </c>
      <c r="AN66" s="39">
        <f t="shared" si="28"/>
        <v>2000</v>
      </c>
      <c r="AO66" s="76"/>
      <c r="AP66" s="76">
        <f t="shared" si="2"/>
        <v>0</v>
      </c>
      <c r="AQ66" s="76"/>
      <c r="AR66" s="76">
        <f t="shared" si="30"/>
        <v>0</v>
      </c>
      <c r="AS66" s="99">
        <f t="shared" si="31"/>
        <v>2000</v>
      </c>
      <c r="AT66" s="100">
        <f t="shared" si="32"/>
        <v>3588489.88</v>
      </c>
      <c r="AU66" s="98">
        <f>VLOOKUP(D66,[1]Sheet1!$E$15:$CT$388,94,0)</f>
        <v>13</v>
      </c>
      <c r="AV66" s="98">
        <f>VLOOKUP(D66,[1]Sheet1!$E$15:$CV$388,96,0)</f>
        <v>336</v>
      </c>
      <c r="AW66" s="99">
        <f t="shared" si="33"/>
        <v>520708</v>
      </c>
      <c r="AX66" s="98">
        <f>VLOOKUP(D66,[1]Sheet1!$E$15:$CR$388,92,0)</f>
        <v>0</v>
      </c>
      <c r="AY66" s="98">
        <f t="shared" si="34"/>
        <v>0</v>
      </c>
      <c r="AZ66" s="76">
        <f t="shared" si="35"/>
        <v>32830</v>
      </c>
      <c r="BA66" s="104"/>
      <c r="BB66" s="102">
        <v>417</v>
      </c>
      <c r="BC66" s="99">
        <f t="shared" si="36"/>
        <v>86319</v>
      </c>
      <c r="BD66" s="98">
        <f>VLOOKUP(D66,[1]Sheet1!$E$15:$DF$388,106,0)</f>
        <v>252</v>
      </c>
      <c r="BE66" s="98">
        <f t="shared" si="3"/>
        <v>25200</v>
      </c>
      <c r="BF66" s="99">
        <v>2662</v>
      </c>
      <c r="BG66" s="98">
        <f t="shared" si="118"/>
        <v>938</v>
      </c>
      <c r="BH66" s="98">
        <f t="shared" si="119"/>
        <v>0</v>
      </c>
      <c r="BI66" s="99">
        <f t="shared" si="39"/>
        <v>39396</v>
      </c>
      <c r="BJ66" s="98">
        <f>VLOOKUP(D66,[1]Sheet1!$E$15:$CA$388,75,0)</f>
        <v>0</v>
      </c>
      <c r="BK66" s="98">
        <f t="shared" si="40"/>
        <v>0</v>
      </c>
      <c r="BL66" s="98">
        <v>0</v>
      </c>
      <c r="BM66" s="98">
        <f t="shared" si="41"/>
        <v>0</v>
      </c>
      <c r="BN66" s="98"/>
      <c r="BO66" s="98"/>
      <c r="BP66" s="39">
        <f t="shared" si="42"/>
        <v>0</v>
      </c>
      <c r="BQ66" s="39">
        <f t="shared" si="120"/>
        <v>4295604.88</v>
      </c>
      <c r="BR66" s="39">
        <f t="shared" si="4"/>
        <v>4295605</v>
      </c>
    </row>
    <row r="67" spans="1:70" ht="15" x14ac:dyDescent="0.15">
      <c r="A67" s="69">
        <v>2209051</v>
      </c>
      <c r="C67" s="83">
        <v>3</v>
      </c>
      <c r="D67" s="69">
        <v>2209051</v>
      </c>
      <c r="E67" s="75" t="s">
        <v>112</v>
      </c>
      <c r="F67" s="69" t="s">
        <v>432</v>
      </c>
      <c r="G67" s="98">
        <f>VLOOKUP(D67,[1]Sheet1!$E$15:$AM$388,35,0)</f>
        <v>918</v>
      </c>
      <c r="H67" s="99">
        <f t="shared" si="8"/>
        <v>2833866</v>
      </c>
      <c r="I67" s="98">
        <f>VLOOKUP(D67,[1]Sheet1!$E$15:$AQ$388,39,0)</f>
        <v>141</v>
      </c>
      <c r="J67" s="98">
        <f t="shared" si="9"/>
        <v>846000</v>
      </c>
      <c r="K67" s="98">
        <f>VLOOKUP(D67,'[4]К1-2023 - общински'!$D$8:$CU$380,96,0)</f>
        <v>0</v>
      </c>
      <c r="L67" s="98">
        <f t="shared" si="10"/>
        <v>0</v>
      </c>
      <c r="M67" s="98">
        <f>VLOOKUP(D67,[5]Sheet1!$F$7:$AI$380,30,0)</f>
        <v>0</v>
      </c>
      <c r="N67" s="98">
        <f t="shared" si="11"/>
        <v>0</v>
      </c>
      <c r="O67" s="98">
        <f>VLOOKUP(D67,[1]Sheet1!$E$15:$BV$388,70,0)</f>
        <v>0</v>
      </c>
      <c r="P67" s="98">
        <f t="shared" si="12"/>
        <v>0</v>
      </c>
      <c r="Q67" s="100">
        <f t="shared" si="110"/>
        <v>3679866</v>
      </c>
      <c r="R67" s="101">
        <f t="shared" si="111"/>
        <v>1059</v>
      </c>
      <c r="S67" s="98">
        <f>VLOOKUP(D67,[1]Sheet1!$E$15:$AK$388,33,0)</f>
        <v>32</v>
      </c>
      <c r="T67" s="98">
        <f>VLOOKUP(D67,[5]Sheet1!$F$7:$U$380,16,0)</f>
        <v>5</v>
      </c>
      <c r="U67" s="98">
        <f t="shared" si="15"/>
        <v>37</v>
      </c>
      <c r="V67" s="99">
        <f t="shared" si="16"/>
        <v>579716</v>
      </c>
      <c r="W67" s="98">
        <f>VLOOKUP(D67,[1]Sheet1!$E$15:$DN$388,114,0)</f>
        <v>169</v>
      </c>
      <c r="X67" s="99">
        <f t="shared" si="17"/>
        <v>12506</v>
      </c>
      <c r="Y67" s="98">
        <f>VLOOKUP(D67,[1]Sheet1!$E$15:$DP$388,116,0)</f>
        <v>251</v>
      </c>
      <c r="Z67" s="99">
        <f t="shared" si="18"/>
        <v>32379</v>
      </c>
      <c r="AA67" s="71">
        <v>73900</v>
      </c>
      <c r="AB67" s="39">
        <f t="shared" si="112"/>
        <v>2777188.68</v>
      </c>
      <c r="AC67" s="39">
        <f t="shared" si="113"/>
        <v>829080</v>
      </c>
      <c r="AD67" s="39">
        <f t="shared" si="114"/>
        <v>0</v>
      </c>
      <c r="AE67" s="39">
        <f t="shared" si="115"/>
        <v>0</v>
      </c>
      <c r="AF67" s="39">
        <f t="shared" si="23"/>
        <v>3606268.68</v>
      </c>
      <c r="AG67" s="39">
        <f t="shared" si="116"/>
        <v>579716</v>
      </c>
      <c r="AH67" s="39">
        <f t="shared" si="25"/>
        <v>73900</v>
      </c>
      <c r="AI67" s="39">
        <f t="shared" si="117"/>
        <v>44885</v>
      </c>
      <c r="AJ67" s="39">
        <f t="shared" si="27"/>
        <v>4304769.68</v>
      </c>
      <c r="AK67" s="102">
        <v>0</v>
      </c>
      <c r="AL67" s="39">
        <v>0</v>
      </c>
      <c r="AM67" s="98">
        <f>VLOOKUP(D67,[2]Sheet1!$E$15:$CJ$388,84,0)</f>
        <v>33</v>
      </c>
      <c r="AN67" s="39">
        <f t="shared" si="28"/>
        <v>3300</v>
      </c>
      <c r="AO67" s="76"/>
      <c r="AP67" s="76">
        <f t="shared" si="2"/>
        <v>0</v>
      </c>
      <c r="AQ67" s="76"/>
      <c r="AR67" s="76">
        <f t="shared" si="30"/>
        <v>0</v>
      </c>
      <c r="AS67" s="99">
        <f t="shared" si="31"/>
        <v>3300</v>
      </c>
      <c r="AT67" s="100">
        <f t="shared" si="32"/>
        <v>4308069.68</v>
      </c>
      <c r="AU67" s="98">
        <f>VLOOKUP(D67,[1]Sheet1!$E$15:$CT$388,94,0)</f>
        <v>11</v>
      </c>
      <c r="AV67" s="98">
        <f>VLOOKUP(D67,[1]Sheet1!$E$15:$CV$388,96,0)</f>
        <v>299</v>
      </c>
      <c r="AW67" s="99">
        <f t="shared" si="33"/>
        <v>461374</v>
      </c>
      <c r="AX67" s="98">
        <f>VLOOKUP(D67,[1]Sheet1!$E$15:$CR$388,92,0)</f>
        <v>0</v>
      </c>
      <c r="AY67" s="98">
        <f t="shared" si="34"/>
        <v>0</v>
      </c>
      <c r="AZ67" s="76">
        <f t="shared" si="35"/>
        <v>37065</v>
      </c>
      <c r="BA67" s="104"/>
      <c r="BB67" s="102">
        <v>451</v>
      </c>
      <c r="BC67" s="99">
        <f t="shared" si="36"/>
        <v>93357</v>
      </c>
      <c r="BD67" s="98">
        <f>VLOOKUP(D67,[1]Sheet1!$E$15:$DF$388,106,0)</f>
        <v>251</v>
      </c>
      <c r="BE67" s="98">
        <f t="shared" si="3"/>
        <v>25100</v>
      </c>
      <c r="BF67" s="99">
        <v>2662</v>
      </c>
      <c r="BG67" s="98">
        <f t="shared" si="118"/>
        <v>918</v>
      </c>
      <c r="BH67" s="98">
        <f t="shared" si="119"/>
        <v>141</v>
      </c>
      <c r="BI67" s="99">
        <f t="shared" si="39"/>
        <v>44478</v>
      </c>
      <c r="BJ67" s="98">
        <f>VLOOKUP(D67,[1]Sheet1!$E$15:$CA$388,75,0)</f>
        <v>0</v>
      </c>
      <c r="BK67" s="98">
        <f t="shared" si="40"/>
        <v>0</v>
      </c>
      <c r="BL67" s="98">
        <v>0</v>
      </c>
      <c r="BM67" s="98">
        <f t="shared" si="41"/>
        <v>0</v>
      </c>
      <c r="BN67" s="98"/>
      <c r="BO67" s="98"/>
      <c r="BP67" s="39">
        <f t="shared" si="42"/>
        <v>0</v>
      </c>
      <c r="BQ67" s="39">
        <f t="shared" si="120"/>
        <v>4972105.68</v>
      </c>
      <c r="BR67" s="39">
        <f t="shared" si="4"/>
        <v>4972106</v>
      </c>
    </row>
    <row r="68" spans="1:70" ht="15" x14ac:dyDescent="0.15">
      <c r="A68" s="69">
        <v>2209132</v>
      </c>
      <c r="C68" s="83">
        <v>60</v>
      </c>
      <c r="D68" s="69">
        <v>2209132</v>
      </c>
      <c r="E68" s="75" t="s">
        <v>112</v>
      </c>
      <c r="F68" s="69" t="s">
        <v>433</v>
      </c>
      <c r="G68" s="98">
        <f>VLOOKUP(D68,[1]Sheet1!$E$15:$AM$388,35,0)</f>
        <v>361</v>
      </c>
      <c r="H68" s="99">
        <f t="shared" si="8"/>
        <v>1114407</v>
      </c>
      <c r="I68" s="98">
        <f>VLOOKUP(D68,[1]Sheet1!$E$15:$AQ$388,39,0)</f>
        <v>0</v>
      </c>
      <c r="J68" s="98">
        <f t="shared" si="9"/>
        <v>0</v>
      </c>
      <c r="K68" s="98">
        <f>VLOOKUP(D68,'[4]К1-2023 - общински'!$D$8:$CU$380,96,0)</f>
        <v>0</v>
      </c>
      <c r="L68" s="98">
        <f t="shared" si="10"/>
        <v>0</v>
      </c>
      <c r="M68" s="98">
        <f>VLOOKUP(D68,[5]Sheet1!$F$7:$AI$380,30,0)</f>
        <v>0</v>
      </c>
      <c r="N68" s="98">
        <f t="shared" si="11"/>
        <v>0</v>
      </c>
      <c r="O68" s="98">
        <f>VLOOKUP(D68,[1]Sheet1!$E$15:$BV$388,70,0)</f>
        <v>46</v>
      </c>
      <c r="P68" s="98">
        <f t="shared" si="12"/>
        <v>405766</v>
      </c>
      <c r="Q68" s="100">
        <f t="shared" si="110"/>
        <v>1520173</v>
      </c>
      <c r="R68" s="101">
        <f t="shared" si="111"/>
        <v>407</v>
      </c>
      <c r="S68" s="98">
        <f>VLOOKUP(D68,[1]Sheet1!$E$15:$AK$388,33,0)</f>
        <v>16</v>
      </c>
      <c r="T68" s="98">
        <f>VLOOKUP(D68,[5]Sheet1!$F$7:$U$380,16,0)</f>
        <v>0</v>
      </c>
      <c r="U68" s="98">
        <f t="shared" si="15"/>
        <v>16</v>
      </c>
      <c r="V68" s="99">
        <f t="shared" si="16"/>
        <v>250688</v>
      </c>
      <c r="W68" s="98">
        <f>VLOOKUP(D68,[1]Sheet1!$E$15:$DN$388,114,0)</f>
        <v>114</v>
      </c>
      <c r="X68" s="99">
        <f t="shared" si="17"/>
        <v>8436</v>
      </c>
      <c r="Y68" s="98">
        <f>VLOOKUP(D68,[1]Sheet1!$E$15:$DP$388,116,0)</f>
        <v>191</v>
      </c>
      <c r="Z68" s="99">
        <f t="shared" si="18"/>
        <v>24639</v>
      </c>
      <c r="AA68" s="71">
        <v>73900</v>
      </c>
      <c r="AB68" s="39">
        <f t="shared" si="112"/>
        <v>1092118.8599999999</v>
      </c>
      <c r="AC68" s="39">
        <f t="shared" si="113"/>
        <v>0</v>
      </c>
      <c r="AD68" s="39">
        <f t="shared" si="114"/>
        <v>0</v>
      </c>
      <c r="AE68" s="39">
        <f t="shared" si="115"/>
        <v>405766</v>
      </c>
      <c r="AF68" s="39">
        <f t="shared" si="23"/>
        <v>1497884.8599999999</v>
      </c>
      <c r="AG68" s="39">
        <f t="shared" si="116"/>
        <v>250688</v>
      </c>
      <c r="AH68" s="39">
        <f t="shared" si="25"/>
        <v>73900</v>
      </c>
      <c r="AI68" s="39">
        <f t="shared" si="117"/>
        <v>33075</v>
      </c>
      <c r="AJ68" s="39">
        <f t="shared" si="27"/>
        <v>1855547.8599999999</v>
      </c>
      <c r="AK68" s="102">
        <v>0</v>
      </c>
      <c r="AL68" s="39">
        <f>VLOOKUP(D68,[6]data!$A$2:$E$107,5,0)</f>
        <v>5000</v>
      </c>
      <c r="AM68" s="98">
        <f>VLOOKUP(D68,[2]Sheet1!$E$15:$CJ$388,84,0)</f>
        <v>48</v>
      </c>
      <c r="AN68" s="39">
        <f t="shared" si="28"/>
        <v>4800</v>
      </c>
      <c r="AO68" s="76"/>
      <c r="AP68" s="76">
        <f t="shared" si="2"/>
        <v>0</v>
      </c>
      <c r="AQ68" s="76"/>
      <c r="AR68" s="76">
        <f t="shared" si="30"/>
        <v>0</v>
      </c>
      <c r="AS68" s="99">
        <f t="shared" si="31"/>
        <v>9800</v>
      </c>
      <c r="AT68" s="100">
        <f t="shared" si="32"/>
        <v>1865347.8599999999</v>
      </c>
      <c r="AU68" s="98">
        <f>VLOOKUP(D68,[1]Sheet1!$E$15:$CT$388,94,0)</f>
        <v>6</v>
      </c>
      <c r="AV68" s="98">
        <f>VLOOKUP(D68,[1]Sheet1!$E$15:$CV$388,96,0)</f>
        <v>127</v>
      </c>
      <c r="AW68" s="99">
        <f t="shared" si="33"/>
        <v>200626</v>
      </c>
      <c r="AX68" s="98">
        <f>VLOOKUP(D68,[1]Sheet1!$E$15:$CR$388,92,0)</f>
        <v>7</v>
      </c>
      <c r="AY68" s="98">
        <f t="shared" si="34"/>
        <v>17640</v>
      </c>
      <c r="AZ68" s="76">
        <f t="shared" si="35"/>
        <v>12635</v>
      </c>
      <c r="BA68" s="104"/>
      <c r="BB68" s="102">
        <v>106</v>
      </c>
      <c r="BC68" s="99">
        <f t="shared" si="36"/>
        <v>21942</v>
      </c>
      <c r="BD68" s="98">
        <f>VLOOKUP(D68,[1]Sheet1!$E$15:$DF$388,106,0)</f>
        <v>307</v>
      </c>
      <c r="BE68" s="98">
        <f t="shared" si="3"/>
        <v>30700</v>
      </c>
      <c r="BF68" s="99">
        <v>2662</v>
      </c>
      <c r="BG68" s="98">
        <f t="shared" si="118"/>
        <v>361</v>
      </c>
      <c r="BH68" s="98">
        <f t="shared" si="119"/>
        <v>0</v>
      </c>
      <c r="BI68" s="99">
        <f t="shared" si="39"/>
        <v>15162</v>
      </c>
      <c r="BJ68" s="98">
        <f>VLOOKUP(D68,[1]Sheet1!$E$15:$CA$388,75,0)</f>
        <v>0</v>
      </c>
      <c r="BK68" s="98">
        <f t="shared" si="40"/>
        <v>0</v>
      </c>
      <c r="BL68" s="98">
        <v>0</v>
      </c>
      <c r="BM68" s="98">
        <f t="shared" si="41"/>
        <v>0</v>
      </c>
      <c r="BN68" s="98"/>
      <c r="BO68" s="98"/>
      <c r="BP68" s="39">
        <f t="shared" si="42"/>
        <v>0</v>
      </c>
      <c r="BQ68" s="39">
        <f t="shared" si="120"/>
        <v>2166714.86</v>
      </c>
      <c r="BR68" s="39">
        <f t="shared" si="4"/>
        <v>2166715</v>
      </c>
    </row>
    <row r="69" spans="1:70" ht="15" x14ac:dyDescent="0.15">
      <c r="A69" s="69">
        <v>2209142</v>
      </c>
      <c r="C69" s="83">
        <v>0</v>
      </c>
      <c r="D69" s="69">
        <v>2209142</v>
      </c>
      <c r="E69" s="75" t="s">
        <v>112</v>
      </c>
      <c r="F69" s="69" t="s">
        <v>434</v>
      </c>
      <c r="G69" s="98">
        <f>VLOOKUP(D69,[1]Sheet1!$E$15:$AM$388,35,0)</f>
        <v>517</v>
      </c>
      <c r="H69" s="99">
        <f t="shared" si="8"/>
        <v>1595979</v>
      </c>
      <c r="I69" s="98">
        <f>VLOOKUP(D69,[1]Sheet1!$E$15:$AQ$388,39,0)</f>
        <v>0</v>
      </c>
      <c r="J69" s="98">
        <f t="shared" si="9"/>
        <v>0</v>
      </c>
      <c r="K69" s="98">
        <f>VLOOKUP(D69,'[4]К1-2023 - общински'!$D$8:$CU$380,96,0)</f>
        <v>0</v>
      </c>
      <c r="L69" s="98">
        <f t="shared" si="10"/>
        <v>0</v>
      </c>
      <c r="M69" s="98">
        <f>VLOOKUP(D69,[5]Sheet1!$F$7:$AI$380,30,0)</f>
        <v>0</v>
      </c>
      <c r="N69" s="98">
        <f t="shared" si="11"/>
        <v>0</v>
      </c>
      <c r="O69" s="98">
        <f>VLOOKUP(D69,[1]Sheet1!$E$15:$BV$388,70,0)</f>
        <v>4</v>
      </c>
      <c r="P69" s="98">
        <f t="shared" si="12"/>
        <v>35284</v>
      </c>
      <c r="Q69" s="100">
        <f t="shared" si="110"/>
        <v>1631263</v>
      </c>
      <c r="R69" s="101">
        <f t="shared" si="111"/>
        <v>521</v>
      </c>
      <c r="S69" s="98">
        <f>VLOOKUP(D69,[1]Sheet1!$E$15:$AK$388,33,0)</f>
        <v>25</v>
      </c>
      <c r="T69" s="98">
        <f>VLOOKUP(D69,[5]Sheet1!$F$7:$U$380,16,0)</f>
        <v>0</v>
      </c>
      <c r="U69" s="98">
        <f t="shared" si="15"/>
        <v>25</v>
      </c>
      <c r="V69" s="99">
        <f t="shared" si="16"/>
        <v>391700</v>
      </c>
      <c r="W69" s="98">
        <f>VLOOKUP(D69,[1]Sheet1!$E$15:$DN$388,114,0)</f>
        <v>0</v>
      </c>
      <c r="X69" s="99">
        <f t="shared" si="17"/>
        <v>0</v>
      </c>
      <c r="Y69" s="98">
        <f>VLOOKUP(D69,[1]Sheet1!$E$15:$DP$388,116,0)</f>
        <v>0</v>
      </c>
      <c r="Z69" s="99">
        <f t="shared" si="18"/>
        <v>0</v>
      </c>
      <c r="AA69" s="71">
        <v>73900</v>
      </c>
      <c r="AB69" s="39">
        <f t="shared" si="112"/>
        <v>1564059.42</v>
      </c>
      <c r="AC69" s="39">
        <f t="shared" si="113"/>
        <v>0</v>
      </c>
      <c r="AD69" s="39">
        <f t="shared" si="114"/>
        <v>0</v>
      </c>
      <c r="AE69" s="39">
        <f t="shared" si="115"/>
        <v>35284</v>
      </c>
      <c r="AF69" s="39">
        <f t="shared" si="23"/>
        <v>1599343.42</v>
      </c>
      <c r="AG69" s="39">
        <f t="shared" si="116"/>
        <v>391700</v>
      </c>
      <c r="AH69" s="39">
        <f t="shared" si="25"/>
        <v>73900</v>
      </c>
      <c r="AI69" s="39">
        <f t="shared" si="117"/>
        <v>0</v>
      </c>
      <c r="AJ69" s="39">
        <f t="shared" si="27"/>
        <v>2064943.42</v>
      </c>
      <c r="AK69" s="102">
        <v>0</v>
      </c>
      <c r="AL69" s="39">
        <v>0</v>
      </c>
      <c r="AM69" s="98">
        <f>VLOOKUP(D69,[2]Sheet1!$E$15:$CJ$388,84,0)</f>
        <v>24</v>
      </c>
      <c r="AN69" s="39">
        <f t="shared" si="28"/>
        <v>2400</v>
      </c>
      <c r="AO69" s="76"/>
      <c r="AP69" s="76">
        <f t="shared" si="2"/>
        <v>0</v>
      </c>
      <c r="AQ69" s="76"/>
      <c r="AR69" s="76">
        <f t="shared" si="30"/>
        <v>0</v>
      </c>
      <c r="AS69" s="99">
        <f t="shared" si="31"/>
        <v>2400</v>
      </c>
      <c r="AT69" s="100">
        <f t="shared" si="32"/>
        <v>2067343.42</v>
      </c>
      <c r="AU69" s="98">
        <f>VLOOKUP(D69,[1]Sheet1!$E$15:$CT$388,94,0)</f>
        <v>11</v>
      </c>
      <c r="AV69" s="98">
        <f>VLOOKUP(D69,[1]Sheet1!$E$15:$CV$388,96,0)</f>
        <v>249</v>
      </c>
      <c r="AW69" s="99">
        <f t="shared" si="33"/>
        <v>390674</v>
      </c>
      <c r="AX69" s="98">
        <f>VLOOKUP(D69,[1]Sheet1!$E$15:$CR$388,92,0)</f>
        <v>1</v>
      </c>
      <c r="AY69" s="98">
        <f t="shared" si="34"/>
        <v>2520</v>
      </c>
      <c r="AZ69" s="76">
        <f t="shared" si="35"/>
        <v>18095</v>
      </c>
      <c r="BA69" s="104"/>
      <c r="BB69" s="102">
        <v>272</v>
      </c>
      <c r="BC69" s="99">
        <f t="shared" si="36"/>
        <v>56304</v>
      </c>
      <c r="BD69" s="98">
        <f>VLOOKUP(D69,[1]Sheet1!$E$15:$DF$388,106,0)</f>
        <v>0</v>
      </c>
      <c r="BE69" s="98">
        <f t="shared" si="3"/>
        <v>0</v>
      </c>
      <c r="BF69" s="99">
        <v>2662</v>
      </c>
      <c r="BG69" s="98">
        <f t="shared" si="118"/>
        <v>517</v>
      </c>
      <c r="BH69" s="98">
        <f t="shared" si="119"/>
        <v>0</v>
      </c>
      <c r="BI69" s="99">
        <f t="shared" si="39"/>
        <v>21714</v>
      </c>
      <c r="BJ69" s="98">
        <f>VLOOKUP(D69,[1]Sheet1!$E$15:$CA$388,75,0)</f>
        <v>0</v>
      </c>
      <c r="BK69" s="98">
        <f t="shared" si="40"/>
        <v>0</v>
      </c>
      <c r="BL69" s="98">
        <v>0</v>
      </c>
      <c r="BM69" s="98">
        <f t="shared" si="41"/>
        <v>0</v>
      </c>
      <c r="BN69" s="98"/>
      <c r="BO69" s="98"/>
      <c r="BP69" s="39">
        <f t="shared" si="42"/>
        <v>0</v>
      </c>
      <c r="BQ69" s="39">
        <f t="shared" si="120"/>
        <v>2559312.42</v>
      </c>
      <c r="BR69" s="39">
        <f t="shared" si="4"/>
        <v>2559312</v>
      </c>
    </row>
    <row r="70" spans="1:70" ht="15" x14ac:dyDescent="0.15">
      <c r="A70" s="69">
        <v>2209305</v>
      </c>
      <c r="C70" s="83">
        <v>24</v>
      </c>
      <c r="D70" s="69">
        <v>2209305</v>
      </c>
      <c r="E70" s="75" t="s">
        <v>112</v>
      </c>
      <c r="F70" s="69" t="s">
        <v>435</v>
      </c>
      <c r="G70" s="98">
        <f>VLOOKUP(D70,[1]Sheet1!$E$15:$AM$388,35,0)</f>
        <v>573</v>
      </c>
      <c r="H70" s="99">
        <f t="shared" si="8"/>
        <v>1768851</v>
      </c>
      <c r="I70" s="98">
        <f>VLOOKUP(D70,[1]Sheet1!$E$15:$AQ$388,39,0)</f>
        <v>0</v>
      </c>
      <c r="J70" s="98">
        <f t="shared" si="9"/>
        <v>0</v>
      </c>
      <c r="K70" s="98">
        <f>VLOOKUP(D70,'[4]К1-2023 - общински'!$D$8:$CU$380,96,0)</f>
        <v>0</v>
      </c>
      <c r="L70" s="98">
        <f t="shared" si="10"/>
        <v>0</v>
      </c>
      <c r="M70" s="98">
        <f>VLOOKUP(D70,[5]Sheet1!$F$7:$AI$380,30,0)</f>
        <v>0</v>
      </c>
      <c r="N70" s="98">
        <f t="shared" si="11"/>
        <v>0</v>
      </c>
      <c r="O70" s="98">
        <f>VLOOKUP(D70,[1]Sheet1!$E$15:$BV$388,70,0)</f>
        <v>0</v>
      </c>
      <c r="P70" s="98">
        <f t="shared" si="12"/>
        <v>0</v>
      </c>
      <c r="Q70" s="100">
        <f t="shared" si="110"/>
        <v>1768851</v>
      </c>
      <c r="R70" s="101">
        <f t="shared" si="111"/>
        <v>573</v>
      </c>
      <c r="S70" s="98">
        <f>VLOOKUP(D70,[1]Sheet1!$E$15:$AK$388,33,0)</f>
        <v>22</v>
      </c>
      <c r="T70" s="98">
        <f>VLOOKUP(D70,[5]Sheet1!$F$7:$U$380,16,0)</f>
        <v>0</v>
      </c>
      <c r="U70" s="98">
        <f t="shared" si="15"/>
        <v>22</v>
      </c>
      <c r="V70" s="99">
        <f t="shared" si="16"/>
        <v>344696</v>
      </c>
      <c r="W70" s="98">
        <f>VLOOKUP(D70,[1]Sheet1!$E$15:$DN$388,114,0)</f>
        <v>0</v>
      </c>
      <c r="X70" s="99">
        <f t="shared" si="17"/>
        <v>0</v>
      </c>
      <c r="Y70" s="98">
        <f>VLOOKUP(D70,[1]Sheet1!$E$15:$DP$388,116,0)</f>
        <v>573</v>
      </c>
      <c r="Z70" s="99">
        <f t="shared" si="18"/>
        <v>73917</v>
      </c>
      <c r="AA70" s="71">
        <v>73900</v>
      </c>
      <c r="AB70" s="39">
        <f t="shared" si="112"/>
        <v>1733473.98</v>
      </c>
      <c r="AC70" s="39">
        <f t="shared" si="113"/>
        <v>0</v>
      </c>
      <c r="AD70" s="39">
        <f t="shared" si="114"/>
        <v>0</v>
      </c>
      <c r="AE70" s="39">
        <f t="shared" si="115"/>
        <v>0</v>
      </c>
      <c r="AF70" s="39">
        <f t="shared" si="23"/>
        <v>1733473.98</v>
      </c>
      <c r="AG70" s="39">
        <f t="shared" si="116"/>
        <v>344696</v>
      </c>
      <c r="AH70" s="39">
        <f t="shared" si="25"/>
        <v>73900</v>
      </c>
      <c r="AI70" s="39">
        <f t="shared" si="117"/>
        <v>73917</v>
      </c>
      <c r="AJ70" s="39">
        <f t="shared" si="27"/>
        <v>2225986.98</v>
      </c>
      <c r="AK70" s="102">
        <v>0</v>
      </c>
      <c r="AL70" s="39">
        <v>0</v>
      </c>
      <c r="AM70" s="98">
        <f>VLOOKUP(D70,[2]Sheet1!$E$15:$CJ$388,84,0)</f>
        <v>0</v>
      </c>
      <c r="AN70" s="39">
        <f t="shared" si="28"/>
        <v>0</v>
      </c>
      <c r="AO70" s="76"/>
      <c r="AP70" s="76">
        <f t="shared" si="2"/>
        <v>0</v>
      </c>
      <c r="AQ70" s="76"/>
      <c r="AR70" s="76">
        <f t="shared" si="30"/>
        <v>0</v>
      </c>
      <c r="AS70" s="99">
        <f t="shared" si="31"/>
        <v>0</v>
      </c>
      <c r="AT70" s="100">
        <f t="shared" si="32"/>
        <v>2225986.98</v>
      </c>
      <c r="AU70" s="98">
        <f>VLOOKUP(D70,[1]Sheet1!$E$15:$CT$388,94,0)</f>
        <v>0</v>
      </c>
      <c r="AV70" s="98">
        <f>VLOOKUP(D70,[1]Sheet1!$E$15:$CV$388,96,0)</f>
        <v>0</v>
      </c>
      <c r="AW70" s="99">
        <f t="shared" si="33"/>
        <v>0</v>
      </c>
      <c r="AX70" s="98">
        <f>VLOOKUP(D70,[1]Sheet1!$E$15:$CR$388,92,0)</f>
        <v>0</v>
      </c>
      <c r="AY70" s="98">
        <f t="shared" si="34"/>
        <v>0</v>
      </c>
      <c r="AZ70" s="76">
        <f t="shared" si="35"/>
        <v>20055</v>
      </c>
      <c r="BA70" s="104"/>
      <c r="BB70" s="102">
        <v>0</v>
      </c>
      <c r="BC70" s="99">
        <f t="shared" si="36"/>
        <v>0</v>
      </c>
      <c r="BD70" s="98">
        <f>VLOOKUP(D70,[1]Sheet1!$E$15:$DF$388,106,0)</f>
        <v>570</v>
      </c>
      <c r="BE70" s="98">
        <f t="shared" si="3"/>
        <v>57000</v>
      </c>
      <c r="BF70" s="99">
        <v>2662</v>
      </c>
      <c r="BG70" s="98">
        <f t="shared" si="118"/>
        <v>573</v>
      </c>
      <c r="BH70" s="98">
        <f t="shared" si="119"/>
        <v>0</v>
      </c>
      <c r="BI70" s="99">
        <f t="shared" si="39"/>
        <v>24066</v>
      </c>
      <c r="BJ70" s="98">
        <f>VLOOKUP(D70,[1]Sheet1!$E$15:$CA$388,75,0)</f>
        <v>0</v>
      </c>
      <c r="BK70" s="98">
        <f t="shared" si="40"/>
        <v>0</v>
      </c>
      <c r="BL70" s="98">
        <v>0</v>
      </c>
      <c r="BM70" s="98">
        <f t="shared" si="41"/>
        <v>0</v>
      </c>
      <c r="BN70" s="98"/>
      <c r="BO70" s="98"/>
      <c r="BP70" s="39">
        <f t="shared" si="42"/>
        <v>0</v>
      </c>
      <c r="BQ70" s="39">
        <f t="shared" si="120"/>
        <v>2329769.98</v>
      </c>
      <c r="BR70" s="39">
        <f t="shared" si="4"/>
        <v>2329770</v>
      </c>
    </row>
    <row r="71" spans="1:70" ht="16.5" customHeight="1" x14ac:dyDescent="0.25">
      <c r="B71" s="11">
        <v>7</v>
      </c>
      <c r="C71" s="85"/>
      <c r="F71" s="47" t="s">
        <v>28</v>
      </c>
      <c r="G71" s="47">
        <f t="shared" ref="G71:Z71" si="121">SUM(G72:G78)</f>
        <v>1326</v>
      </c>
      <c r="H71" s="47">
        <f t="shared" si="121"/>
        <v>4093362</v>
      </c>
      <c r="I71" s="47">
        <f t="shared" si="121"/>
        <v>0</v>
      </c>
      <c r="J71" s="47">
        <f t="shared" si="121"/>
        <v>0</v>
      </c>
      <c r="K71" s="47">
        <f t="shared" si="121"/>
        <v>0</v>
      </c>
      <c r="L71" s="47">
        <f t="shared" si="121"/>
        <v>0</v>
      </c>
      <c r="M71" s="47">
        <f t="shared" si="121"/>
        <v>0</v>
      </c>
      <c r="N71" s="47">
        <f t="shared" si="121"/>
        <v>0</v>
      </c>
      <c r="O71" s="47">
        <f t="shared" si="121"/>
        <v>1</v>
      </c>
      <c r="P71" s="47">
        <f t="shared" si="121"/>
        <v>8821</v>
      </c>
      <c r="Q71" s="47">
        <f t="shared" si="121"/>
        <v>4102183</v>
      </c>
      <c r="R71" s="47">
        <f t="shared" si="121"/>
        <v>1327</v>
      </c>
      <c r="S71" s="47">
        <f t="shared" si="121"/>
        <v>75</v>
      </c>
      <c r="T71" s="47">
        <f t="shared" si="121"/>
        <v>0</v>
      </c>
      <c r="U71" s="47">
        <f t="shared" si="121"/>
        <v>75</v>
      </c>
      <c r="V71" s="47">
        <f t="shared" si="121"/>
        <v>1175100</v>
      </c>
      <c r="W71" s="47">
        <f t="shared" si="121"/>
        <v>98</v>
      </c>
      <c r="X71" s="47">
        <f t="shared" si="121"/>
        <v>7252</v>
      </c>
      <c r="Y71" s="47">
        <f t="shared" si="121"/>
        <v>235</v>
      </c>
      <c r="Z71" s="47">
        <f t="shared" si="121"/>
        <v>30315</v>
      </c>
      <c r="AA71" s="47">
        <f t="shared" ref="AA71:BR71" si="122">SUM(AA72:AA78)</f>
        <v>517300</v>
      </c>
      <c r="AB71" s="47">
        <f t="shared" si="122"/>
        <v>4011494.76</v>
      </c>
      <c r="AC71" s="47">
        <f t="shared" si="122"/>
        <v>0</v>
      </c>
      <c r="AD71" s="47">
        <f t="shared" si="122"/>
        <v>0</v>
      </c>
      <c r="AE71" s="47">
        <f t="shared" si="122"/>
        <v>8821</v>
      </c>
      <c r="AF71" s="47">
        <f t="shared" si="122"/>
        <v>4020315.76</v>
      </c>
      <c r="AG71" s="47">
        <f t="shared" si="122"/>
        <v>1175100</v>
      </c>
      <c r="AH71" s="47">
        <f t="shared" si="122"/>
        <v>517300</v>
      </c>
      <c r="AI71" s="47">
        <f t="shared" si="122"/>
        <v>37567</v>
      </c>
      <c r="AJ71" s="47">
        <f t="shared" si="122"/>
        <v>5750282.7599999998</v>
      </c>
      <c r="AK71" s="47">
        <f t="shared" si="122"/>
        <v>37950</v>
      </c>
      <c r="AL71" s="47">
        <f t="shared" si="122"/>
        <v>30000</v>
      </c>
      <c r="AM71" s="47">
        <f t="shared" si="122"/>
        <v>62</v>
      </c>
      <c r="AN71" s="47">
        <f t="shared" si="122"/>
        <v>6200</v>
      </c>
      <c r="AO71" s="47">
        <f t="shared" si="122"/>
        <v>97</v>
      </c>
      <c r="AP71" s="47">
        <f t="shared" si="122"/>
        <v>59887.80000000001</v>
      </c>
      <c r="AQ71" s="47">
        <f t="shared" si="122"/>
        <v>34</v>
      </c>
      <c r="AR71" s="47">
        <f t="shared" si="122"/>
        <v>31487.399999999998</v>
      </c>
      <c r="AS71" s="47">
        <f t="shared" si="122"/>
        <v>165525.20000000001</v>
      </c>
      <c r="AT71" s="47">
        <f t="shared" si="122"/>
        <v>5915807.96</v>
      </c>
      <c r="AU71" s="47">
        <f t="shared" si="122"/>
        <v>45</v>
      </c>
      <c r="AV71" s="47">
        <f t="shared" si="122"/>
        <v>829</v>
      </c>
      <c r="AW71" s="47">
        <f t="shared" si="122"/>
        <v>1330066</v>
      </c>
      <c r="AX71" s="47">
        <f t="shared" si="122"/>
        <v>0</v>
      </c>
      <c r="AY71" s="47">
        <f t="shared" si="122"/>
        <v>0</v>
      </c>
      <c r="AZ71" s="47">
        <f t="shared" si="122"/>
        <v>46410</v>
      </c>
      <c r="BA71" s="47">
        <f t="shared" si="122"/>
        <v>0</v>
      </c>
      <c r="BB71" s="47">
        <f t="shared" si="122"/>
        <v>594</v>
      </c>
      <c r="BC71" s="47">
        <f t="shared" si="122"/>
        <v>122958</v>
      </c>
      <c r="BD71" s="47">
        <f t="shared" si="122"/>
        <v>333</v>
      </c>
      <c r="BE71" s="47">
        <f t="shared" si="122"/>
        <v>33300</v>
      </c>
      <c r="BF71" s="47">
        <f t="shared" si="122"/>
        <v>18634</v>
      </c>
      <c r="BG71" s="47">
        <f t="shared" si="122"/>
        <v>1326</v>
      </c>
      <c r="BH71" s="47">
        <f t="shared" si="122"/>
        <v>0</v>
      </c>
      <c r="BI71" s="47">
        <f t="shared" si="122"/>
        <v>55692</v>
      </c>
      <c r="BJ71" s="47">
        <f t="shared" si="122"/>
        <v>0</v>
      </c>
      <c r="BK71" s="47">
        <f t="shared" si="122"/>
        <v>0</v>
      </c>
      <c r="BL71" s="47">
        <f t="shared" si="122"/>
        <v>0</v>
      </c>
      <c r="BM71" s="47">
        <f t="shared" si="122"/>
        <v>0</v>
      </c>
      <c r="BN71" s="47">
        <f t="shared" si="122"/>
        <v>0</v>
      </c>
      <c r="BO71" s="47">
        <f t="shared" si="122"/>
        <v>0</v>
      </c>
      <c r="BP71" s="47">
        <f t="shared" si="122"/>
        <v>0</v>
      </c>
      <c r="BQ71" s="47">
        <f t="shared" si="122"/>
        <v>7522867.96</v>
      </c>
      <c r="BR71" s="47">
        <f t="shared" si="122"/>
        <v>7522869</v>
      </c>
    </row>
    <row r="72" spans="1:70" ht="15.75" thickBot="1" x14ac:dyDescent="0.2">
      <c r="A72" s="84">
        <v>2210117</v>
      </c>
      <c r="C72" s="83">
        <v>0</v>
      </c>
      <c r="D72" s="84">
        <v>2210117</v>
      </c>
      <c r="E72" s="75" t="s">
        <v>28</v>
      </c>
      <c r="F72" s="69" t="s">
        <v>436</v>
      </c>
      <c r="G72" s="98">
        <f>VLOOKUP(D72,[1]Sheet1!$E$15:$AM$388,35,0)</f>
        <v>318</v>
      </c>
      <c r="H72" s="99">
        <f t="shared" ref="H72:H134" si="123">G72*3087</f>
        <v>981666</v>
      </c>
      <c r="I72" s="98">
        <f>VLOOKUP(D72,[1]Sheet1!$E$15:$AQ$388,39,0)</f>
        <v>0</v>
      </c>
      <c r="J72" s="98">
        <f t="shared" ref="J72:J134" si="124">I72*6000</f>
        <v>0</v>
      </c>
      <c r="K72" s="98">
        <f>VLOOKUP(D72,'[4]К1-2023 - общински'!$D$8:$CU$380,96,0)</f>
        <v>0</v>
      </c>
      <c r="L72" s="98">
        <f t="shared" ref="L72:L134" si="125">K72*3738</f>
        <v>0</v>
      </c>
      <c r="M72" s="98">
        <f>VLOOKUP(D72,[5]Sheet1!$F$7:$AI$380,30,0)</f>
        <v>0</v>
      </c>
      <c r="N72" s="98">
        <f t="shared" ref="N72:N134" si="126">M72*2510</f>
        <v>0</v>
      </c>
      <c r="O72" s="98">
        <f>VLOOKUP(D72,[1]Sheet1!$E$15:$BV$388,70,0)</f>
        <v>0</v>
      </c>
      <c r="P72" s="98">
        <f t="shared" ref="P72:P134" si="127">O72*8821</f>
        <v>0</v>
      </c>
      <c r="Q72" s="100">
        <f t="shared" ref="Q72:Q78" si="128">H72+J72+L72+N72+P72</f>
        <v>981666</v>
      </c>
      <c r="R72" s="101">
        <f t="shared" ref="R72:R78" si="129">G72+I72+K72+M72+O72</f>
        <v>318</v>
      </c>
      <c r="S72" s="98">
        <f>VLOOKUP(D72,[1]Sheet1!$E$15:$AK$388,33,0)</f>
        <v>18</v>
      </c>
      <c r="T72" s="98">
        <f>VLOOKUP(D72,[5]Sheet1!$F$7:$U$380,16,0)</f>
        <v>0</v>
      </c>
      <c r="U72" s="98">
        <f t="shared" ref="U72:U134" si="130">S72+T72</f>
        <v>18</v>
      </c>
      <c r="V72" s="99">
        <f t="shared" ref="V72:V134" si="131">U72*15668</f>
        <v>282024</v>
      </c>
      <c r="W72" s="98">
        <f>VLOOKUP(D72,[1]Sheet1!$E$15:$DN$388,114,0)</f>
        <v>0</v>
      </c>
      <c r="X72" s="99">
        <f t="shared" ref="X72:X134" si="132">W72*74</f>
        <v>0</v>
      </c>
      <c r="Y72" s="98">
        <f>VLOOKUP(D72,[1]Sheet1!$E$15:$DP$388,116,0)</f>
        <v>140</v>
      </c>
      <c r="Z72" s="99">
        <f t="shared" ref="Z72:Z134" si="133">Y72*129</f>
        <v>18060</v>
      </c>
      <c r="AA72" s="71">
        <v>73900</v>
      </c>
      <c r="AB72" s="39">
        <f t="shared" ref="AB72:AB78" si="134">H72*98%</f>
        <v>962032.67999999993</v>
      </c>
      <c r="AC72" s="39">
        <f t="shared" ref="AC72:AC78" si="135">J72*98%</f>
        <v>0</v>
      </c>
      <c r="AD72" s="39">
        <f t="shared" ref="AD72:AD78" si="136">N72+L72</f>
        <v>0</v>
      </c>
      <c r="AE72" s="39">
        <f t="shared" ref="AE72:AE78" si="137">P72*100%</f>
        <v>0</v>
      </c>
      <c r="AF72" s="39">
        <f t="shared" ref="AF72:AF134" si="138">SUM(AB72:AE72)</f>
        <v>962032.67999999993</v>
      </c>
      <c r="AG72" s="39">
        <f t="shared" ref="AG72:AG78" si="139">V72</f>
        <v>282024</v>
      </c>
      <c r="AH72" s="39">
        <f t="shared" ref="AH72:AH134" si="140">AA72*100%</f>
        <v>73900</v>
      </c>
      <c r="AI72" s="39">
        <f t="shared" ref="AI72:AI78" si="141">X72+Z72</f>
        <v>18060</v>
      </c>
      <c r="AJ72" s="39">
        <f t="shared" ref="AJ72:AJ134" si="142">AF72+AG72+AH72+AI72</f>
        <v>1336016.68</v>
      </c>
      <c r="AK72" s="102">
        <v>19800</v>
      </c>
      <c r="AL72" s="39">
        <f>VLOOKUP(D72,[6]data!$A$2:$E$107,5,0)</f>
        <v>5000</v>
      </c>
      <c r="AM72" s="98">
        <f>VLOOKUP(D72,[2]Sheet1!$E$15:$CJ$388,84,0)</f>
        <v>10</v>
      </c>
      <c r="AN72" s="39">
        <f t="shared" ref="AN72:AN134" si="143">AM72*100</f>
        <v>1000</v>
      </c>
      <c r="AO72" s="76"/>
      <c r="AP72" s="76">
        <f t="shared" ref="AP72:AP134" si="144">3087*20%*AO72</f>
        <v>0</v>
      </c>
      <c r="AQ72" s="76"/>
      <c r="AR72" s="76">
        <f t="shared" ref="AR72:AR134" si="145">3087*30%*AQ72</f>
        <v>0</v>
      </c>
      <c r="AS72" s="99">
        <f t="shared" ref="AS72:AS134" si="146">AN72+AK72+AL72+AP72+AR72</f>
        <v>25800</v>
      </c>
      <c r="AT72" s="100">
        <f t="shared" ref="AT72:AT134" si="147">AS72+AJ72</f>
        <v>1361816.68</v>
      </c>
      <c r="AU72" s="98">
        <f>VLOOKUP(D72,[1]Sheet1!$E$15:$CT$388,94,0)</f>
        <v>4</v>
      </c>
      <c r="AV72" s="98">
        <f>VLOOKUP(D72,[1]Sheet1!$E$15:$CV$388,96,0)</f>
        <v>76</v>
      </c>
      <c r="AW72" s="99">
        <f t="shared" ref="AW72:AW134" si="148">AU72*3508+AV72*1414</f>
        <v>121496</v>
      </c>
      <c r="AX72" s="98">
        <f>VLOOKUP(D72,[1]Sheet1!$E$15:$CR$388,92,0)</f>
        <v>0</v>
      </c>
      <c r="AY72" s="98">
        <f t="shared" ref="AY72:AY134" si="149">AX72*2520</f>
        <v>0</v>
      </c>
      <c r="AZ72" s="76">
        <f t="shared" ref="AZ72:AZ134" si="150">G72*35+I72*35+BN72*35</f>
        <v>11130</v>
      </c>
      <c r="BA72" s="104"/>
      <c r="BB72" s="102">
        <v>77</v>
      </c>
      <c r="BC72" s="99">
        <f t="shared" ref="BC72:BC134" si="151">BB72*207</f>
        <v>15939</v>
      </c>
      <c r="BD72" s="98">
        <f>VLOOKUP(D72,[1]Sheet1!$E$15:$DF$388,106,0)</f>
        <v>140</v>
      </c>
      <c r="BE72" s="98">
        <f t="shared" ref="BE72:BE134" si="152">BD72*100</f>
        <v>14000</v>
      </c>
      <c r="BF72" s="99">
        <v>2662</v>
      </c>
      <c r="BG72" s="98">
        <f t="shared" ref="BG72:BG78" si="153">G72</f>
        <v>318</v>
      </c>
      <c r="BH72" s="98">
        <f t="shared" ref="BH72:BH78" si="154">I72</f>
        <v>0</v>
      </c>
      <c r="BI72" s="99">
        <f t="shared" ref="BI72:BI134" si="155">(BG72+BH72)*42</f>
        <v>13356</v>
      </c>
      <c r="BJ72" s="98">
        <f>VLOOKUP(D72,[1]Sheet1!$E$15:$CA$388,75,0)</f>
        <v>0</v>
      </c>
      <c r="BK72" s="98">
        <f t="shared" ref="BK72:BK134" si="156">BJ72*19</f>
        <v>0</v>
      </c>
      <c r="BL72" s="98">
        <v>0</v>
      </c>
      <c r="BM72" s="98">
        <f t="shared" ref="BM72:BM134" si="157">BL72*897</f>
        <v>0</v>
      </c>
      <c r="BN72" s="98"/>
      <c r="BO72" s="98"/>
      <c r="BP72" s="39">
        <f t="shared" ref="BP72:BP134" si="158">(BN72*12047+BO72*22374)</f>
        <v>0</v>
      </c>
      <c r="BQ72" s="39">
        <f t="shared" ref="BQ72:BQ78" si="159">AT72+AW72+AY72+AZ72+BA72+BC72+BE72+BF72+BI72+BK72+BM72</f>
        <v>1540399.68</v>
      </c>
      <c r="BR72" s="39">
        <f t="shared" ref="BR72:BR134" si="160">ROUND(BQ72,0)</f>
        <v>1540400</v>
      </c>
    </row>
    <row r="73" spans="1:70" ht="15.75" thickBot="1" x14ac:dyDescent="0.2">
      <c r="A73" s="84">
        <v>2210115</v>
      </c>
      <c r="C73" s="83">
        <v>0</v>
      </c>
      <c r="D73" s="84">
        <v>2210115</v>
      </c>
      <c r="E73" s="75" t="s">
        <v>28</v>
      </c>
      <c r="F73" s="69" t="s">
        <v>437</v>
      </c>
      <c r="G73" s="98">
        <f>VLOOKUP(D73,[1]Sheet1!$E$15:$AM$388,35,0)</f>
        <v>119</v>
      </c>
      <c r="H73" s="99">
        <f t="shared" si="123"/>
        <v>367353</v>
      </c>
      <c r="I73" s="98">
        <f>VLOOKUP(D73,[1]Sheet1!$E$15:$AQ$388,39,0)</f>
        <v>0</v>
      </c>
      <c r="J73" s="98">
        <f t="shared" si="124"/>
        <v>0</v>
      </c>
      <c r="K73" s="98">
        <f>VLOOKUP(D73,'[4]К1-2023 - общински'!$D$8:$CU$380,96,0)</f>
        <v>0</v>
      </c>
      <c r="L73" s="98">
        <f t="shared" si="125"/>
        <v>0</v>
      </c>
      <c r="M73" s="98">
        <f>VLOOKUP(D73,[5]Sheet1!$F$7:$AI$380,30,0)</f>
        <v>0</v>
      </c>
      <c r="N73" s="98">
        <f t="shared" si="126"/>
        <v>0</v>
      </c>
      <c r="O73" s="98">
        <f>VLOOKUP(D73,[1]Sheet1!$E$15:$BV$388,70,0)</f>
        <v>0</v>
      </c>
      <c r="P73" s="98">
        <f t="shared" si="127"/>
        <v>0</v>
      </c>
      <c r="Q73" s="100">
        <f t="shared" si="128"/>
        <v>367353</v>
      </c>
      <c r="R73" s="101">
        <f t="shared" si="129"/>
        <v>119</v>
      </c>
      <c r="S73" s="98">
        <f>VLOOKUP(D73,[1]Sheet1!$E$15:$AK$388,33,0)</f>
        <v>7</v>
      </c>
      <c r="T73" s="98">
        <f>VLOOKUP(D73,[5]Sheet1!$F$7:$U$380,16,0)</f>
        <v>0</v>
      </c>
      <c r="U73" s="98">
        <f t="shared" si="130"/>
        <v>7</v>
      </c>
      <c r="V73" s="99">
        <f t="shared" si="131"/>
        <v>109676</v>
      </c>
      <c r="W73" s="98">
        <f>VLOOKUP(D73,[1]Sheet1!$E$15:$DN$388,114,0)</f>
        <v>0</v>
      </c>
      <c r="X73" s="99">
        <f t="shared" si="132"/>
        <v>0</v>
      </c>
      <c r="Y73" s="98">
        <f>VLOOKUP(D73,[1]Sheet1!$E$15:$DP$388,116,0)</f>
        <v>0</v>
      </c>
      <c r="Z73" s="99">
        <f t="shared" si="133"/>
        <v>0</v>
      </c>
      <c r="AA73" s="71">
        <v>73900</v>
      </c>
      <c r="AB73" s="39">
        <f t="shared" si="134"/>
        <v>360005.94</v>
      </c>
      <c r="AC73" s="39">
        <f t="shared" si="135"/>
        <v>0</v>
      </c>
      <c r="AD73" s="39">
        <f t="shared" si="136"/>
        <v>0</v>
      </c>
      <c r="AE73" s="39">
        <f t="shared" si="137"/>
        <v>0</v>
      </c>
      <c r="AF73" s="39">
        <f t="shared" si="138"/>
        <v>360005.94</v>
      </c>
      <c r="AG73" s="39">
        <f t="shared" si="139"/>
        <v>109676</v>
      </c>
      <c r="AH73" s="39">
        <f t="shared" si="140"/>
        <v>73900</v>
      </c>
      <c r="AI73" s="39">
        <f t="shared" si="141"/>
        <v>0</v>
      </c>
      <c r="AJ73" s="39">
        <f t="shared" si="142"/>
        <v>543581.93999999994</v>
      </c>
      <c r="AK73" s="102">
        <v>0</v>
      </c>
      <c r="AL73" s="39">
        <f>VLOOKUP(D73,[6]data!$A$2:$E$107,5,0)</f>
        <v>5000</v>
      </c>
      <c r="AM73" s="98">
        <f>VLOOKUP(D73,[2]Sheet1!$E$15:$CJ$388,84,0)</f>
        <v>0</v>
      </c>
      <c r="AN73" s="39">
        <f t="shared" si="143"/>
        <v>0</v>
      </c>
      <c r="AO73" s="76">
        <f t="shared" ref="AO73:AO126" si="161">139-G73-AQ73</f>
        <v>20</v>
      </c>
      <c r="AP73" s="76">
        <f t="shared" si="144"/>
        <v>12348.000000000002</v>
      </c>
      <c r="AQ73" s="76"/>
      <c r="AR73" s="76">
        <f t="shared" si="145"/>
        <v>0</v>
      </c>
      <c r="AS73" s="99">
        <f t="shared" si="146"/>
        <v>17348</v>
      </c>
      <c r="AT73" s="100">
        <f t="shared" si="147"/>
        <v>560929.93999999994</v>
      </c>
      <c r="AU73" s="98">
        <f>VLOOKUP(D73,[1]Sheet1!$E$15:$CT$388,94,0)</f>
        <v>7</v>
      </c>
      <c r="AV73" s="98">
        <f>VLOOKUP(D73,[1]Sheet1!$E$15:$CV$388,96,0)</f>
        <v>111</v>
      </c>
      <c r="AW73" s="99">
        <f t="shared" si="148"/>
        <v>181510</v>
      </c>
      <c r="AX73" s="98">
        <f>VLOOKUP(D73,[1]Sheet1!$E$15:$CR$388,92,0)</f>
        <v>0</v>
      </c>
      <c r="AY73" s="98">
        <f t="shared" si="149"/>
        <v>0</v>
      </c>
      <c r="AZ73" s="76">
        <f t="shared" si="150"/>
        <v>4165</v>
      </c>
      <c r="BA73" s="104"/>
      <c r="BB73" s="102">
        <v>69</v>
      </c>
      <c r="BC73" s="99">
        <f t="shared" si="151"/>
        <v>14283</v>
      </c>
      <c r="BD73" s="98">
        <f>VLOOKUP(D73,[1]Sheet1!$E$15:$DF$388,106,0)</f>
        <v>0</v>
      </c>
      <c r="BE73" s="98">
        <f t="shared" si="152"/>
        <v>0</v>
      </c>
      <c r="BF73" s="99">
        <v>2662</v>
      </c>
      <c r="BG73" s="98">
        <f t="shared" si="153"/>
        <v>119</v>
      </c>
      <c r="BH73" s="98">
        <f t="shared" si="154"/>
        <v>0</v>
      </c>
      <c r="BI73" s="99">
        <f t="shared" si="155"/>
        <v>4998</v>
      </c>
      <c r="BJ73" s="98">
        <f>VLOOKUP(D73,[1]Sheet1!$E$15:$CA$388,75,0)</f>
        <v>0</v>
      </c>
      <c r="BK73" s="98">
        <f t="shared" si="156"/>
        <v>0</v>
      </c>
      <c r="BL73" s="98">
        <v>0</v>
      </c>
      <c r="BM73" s="98">
        <f t="shared" si="157"/>
        <v>0</v>
      </c>
      <c r="BN73" s="98"/>
      <c r="BO73" s="98"/>
      <c r="BP73" s="39">
        <f t="shared" si="158"/>
        <v>0</v>
      </c>
      <c r="BQ73" s="39">
        <f t="shared" si="159"/>
        <v>768547.94</v>
      </c>
      <c r="BR73" s="39">
        <f t="shared" si="160"/>
        <v>768548</v>
      </c>
    </row>
    <row r="74" spans="1:70" ht="15.75" thickBot="1" x14ac:dyDescent="0.2">
      <c r="A74" s="84">
        <v>2210085</v>
      </c>
      <c r="C74" s="83">
        <v>0</v>
      </c>
      <c r="D74" s="84">
        <v>2210085</v>
      </c>
      <c r="E74" s="75" t="s">
        <v>28</v>
      </c>
      <c r="F74" s="69" t="s">
        <v>438</v>
      </c>
      <c r="G74" s="98">
        <f>VLOOKUP(D74,[1]Sheet1!$E$15:$AM$388,35,0)</f>
        <v>202</v>
      </c>
      <c r="H74" s="99">
        <f t="shared" si="123"/>
        <v>623574</v>
      </c>
      <c r="I74" s="98">
        <f>VLOOKUP(D74,[1]Sheet1!$E$15:$AQ$388,39,0)</f>
        <v>0</v>
      </c>
      <c r="J74" s="98">
        <f t="shared" si="124"/>
        <v>0</v>
      </c>
      <c r="K74" s="98">
        <f>VLOOKUP(D74,'[4]К1-2023 - общински'!$D$8:$CU$380,96,0)</f>
        <v>0</v>
      </c>
      <c r="L74" s="98">
        <f t="shared" si="125"/>
        <v>0</v>
      </c>
      <c r="M74" s="98">
        <f>VLOOKUP(D74,[5]Sheet1!$F$7:$AI$380,30,0)</f>
        <v>0</v>
      </c>
      <c r="N74" s="98">
        <f t="shared" si="126"/>
        <v>0</v>
      </c>
      <c r="O74" s="98">
        <f>VLOOKUP(D74,[1]Sheet1!$E$15:$BV$388,70,0)</f>
        <v>0</v>
      </c>
      <c r="P74" s="98">
        <f t="shared" si="127"/>
        <v>0</v>
      </c>
      <c r="Q74" s="100">
        <f t="shared" si="128"/>
        <v>623574</v>
      </c>
      <c r="R74" s="101">
        <f t="shared" si="129"/>
        <v>202</v>
      </c>
      <c r="S74" s="98">
        <f>VLOOKUP(D74,[1]Sheet1!$E$15:$AK$388,33,0)</f>
        <v>11</v>
      </c>
      <c r="T74" s="98">
        <f>VLOOKUP(D74,[5]Sheet1!$F$7:$U$380,16,0)</f>
        <v>0</v>
      </c>
      <c r="U74" s="98">
        <f t="shared" si="130"/>
        <v>11</v>
      </c>
      <c r="V74" s="99">
        <f t="shared" si="131"/>
        <v>172348</v>
      </c>
      <c r="W74" s="98">
        <f>VLOOKUP(D74,[1]Sheet1!$E$15:$DN$388,114,0)</f>
        <v>98</v>
      </c>
      <c r="X74" s="99">
        <f t="shared" si="132"/>
        <v>7252</v>
      </c>
      <c r="Y74" s="98">
        <f>VLOOKUP(D74,[1]Sheet1!$E$15:$DP$388,116,0)</f>
        <v>21</v>
      </c>
      <c r="Z74" s="99">
        <f t="shared" si="133"/>
        <v>2709</v>
      </c>
      <c r="AA74" s="71">
        <v>73900</v>
      </c>
      <c r="AB74" s="39">
        <f t="shared" si="134"/>
        <v>611102.52</v>
      </c>
      <c r="AC74" s="39">
        <f t="shared" si="135"/>
        <v>0</v>
      </c>
      <c r="AD74" s="39">
        <f t="shared" si="136"/>
        <v>0</v>
      </c>
      <c r="AE74" s="39">
        <f t="shared" si="137"/>
        <v>0</v>
      </c>
      <c r="AF74" s="39">
        <f t="shared" si="138"/>
        <v>611102.52</v>
      </c>
      <c r="AG74" s="39">
        <f t="shared" si="139"/>
        <v>172348</v>
      </c>
      <c r="AH74" s="39">
        <f t="shared" si="140"/>
        <v>73900</v>
      </c>
      <c r="AI74" s="39">
        <f t="shared" si="141"/>
        <v>9961</v>
      </c>
      <c r="AJ74" s="39">
        <f t="shared" si="142"/>
        <v>867311.52</v>
      </c>
      <c r="AK74" s="102">
        <v>0</v>
      </c>
      <c r="AL74" s="39">
        <f>VLOOKUP(D74,[6]data!$A$2:$E$107,5,0)</f>
        <v>5000</v>
      </c>
      <c r="AM74" s="98">
        <f>VLOOKUP(D74,[2]Sheet1!$E$15:$CJ$388,84,0)</f>
        <v>13</v>
      </c>
      <c r="AN74" s="39">
        <f t="shared" si="143"/>
        <v>1300</v>
      </c>
      <c r="AO74" s="76"/>
      <c r="AP74" s="76">
        <f t="shared" si="144"/>
        <v>0</v>
      </c>
      <c r="AQ74" s="76"/>
      <c r="AR74" s="76">
        <f t="shared" si="145"/>
        <v>0</v>
      </c>
      <c r="AS74" s="99">
        <f t="shared" si="146"/>
        <v>6300</v>
      </c>
      <c r="AT74" s="100">
        <f t="shared" si="147"/>
        <v>873611.52</v>
      </c>
      <c r="AU74" s="98">
        <f>VLOOKUP(D74,[1]Sheet1!$E$15:$CT$388,94,0)</f>
        <v>7</v>
      </c>
      <c r="AV74" s="98">
        <f>VLOOKUP(D74,[1]Sheet1!$E$15:$CV$388,96,0)</f>
        <v>152</v>
      </c>
      <c r="AW74" s="99">
        <f t="shared" si="148"/>
        <v>239484</v>
      </c>
      <c r="AX74" s="98">
        <f>VLOOKUP(D74,[1]Sheet1!$E$15:$CR$388,92,0)</f>
        <v>0</v>
      </c>
      <c r="AY74" s="98">
        <f t="shared" si="149"/>
        <v>0</v>
      </c>
      <c r="AZ74" s="76">
        <f t="shared" si="150"/>
        <v>7070</v>
      </c>
      <c r="BA74" s="104"/>
      <c r="BB74" s="102">
        <v>97</v>
      </c>
      <c r="BC74" s="99">
        <f t="shared" si="151"/>
        <v>20079</v>
      </c>
      <c r="BD74" s="98">
        <f>VLOOKUP(D74,[1]Sheet1!$E$15:$DF$388,106,0)</f>
        <v>119</v>
      </c>
      <c r="BE74" s="98">
        <f t="shared" si="152"/>
        <v>11900</v>
      </c>
      <c r="BF74" s="99">
        <v>2662</v>
      </c>
      <c r="BG74" s="98">
        <f t="shared" si="153"/>
        <v>202</v>
      </c>
      <c r="BH74" s="98">
        <f t="shared" si="154"/>
        <v>0</v>
      </c>
      <c r="BI74" s="99">
        <f t="shared" si="155"/>
        <v>8484</v>
      </c>
      <c r="BJ74" s="98">
        <f>VLOOKUP(D74,[1]Sheet1!$E$15:$CA$388,75,0)</f>
        <v>0</v>
      </c>
      <c r="BK74" s="98">
        <f t="shared" si="156"/>
        <v>0</v>
      </c>
      <c r="BL74" s="98">
        <v>0</v>
      </c>
      <c r="BM74" s="98">
        <f t="shared" si="157"/>
        <v>0</v>
      </c>
      <c r="BN74" s="98"/>
      <c r="BO74" s="98"/>
      <c r="BP74" s="39">
        <f t="shared" si="158"/>
        <v>0</v>
      </c>
      <c r="BQ74" s="39">
        <f t="shared" si="159"/>
        <v>1163290.52</v>
      </c>
      <c r="BR74" s="39">
        <f t="shared" si="160"/>
        <v>1163291</v>
      </c>
    </row>
    <row r="75" spans="1:70" ht="15.75" thickBot="1" x14ac:dyDescent="0.2">
      <c r="A75" s="84">
        <v>2210156</v>
      </c>
      <c r="C75" s="83">
        <v>0</v>
      </c>
      <c r="D75" s="84">
        <v>2210156</v>
      </c>
      <c r="E75" s="75" t="s">
        <v>28</v>
      </c>
      <c r="F75" s="69" t="s">
        <v>439</v>
      </c>
      <c r="G75" s="98">
        <f>VLOOKUP(D75,[1]Sheet1!$E$15:$AM$388,35,0)</f>
        <v>121</v>
      </c>
      <c r="H75" s="99">
        <f t="shared" si="123"/>
        <v>373527</v>
      </c>
      <c r="I75" s="98">
        <f>VLOOKUP(D75,[1]Sheet1!$E$15:$AQ$388,39,0)</f>
        <v>0</v>
      </c>
      <c r="J75" s="98">
        <f t="shared" si="124"/>
        <v>0</v>
      </c>
      <c r="K75" s="98">
        <f>VLOOKUP(D75,'[4]К1-2023 - общински'!$D$8:$CU$380,96,0)</f>
        <v>0</v>
      </c>
      <c r="L75" s="98">
        <f t="shared" si="125"/>
        <v>0</v>
      </c>
      <c r="M75" s="98">
        <f>VLOOKUP(D75,[5]Sheet1!$F$7:$AI$380,30,0)</f>
        <v>0</v>
      </c>
      <c r="N75" s="98">
        <f t="shared" si="126"/>
        <v>0</v>
      </c>
      <c r="O75" s="98">
        <f>VLOOKUP(D75,[1]Sheet1!$E$15:$BV$388,70,0)</f>
        <v>1</v>
      </c>
      <c r="P75" s="98">
        <f t="shared" si="127"/>
        <v>8821</v>
      </c>
      <c r="Q75" s="100">
        <f t="shared" si="128"/>
        <v>382348</v>
      </c>
      <c r="R75" s="101">
        <f t="shared" si="129"/>
        <v>122</v>
      </c>
      <c r="S75" s="98">
        <f>VLOOKUP(D75,[1]Sheet1!$E$15:$AK$388,33,0)</f>
        <v>7</v>
      </c>
      <c r="T75" s="98">
        <f>VLOOKUP(D75,[5]Sheet1!$F$7:$U$380,16,0)</f>
        <v>0</v>
      </c>
      <c r="U75" s="98">
        <f t="shared" si="130"/>
        <v>7</v>
      </c>
      <c r="V75" s="99">
        <f t="shared" si="131"/>
        <v>109676</v>
      </c>
      <c r="W75" s="98">
        <f>VLOOKUP(D75,[1]Sheet1!$E$15:$DN$388,114,0)</f>
        <v>0</v>
      </c>
      <c r="X75" s="99">
        <f t="shared" si="132"/>
        <v>0</v>
      </c>
      <c r="Y75" s="98">
        <f>VLOOKUP(D75,[1]Sheet1!$E$15:$DP$388,116,0)</f>
        <v>0</v>
      </c>
      <c r="Z75" s="99">
        <f t="shared" si="133"/>
        <v>0</v>
      </c>
      <c r="AA75" s="71">
        <v>73900</v>
      </c>
      <c r="AB75" s="39">
        <f t="shared" si="134"/>
        <v>366056.46</v>
      </c>
      <c r="AC75" s="39">
        <f t="shared" si="135"/>
        <v>0</v>
      </c>
      <c r="AD75" s="39">
        <f t="shared" si="136"/>
        <v>0</v>
      </c>
      <c r="AE75" s="39">
        <f t="shared" si="137"/>
        <v>8821</v>
      </c>
      <c r="AF75" s="39">
        <f t="shared" si="138"/>
        <v>374877.46</v>
      </c>
      <c r="AG75" s="39">
        <f t="shared" si="139"/>
        <v>109676</v>
      </c>
      <c r="AH75" s="39">
        <f t="shared" si="140"/>
        <v>73900</v>
      </c>
      <c r="AI75" s="39">
        <f t="shared" si="141"/>
        <v>0</v>
      </c>
      <c r="AJ75" s="39">
        <f t="shared" si="142"/>
        <v>558453.46</v>
      </c>
      <c r="AK75" s="102">
        <v>0</v>
      </c>
      <c r="AL75" s="39">
        <f>VLOOKUP(D75,[6]data!$A$2:$E$107,5,0)</f>
        <v>5000</v>
      </c>
      <c r="AM75" s="98">
        <f>VLOOKUP(D75,[2]Sheet1!$E$15:$CJ$388,84,0)</f>
        <v>9</v>
      </c>
      <c r="AN75" s="39">
        <f t="shared" si="143"/>
        <v>900</v>
      </c>
      <c r="AO75" s="76">
        <f t="shared" si="161"/>
        <v>18</v>
      </c>
      <c r="AP75" s="76">
        <f t="shared" si="144"/>
        <v>11113.2</v>
      </c>
      <c r="AQ75" s="76"/>
      <c r="AR75" s="76">
        <f t="shared" si="145"/>
        <v>0</v>
      </c>
      <c r="AS75" s="99">
        <f t="shared" si="146"/>
        <v>17013.2</v>
      </c>
      <c r="AT75" s="100">
        <f t="shared" si="147"/>
        <v>575466.65999999992</v>
      </c>
      <c r="AU75" s="98">
        <f>VLOOKUP(D75,[1]Sheet1!$E$15:$CT$388,94,0)</f>
        <v>7</v>
      </c>
      <c r="AV75" s="98">
        <f>VLOOKUP(D75,[1]Sheet1!$E$15:$CV$388,96,0)</f>
        <v>121</v>
      </c>
      <c r="AW75" s="99">
        <f t="shared" si="148"/>
        <v>195650</v>
      </c>
      <c r="AX75" s="98">
        <f>VLOOKUP(D75,[1]Sheet1!$E$15:$CR$388,92,0)</f>
        <v>0</v>
      </c>
      <c r="AY75" s="98">
        <f t="shared" si="149"/>
        <v>0</v>
      </c>
      <c r="AZ75" s="76">
        <f t="shared" si="150"/>
        <v>4235</v>
      </c>
      <c r="BA75" s="104"/>
      <c r="BB75" s="102">
        <v>76</v>
      </c>
      <c r="BC75" s="99">
        <f t="shared" si="151"/>
        <v>15732</v>
      </c>
      <c r="BD75" s="98">
        <f>VLOOKUP(D75,[1]Sheet1!$E$15:$DF$388,106,0)</f>
        <v>0</v>
      </c>
      <c r="BE75" s="98">
        <f t="shared" si="152"/>
        <v>0</v>
      </c>
      <c r="BF75" s="99">
        <v>2662</v>
      </c>
      <c r="BG75" s="98">
        <f t="shared" si="153"/>
        <v>121</v>
      </c>
      <c r="BH75" s="98">
        <f t="shared" si="154"/>
        <v>0</v>
      </c>
      <c r="BI75" s="99">
        <f t="shared" si="155"/>
        <v>5082</v>
      </c>
      <c r="BJ75" s="98">
        <f>VLOOKUP(D75,[1]Sheet1!$E$15:$CA$388,75,0)</f>
        <v>0</v>
      </c>
      <c r="BK75" s="98">
        <f t="shared" si="156"/>
        <v>0</v>
      </c>
      <c r="BL75" s="98">
        <v>0</v>
      </c>
      <c r="BM75" s="98">
        <f t="shared" si="157"/>
        <v>0</v>
      </c>
      <c r="BN75" s="98"/>
      <c r="BO75" s="98"/>
      <c r="BP75" s="39">
        <f t="shared" si="158"/>
        <v>0</v>
      </c>
      <c r="BQ75" s="39">
        <f t="shared" si="159"/>
        <v>798827.65999999992</v>
      </c>
      <c r="BR75" s="39">
        <f t="shared" si="160"/>
        <v>798828</v>
      </c>
    </row>
    <row r="76" spans="1:70" ht="15.75" thickBot="1" x14ac:dyDescent="0.2">
      <c r="A76" s="84">
        <v>2210159</v>
      </c>
      <c r="C76" s="83">
        <v>0</v>
      </c>
      <c r="D76" s="84">
        <v>2210159</v>
      </c>
      <c r="E76" s="75" t="s">
        <v>28</v>
      </c>
      <c r="F76" s="69" t="s">
        <v>440</v>
      </c>
      <c r="G76" s="98">
        <f>VLOOKUP(D76,[1]Sheet1!$E$15:$AM$388,35,0)</f>
        <v>178</v>
      </c>
      <c r="H76" s="99">
        <f t="shared" si="123"/>
        <v>549486</v>
      </c>
      <c r="I76" s="98">
        <f>VLOOKUP(D76,[1]Sheet1!$E$15:$AQ$388,39,0)</f>
        <v>0</v>
      </c>
      <c r="J76" s="98">
        <f t="shared" si="124"/>
        <v>0</v>
      </c>
      <c r="K76" s="98">
        <f>VLOOKUP(D76,'[4]К1-2023 - общински'!$D$8:$CU$380,96,0)</f>
        <v>0</v>
      </c>
      <c r="L76" s="98">
        <f t="shared" si="125"/>
        <v>0</v>
      </c>
      <c r="M76" s="98">
        <f>VLOOKUP(D76,[5]Sheet1!$F$7:$AI$380,30,0)</f>
        <v>0</v>
      </c>
      <c r="N76" s="98">
        <f t="shared" si="126"/>
        <v>0</v>
      </c>
      <c r="O76" s="98">
        <f>VLOOKUP(D76,[1]Sheet1!$E$15:$BV$388,70,0)</f>
        <v>0</v>
      </c>
      <c r="P76" s="98">
        <f t="shared" si="127"/>
        <v>0</v>
      </c>
      <c r="Q76" s="100">
        <f t="shared" si="128"/>
        <v>549486</v>
      </c>
      <c r="R76" s="101">
        <f t="shared" si="129"/>
        <v>178</v>
      </c>
      <c r="S76" s="98">
        <f>VLOOKUP(D76,[1]Sheet1!$E$15:$AK$388,33,0)</f>
        <v>8</v>
      </c>
      <c r="T76" s="98">
        <f>VLOOKUP(D76,[5]Sheet1!$F$7:$U$380,16,0)</f>
        <v>0</v>
      </c>
      <c r="U76" s="98">
        <f t="shared" si="130"/>
        <v>8</v>
      </c>
      <c r="V76" s="99">
        <f t="shared" si="131"/>
        <v>125344</v>
      </c>
      <c r="W76" s="98">
        <f>VLOOKUP(D76,[1]Sheet1!$E$15:$DN$388,114,0)</f>
        <v>0</v>
      </c>
      <c r="X76" s="99">
        <f t="shared" si="132"/>
        <v>0</v>
      </c>
      <c r="Y76" s="98">
        <f>VLOOKUP(D76,[1]Sheet1!$E$15:$DP$388,116,0)</f>
        <v>0</v>
      </c>
      <c r="Z76" s="99">
        <f t="shared" si="133"/>
        <v>0</v>
      </c>
      <c r="AA76" s="71">
        <v>73900</v>
      </c>
      <c r="AB76" s="39">
        <f t="shared" si="134"/>
        <v>538496.28</v>
      </c>
      <c r="AC76" s="39">
        <f t="shared" si="135"/>
        <v>0</v>
      </c>
      <c r="AD76" s="39">
        <f t="shared" si="136"/>
        <v>0</v>
      </c>
      <c r="AE76" s="39">
        <f t="shared" si="137"/>
        <v>0</v>
      </c>
      <c r="AF76" s="39">
        <f t="shared" si="138"/>
        <v>538496.28</v>
      </c>
      <c r="AG76" s="39">
        <f t="shared" si="139"/>
        <v>125344</v>
      </c>
      <c r="AH76" s="39">
        <f t="shared" si="140"/>
        <v>73900</v>
      </c>
      <c r="AI76" s="39">
        <f t="shared" si="141"/>
        <v>0</v>
      </c>
      <c r="AJ76" s="39">
        <f t="shared" si="142"/>
        <v>737740.28</v>
      </c>
      <c r="AK76" s="102">
        <v>8800</v>
      </c>
      <c r="AL76" s="39">
        <f>VLOOKUP(D76,[6]data!$A$2:$E$107,5,0)</f>
        <v>5000</v>
      </c>
      <c r="AM76" s="98">
        <f>VLOOKUP(D76,[2]Sheet1!$E$15:$CJ$388,84,0)</f>
        <v>10</v>
      </c>
      <c r="AN76" s="39">
        <f t="shared" si="143"/>
        <v>1000</v>
      </c>
      <c r="AO76" s="76"/>
      <c r="AP76" s="76">
        <f t="shared" si="144"/>
        <v>0</v>
      </c>
      <c r="AQ76" s="76"/>
      <c r="AR76" s="76">
        <f t="shared" si="145"/>
        <v>0</v>
      </c>
      <c r="AS76" s="99">
        <f t="shared" si="146"/>
        <v>14800</v>
      </c>
      <c r="AT76" s="100">
        <f t="shared" si="147"/>
        <v>752540.28</v>
      </c>
      <c r="AU76" s="98">
        <f>VLOOKUP(D76,[1]Sheet1!$E$15:$CT$388,94,0)</f>
        <v>7</v>
      </c>
      <c r="AV76" s="98">
        <f>VLOOKUP(D76,[1]Sheet1!$E$15:$CV$388,96,0)</f>
        <v>147</v>
      </c>
      <c r="AW76" s="99">
        <f t="shared" si="148"/>
        <v>232414</v>
      </c>
      <c r="AX76" s="98">
        <f>VLOOKUP(D76,[1]Sheet1!$E$15:$CR$388,92,0)</f>
        <v>0</v>
      </c>
      <c r="AY76" s="98">
        <f t="shared" si="149"/>
        <v>0</v>
      </c>
      <c r="AZ76" s="76">
        <f t="shared" si="150"/>
        <v>6230</v>
      </c>
      <c r="BA76" s="104"/>
      <c r="BB76" s="102">
        <v>108</v>
      </c>
      <c r="BC76" s="99">
        <f t="shared" si="151"/>
        <v>22356</v>
      </c>
      <c r="BD76" s="98">
        <f>VLOOKUP(D76,[1]Sheet1!$E$15:$DF$388,106,0)</f>
        <v>0</v>
      </c>
      <c r="BE76" s="98">
        <f t="shared" si="152"/>
        <v>0</v>
      </c>
      <c r="BF76" s="99">
        <v>2662</v>
      </c>
      <c r="BG76" s="98">
        <f t="shared" si="153"/>
        <v>178</v>
      </c>
      <c r="BH76" s="98">
        <f t="shared" si="154"/>
        <v>0</v>
      </c>
      <c r="BI76" s="99">
        <f t="shared" si="155"/>
        <v>7476</v>
      </c>
      <c r="BJ76" s="98">
        <f>VLOOKUP(D76,[1]Sheet1!$E$15:$CA$388,75,0)</f>
        <v>0</v>
      </c>
      <c r="BK76" s="98">
        <f t="shared" si="156"/>
        <v>0</v>
      </c>
      <c r="BL76" s="98">
        <v>0</v>
      </c>
      <c r="BM76" s="98">
        <f t="shared" si="157"/>
        <v>0</v>
      </c>
      <c r="BN76" s="98"/>
      <c r="BO76" s="98"/>
      <c r="BP76" s="39">
        <f t="shared" si="158"/>
        <v>0</v>
      </c>
      <c r="BQ76" s="39">
        <f t="shared" si="159"/>
        <v>1023678.28</v>
      </c>
      <c r="BR76" s="39">
        <f t="shared" si="160"/>
        <v>1023678</v>
      </c>
    </row>
    <row r="77" spans="1:70" ht="15.75" thickBot="1" x14ac:dyDescent="0.2">
      <c r="A77" s="84">
        <v>2210162</v>
      </c>
      <c r="C77" s="83">
        <v>0</v>
      </c>
      <c r="D77" s="84">
        <v>2210162</v>
      </c>
      <c r="E77" s="75" t="s">
        <v>28</v>
      </c>
      <c r="F77" s="69" t="s">
        <v>441</v>
      </c>
      <c r="G77" s="98">
        <f>VLOOKUP(D77,[1]Sheet1!$E$15:$AM$388,35,0)</f>
        <v>342</v>
      </c>
      <c r="H77" s="99">
        <f t="shared" si="123"/>
        <v>1055754</v>
      </c>
      <c r="I77" s="98">
        <f>VLOOKUP(D77,[1]Sheet1!$E$15:$AQ$388,39,0)</f>
        <v>0</v>
      </c>
      <c r="J77" s="98">
        <f t="shared" si="124"/>
        <v>0</v>
      </c>
      <c r="K77" s="98">
        <f>VLOOKUP(D77,'[4]К1-2023 - общински'!$D$8:$CU$380,96,0)</f>
        <v>0</v>
      </c>
      <c r="L77" s="98">
        <f t="shared" si="125"/>
        <v>0</v>
      </c>
      <c r="M77" s="98">
        <f>VLOOKUP(D77,[5]Sheet1!$F$7:$AI$380,30,0)</f>
        <v>0</v>
      </c>
      <c r="N77" s="98">
        <f t="shared" si="126"/>
        <v>0</v>
      </c>
      <c r="O77" s="98">
        <f>VLOOKUP(D77,[1]Sheet1!$E$15:$BV$388,70,0)</f>
        <v>0</v>
      </c>
      <c r="P77" s="98">
        <f t="shared" si="127"/>
        <v>0</v>
      </c>
      <c r="Q77" s="100">
        <f t="shared" si="128"/>
        <v>1055754</v>
      </c>
      <c r="R77" s="101">
        <f t="shared" si="129"/>
        <v>342</v>
      </c>
      <c r="S77" s="98">
        <f>VLOOKUP(D77,[1]Sheet1!$E$15:$AK$388,33,0)</f>
        <v>17</v>
      </c>
      <c r="T77" s="98">
        <f>VLOOKUP(D77,[5]Sheet1!$F$7:$U$380,16,0)</f>
        <v>0</v>
      </c>
      <c r="U77" s="98">
        <f t="shared" si="130"/>
        <v>17</v>
      </c>
      <c r="V77" s="99">
        <f t="shared" si="131"/>
        <v>266356</v>
      </c>
      <c r="W77" s="98">
        <f>VLOOKUP(D77,[1]Sheet1!$E$15:$DN$388,114,0)</f>
        <v>0</v>
      </c>
      <c r="X77" s="99">
        <f t="shared" si="132"/>
        <v>0</v>
      </c>
      <c r="Y77" s="98">
        <f>VLOOKUP(D77,[1]Sheet1!$E$15:$DP$388,116,0)</f>
        <v>74</v>
      </c>
      <c r="Z77" s="99">
        <f t="shared" si="133"/>
        <v>9546</v>
      </c>
      <c r="AA77" s="71">
        <v>73900</v>
      </c>
      <c r="AB77" s="39">
        <f t="shared" si="134"/>
        <v>1034638.9199999999</v>
      </c>
      <c r="AC77" s="39">
        <f t="shared" si="135"/>
        <v>0</v>
      </c>
      <c r="AD77" s="39">
        <f t="shared" si="136"/>
        <v>0</v>
      </c>
      <c r="AE77" s="39">
        <f t="shared" si="137"/>
        <v>0</v>
      </c>
      <c r="AF77" s="39">
        <f t="shared" si="138"/>
        <v>1034638.9199999999</v>
      </c>
      <c r="AG77" s="39">
        <f t="shared" si="139"/>
        <v>266356</v>
      </c>
      <c r="AH77" s="39">
        <f t="shared" si="140"/>
        <v>73900</v>
      </c>
      <c r="AI77" s="39">
        <f t="shared" si="141"/>
        <v>9546</v>
      </c>
      <c r="AJ77" s="39">
        <f t="shared" si="142"/>
        <v>1384440.92</v>
      </c>
      <c r="AK77" s="102">
        <v>9350</v>
      </c>
      <c r="AL77" s="39">
        <v>0</v>
      </c>
      <c r="AM77" s="98">
        <f>VLOOKUP(D77,[2]Sheet1!$E$15:$CJ$388,84,0)</f>
        <v>20</v>
      </c>
      <c r="AN77" s="39">
        <f t="shared" si="143"/>
        <v>2000</v>
      </c>
      <c r="AO77" s="76"/>
      <c r="AP77" s="76">
        <f t="shared" si="144"/>
        <v>0</v>
      </c>
      <c r="AQ77" s="76"/>
      <c r="AR77" s="76">
        <f t="shared" si="145"/>
        <v>0</v>
      </c>
      <c r="AS77" s="99">
        <f t="shared" si="146"/>
        <v>11350</v>
      </c>
      <c r="AT77" s="100">
        <f t="shared" si="147"/>
        <v>1395790.92</v>
      </c>
      <c r="AU77" s="98">
        <f>VLOOKUP(D77,[1]Sheet1!$E$15:$CT$388,94,0)</f>
        <v>12</v>
      </c>
      <c r="AV77" s="98">
        <f>VLOOKUP(D77,[1]Sheet1!$E$15:$CV$388,96,0)</f>
        <v>204</v>
      </c>
      <c r="AW77" s="99">
        <f t="shared" si="148"/>
        <v>330552</v>
      </c>
      <c r="AX77" s="98">
        <f>VLOOKUP(D77,[1]Sheet1!$E$15:$CR$388,92,0)</f>
        <v>0</v>
      </c>
      <c r="AY77" s="98">
        <f t="shared" si="149"/>
        <v>0</v>
      </c>
      <c r="AZ77" s="76">
        <f t="shared" si="150"/>
        <v>11970</v>
      </c>
      <c r="BA77" s="104"/>
      <c r="BB77" s="102">
        <v>142</v>
      </c>
      <c r="BC77" s="99">
        <f t="shared" si="151"/>
        <v>29394</v>
      </c>
      <c r="BD77" s="98">
        <f>VLOOKUP(D77,[1]Sheet1!$E$15:$DF$388,106,0)</f>
        <v>74</v>
      </c>
      <c r="BE77" s="98">
        <f t="shared" si="152"/>
        <v>7400</v>
      </c>
      <c r="BF77" s="99">
        <v>2662</v>
      </c>
      <c r="BG77" s="98">
        <f t="shared" si="153"/>
        <v>342</v>
      </c>
      <c r="BH77" s="98">
        <f t="shared" si="154"/>
        <v>0</v>
      </c>
      <c r="BI77" s="99">
        <f t="shared" si="155"/>
        <v>14364</v>
      </c>
      <c r="BJ77" s="98">
        <f>VLOOKUP(D77,[1]Sheet1!$E$15:$CA$388,75,0)</f>
        <v>0</v>
      </c>
      <c r="BK77" s="98">
        <f t="shared" si="156"/>
        <v>0</v>
      </c>
      <c r="BL77" s="98">
        <v>0</v>
      </c>
      <c r="BM77" s="98">
        <f t="shared" si="157"/>
        <v>0</v>
      </c>
      <c r="BN77" s="98"/>
      <c r="BO77" s="98"/>
      <c r="BP77" s="39">
        <f t="shared" si="158"/>
        <v>0</v>
      </c>
      <c r="BQ77" s="39">
        <f t="shared" si="159"/>
        <v>1792132.92</v>
      </c>
      <c r="BR77" s="39">
        <f t="shared" si="160"/>
        <v>1792133</v>
      </c>
    </row>
    <row r="78" spans="1:70" ht="15.75" thickBot="1" x14ac:dyDescent="0.2">
      <c r="A78" s="84">
        <v>2210116</v>
      </c>
      <c r="C78" s="83">
        <v>1</v>
      </c>
      <c r="D78" s="84">
        <v>2210116</v>
      </c>
      <c r="E78" s="75" t="s">
        <v>28</v>
      </c>
      <c r="F78" s="69" t="s">
        <v>442</v>
      </c>
      <c r="G78" s="98">
        <f>VLOOKUP(D78,[1]Sheet1!$E$15:$AM$388,35,0)</f>
        <v>46</v>
      </c>
      <c r="H78" s="99">
        <f t="shared" si="123"/>
        <v>142002</v>
      </c>
      <c r="I78" s="98">
        <f>VLOOKUP(D78,[1]Sheet1!$E$15:$AQ$388,39,0)</f>
        <v>0</v>
      </c>
      <c r="J78" s="98">
        <f t="shared" si="124"/>
        <v>0</v>
      </c>
      <c r="K78" s="98">
        <f>VLOOKUP(D78,'[4]К1-2023 - общински'!$D$8:$CU$380,96,0)</f>
        <v>0</v>
      </c>
      <c r="L78" s="98">
        <f t="shared" si="125"/>
        <v>0</v>
      </c>
      <c r="M78" s="98">
        <f>VLOOKUP(D78,[5]Sheet1!$F$7:$AI$380,30,0)</f>
        <v>0</v>
      </c>
      <c r="N78" s="98">
        <f t="shared" si="126"/>
        <v>0</v>
      </c>
      <c r="O78" s="98">
        <f>VLOOKUP(D78,[1]Sheet1!$E$15:$BV$388,70,0)</f>
        <v>0</v>
      </c>
      <c r="P78" s="98">
        <f t="shared" si="127"/>
        <v>0</v>
      </c>
      <c r="Q78" s="100">
        <f t="shared" si="128"/>
        <v>142002</v>
      </c>
      <c r="R78" s="101">
        <f t="shared" si="129"/>
        <v>46</v>
      </c>
      <c r="S78" s="98">
        <f>VLOOKUP(D78,[1]Sheet1!$E$15:$AK$388,33,0)</f>
        <v>7</v>
      </c>
      <c r="T78" s="98">
        <f>VLOOKUP(D78,[5]Sheet1!$F$7:$U$380,16,0)</f>
        <v>0</v>
      </c>
      <c r="U78" s="98">
        <f t="shared" si="130"/>
        <v>7</v>
      </c>
      <c r="V78" s="99">
        <f t="shared" si="131"/>
        <v>109676</v>
      </c>
      <c r="W78" s="98">
        <f>VLOOKUP(D78,[1]Sheet1!$E$15:$DN$388,114,0)</f>
        <v>0</v>
      </c>
      <c r="X78" s="99">
        <f t="shared" si="132"/>
        <v>0</v>
      </c>
      <c r="Y78" s="98">
        <f>VLOOKUP(D78,[1]Sheet1!$E$15:$DP$388,116,0)</f>
        <v>0</v>
      </c>
      <c r="Z78" s="99">
        <f t="shared" si="133"/>
        <v>0</v>
      </c>
      <c r="AA78" s="71">
        <v>73900</v>
      </c>
      <c r="AB78" s="39">
        <f t="shared" si="134"/>
        <v>139161.96</v>
      </c>
      <c r="AC78" s="39">
        <f t="shared" si="135"/>
        <v>0</v>
      </c>
      <c r="AD78" s="39">
        <f t="shared" si="136"/>
        <v>0</v>
      </c>
      <c r="AE78" s="39">
        <f t="shared" si="137"/>
        <v>0</v>
      </c>
      <c r="AF78" s="39">
        <f t="shared" si="138"/>
        <v>139161.96</v>
      </c>
      <c r="AG78" s="39">
        <f t="shared" si="139"/>
        <v>109676</v>
      </c>
      <c r="AH78" s="39">
        <f t="shared" si="140"/>
        <v>73900</v>
      </c>
      <c r="AI78" s="39">
        <f t="shared" si="141"/>
        <v>0</v>
      </c>
      <c r="AJ78" s="39">
        <f t="shared" si="142"/>
        <v>322737.95999999996</v>
      </c>
      <c r="AK78" s="102">
        <v>0</v>
      </c>
      <c r="AL78" s="39">
        <f>VLOOKUP(D78,[6]data!$A$2:$E$107,5,0)</f>
        <v>5000</v>
      </c>
      <c r="AM78" s="98">
        <f>VLOOKUP(D78,[2]Sheet1!$E$15:$CJ$388,84,0)</f>
        <v>0</v>
      </c>
      <c r="AN78" s="39">
        <f t="shared" si="143"/>
        <v>0</v>
      </c>
      <c r="AO78" s="76">
        <f t="shared" si="161"/>
        <v>59</v>
      </c>
      <c r="AP78" s="76">
        <f t="shared" si="144"/>
        <v>36426.600000000006</v>
      </c>
      <c r="AQ78" s="76">
        <f t="shared" ref="AQ78:AQ125" si="162">80-G78</f>
        <v>34</v>
      </c>
      <c r="AR78" s="76">
        <f t="shared" si="145"/>
        <v>31487.399999999998</v>
      </c>
      <c r="AS78" s="99">
        <f t="shared" si="146"/>
        <v>72914</v>
      </c>
      <c r="AT78" s="100">
        <f t="shared" si="147"/>
        <v>395651.95999999996</v>
      </c>
      <c r="AU78" s="98">
        <f>VLOOKUP(D78,[1]Sheet1!$E$15:$CT$388,94,0)</f>
        <v>1</v>
      </c>
      <c r="AV78" s="98">
        <f>VLOOKUP(D78,[1]Sheet1!$E$15:$CV$388,96,0)</f>
        <v>18</v>
      </c>
      <c r="AW78" s="99">
        <f t="shared" si="148"/>
        <v>28960</v>
      </c>
      <c r="AX78" s="98">
        <f>VLOOKUP(D78,[1]Sheet1!$E$15:$CR$388,92,0)</f>
        <v>0</v>
      </c>
      <c r="AY78" s="98">
        <f t="shared" si="149"/>
        <v>0</v>
      </c>
      <c r="AZ78" s="76">
        <f t="shared" si="150"/>
        <v>1610</v>
      </c>
      <c r="BA78" s="104"/>
      <c r="BB78" s="102">
        <v>25</v>
      </c>
      <c r="BC78" s="99">
        <f t="shared" si="151"/>
        <v>5175</v>
      </c>
      <c r="BD78" s="98">
        <f>VLOOKUP(D78,[1]Sheet1!$E$15:$DF$388,106,0)</f>
        <v>0</v>
      </c>
      <c r="BE78" s="98">
        <f t="shared" si="152"/>
        <v>0</v>
      </c>
      <c r="BF78" s="99">
        <v>2662</v>
      </c>
      <c r="BG78" s="98">
        <f t="shared" si="153"/>
        <v>46</v>
      </c>
      <c r="BH78" s="98">
        <f t="shared" si="154"/>
        <v>0</v>
      </c>
      <c r="BI78" s="99">
        <f t="shared" si="155"/>
        <v>1932</v>
      </c>
      <c r="BJ78" s="98">
        <f>VLOOKUP(D78,[1]Sheet1!$E$15:$CA$388,75,0)</f>
        <v>0</v>
      </c>
      <c r="BK78" s="98">
        <f t="shared" si="156"/>
        <v>0</v>
      </c>
      <c r="BL78" s="98">
        <v>0</v>
      </c>
      <c r="BM78" s="98">
        <f t="shared" si="157"/>
        <v>0</v>
      </c>
      <c r="BN78" s="98"/>
      <c r="BO78" s="98"/>
      <c r="BP78" s="39">
        <f t="shared" si="158"/>
        <v>0</v>
      </c>
      <c r="BQ78" s="39">
        <f t="shared" si="159"/>
        <v>435990.95999999996</v>
      </c>
      <c r="BR78" s="39">
        <f t="shared" si="160"/>
        <v>435991</v>
      </c>
    </row>
    <row r="79" spans="1:70" ht="15" x14ac:dyDescent="0.25">
      <c r="B79" s="11">
        <v>6</v>
      </c>
      <c r="C79" s="85"/>
      <c r="F79" s="47" t="s">
        <v>29</v>
      </c>
      <c r="G79" s="47">
        <f t="shared" ref="G79:Z79" si="163">SUM(G80:G85)</f>
        <v>4373</v>
      </c>
      <c r="H79" s="47">
        <f t="shared" si="163"/>
        <v>13499451</v>
      </c>
      <c r="I79" s="47">
        <f t="shared" si="163"/>
        <v>0</v>
      </c>
      <c r="J79" s="47">
        <f t="shared" si="163"/>
        <v>0</v>
      </c>
      <c r="K79" s="47">
        <f t="shared" si="163"/>
        <v>0</v>
      </c>
      <c r="L79" s="47">
        <f t="shared" si="163"/>
        <v>0</v>
      </c>
      <c r="M79" s="47">
        <f t="shared" si="163"/>
        <v>0</v>
      </c>
      <c r="N79" s="47">
        <f t="shared" si="163"/>
        <v>0</v>
      </c>
      <c r="O79" s="47">
        <f t="shared" si="163"/>
        <v>8</v>
      </c>
      <c r="P79" s="47">
        <f t="shared" si="163"/>
        <v>70568</v>
      </c>
      <c r="Q79" s="47">
        <f t="shared" si="163"/>
        <v>13570019</v>
      </c>
      <c r="R79" s="47">
        <f t="shared" si="163"/>
        <v>4381</v>
      </c>
      <c r="S79" s="47">
        <f t="shared" si="163"/>
        <v>176</v>
      </c>
      <c r="T79" s="47">
        <f t="shared" si="163"/>
        <v>0</v>
      </c>
      <c r="U79" s="47">
        <f t="shared" si="163"/>
        <v>176</v>
      </c>
      <c r="V79" s="47">
        <f t="shared" si="163"/>
        <v>2757568</v>
      </c>
      <c r="W79" s="47">
        <f t="shared" si="163"/>
        <v>0</v>
      </c>
      <c r="X79" s="47">
        <f t="shared" si="163"/>
        <v>0</v>
      </c>
      <c r="Y79" s="47">
        <f t="shared" si="163"/>
        <v>906</v>
      </c>
      <c r="Z79" s="47">
        <f t="shared" si="163"/>
        <v>116874</v>
      </c>
      <c r="AA79" s="47">
        <f t="shared" ref="AA79:BR79" si="164">SUM(AA80:AA85)</f>
        <v>443400</v>
      </c>
      <c r="AB79" s="47">
        <f t="shared" si="164"/>
        <v>13229461.979999999</v>
      </c>
      <c r="AC79" s="47">
        <f t="shared" si="164"/>
        <v>0</v>
      </c>
      <c r="AD79" s="47">
        <f t="shared" si="164"/>
        <v>0</v>
      </c>
      <c r="AE79" s="47">
        <f t="shared" si="164"/>
        <v>70568</v>
      </c>
      <c r="AF79" s="47">
        <f t="shared" si="164"/>
        <v>13300029.979999999</v>
      </c>
      <c r="AG79" s="47">
        <f t="shared" si="164"/>
        <v>2757568</v>
      </c>
      <c r="AH79" s="47">
        <f t="shared" si="164"/>
        <v>443400</v>
      </c>
      <c r="AI79" s="47">
        <f t="shared" si="164"/>
        <v>116874</v>
      </c>
      <c r="AJ79" s="47">
        <f t="shared" si="164"/>
        <v>16617871.979999999</v>
      </c>
      <c r="AK79" s="47">
        <f t="shared" si="164"/>
        <v>13750</v>
      </c>
      <c r="AL79" s="47">
        <f t="shared" si="164"/>
        <v>15000</v>
      </c>
      <c r="AM79" s="47">
        <f t="shared" si="164"/>
        <v>88</v>
      </c>
      <c r="AN79" s="47">
        <f t="shared" si="164"/>
        <v>8800</v>
      </c>
      <c r="AO79" s="47">
        <f t="shared" si="164"/>
        <v>0</v>
      </c>
      <c r="AP79" s="47">
        <f t="shared" si="164"/>
        <v>0</v>
      </c>
      <c r="AQ79" s="47">
        <f t="shared" si="164"/>
        <v>0</v>
      </c>
      <c r="AR79" s="47">
        <f t="shared" si="164"/>
        <v>0</v>
      </c>
      <c r="AS79" s="47">
        <f t="shared" si="164"/>
        <v>37550</v>
      </c>
      <c r="AT79" s="47">
        <f t="shared" si="164"/>
        <v>16655421.979999999</v>
      </c>
      <c r="AU79" s="47">
        <f t="shared" si="164"/>
        <v>75</v>
      </c>
      <c r="AV79" s="47">
        <f t="shared" si="164"/>
        <v>1788</v>
      </c>
      <c r="AW79" s="47">
        <f t="shared" si="164"/>
        <v>2791332</v>
      </c>
      <c r="AX79" s="47">
        <f t="shared" si="164"/>
        <v>9</v>
      </c>
      <c r="AY79" s="47">
        <f t="shared" si="164"/>
        <v>22680</v>
      </c>
      <c r="AZ79" s="47">
        <f t="shared" si="164"/>
        <v>153055</v>
      </c>
      <c r="BA79" s="47">
        <f t="shared" si="164"/>
        <v>0</v>
      </c>
      <c r="BB79" s="47">
        <f t="shared" si="164"/>
        <v>1968</v>
      </c>
      <c r="BC79" s="47">
        <f t="shared" si="164"/>
        <v>407376</v>
      </c>
      <c r="BD79" s="47">
        <f t="shared" si="164"/>
        <v>906</v>
      </c>
      <c r="BE79" s="47">
        <f t="shared" si="164"/>
        <v>90600</v>
      </c>
      <c r="BF79" s="47">
        <f t="shared" si="164"/>
        <v>15972</v>
      </c>
      <c r="BG79" s="47">
        <f t="shared" si="164"/>
        <v>4373</v>
      </c>
      <c r="BH79" s="47">
        <f t="shared" si="164"/>
        <v>0</v>
      </c>
      <c r="BI79" s="47">
        <f t="shared" si="164"/>
        <v>183666</v>
      </c>
      <c r="BJ79" s="47">
        <f t="shared" si="164"/>
        <v>108</v>
      </c>
      <c r="BK79" s="47">
        <f t="shared" si="164"/>
        <v>2052</v>
      </c>
      <c r="BL79" s="47">
        <f t="shared" si="164"/>
        <v>0</v>
      </c>
      <c r="BM79" s="47">
        <f t="shared" si="164"/>
        <v>0</v>
      </c>
      <c r="BN79" s="47">
        <f t="shared" si="164"/>
        <v>0</v>
      </c>
      <c r="BO79" s="47">
        <f t="shared" si="164"/>
        <v>0</v>
      </c>
      <c r="BP79" s="47">
        <f t="shared" si="164"/>
        <v>0</v>
      </c>
      <c r="BQ79" s="47">
        <f t="shared" si="164"/>
        <v>20322154.98</v>
      </c>
      <c r="BR79" s="47">
        <f t="shared" si="164"/>
        <v>20322155</v>
      </c>
    </row>
    <row r="80" spans="1:70" ht="15" x14ac:dyDescent="0.15">
      <c r="A80" s="69">
        <v>2211021</v>
      </c>
      <c r="C80" s="83">
        <v>0</v>
      </c>
      <c r="D80" s="69">
        <v>2211021</v>
      </c>
      <c r="E80" s="75" t="s">
        <v>29</v>
      </c>
      <c r="F80" s="69" t="s">
        <v>443</v>
      </c>
      <c r="G80" s="98">
        <f>VLOOKUP(D80,[1]Sheet1!$E$15:$AM$388,35,0)</f>
        <v>688</v>
      </c>
      <c r="H80" s="99">
        <f t="shared" si="123"/>
        <v>2123856</v>
      </c>
      <c r="I80" s="98">
        <f>VLOOKUP(D80,[1]Sheet1!$E$15:$AQ$388,39,0)</f>
        <v>0</v>
      </c>
      <c r="J80" s="98">
        <f t="shared" si="124"/>
        <v>0</v>
      </c>
      <c r="K80" s="98">
        <f>VLOOKUP(D80,'[4]К1-2023 - общински'!$D$8:$CU$380,96,0)</f>
        <v>0</v>
      </c>
      <c r="L80" s="98">
        <f t="shared" si="125"/>
        <v>0</v>
      </c>
      <c r="M80" s="98">
        <f>VLOOKUP(D80,[5]Sheet1!$F$7:$AI$380,30,0)</f>
        <v>0</v>
      </c>
      <c r="N80" s="98">
        <f t="shared" si="126"/>
        <v>0</v>
      </c>
      <c r="O80" s="98">
        <f>VLOOKUP(D80,[1]Sheet1!$E$15:$BV$388,70,0)</f>
        <v>3</v>
      </c>
      <c r="P80" s="98">
        <f t="shared" si="127"/>
        <v>26463</v>
      </c>
      <c r="Q80" s="100">
        <f t="shared" ref="Q80:Q85" si="165">H80+J80+L80+N80+P80</f>
        <v>2150319</v>
      </c>
      <c r="R80" s="101">
        <f t="shared" ref="R80:R85" si="166">G80+I80+K80+M80+O80</f>
        <v>691</v>
      </c>
      <c r="S80" s="98">
        <f>VLOOKUP(D80,[1]Sheet1!$E$15:$AK$388,33,0)</f>
        <v>28</v>
      </c>
      <c r="T80" s="98">
        <f>VLOOKUP(D80,[5]Sheet1!$F$7:$U$380,16,0)</f>
        <v>0</v>
      </c>
      <c r="U80" s="98">
        <f t="shared" si="130"/>
        <v>28</v>
      </c>
      <c r="V80" s="99">
        <f t="shared" si="131"/>
        <v>438704</v>
      </c>
      <c r="W80" s="98">
        <f>VLOOKUP(D80,[1]Sheet1!$E$15:$DN$388,114,0)</f>
        <v>0</v>
      </c>
      <c r="X80" s="99">
        <f t="shared" si="132"/>
        <v>0</v>
      </c>
      <c r="Y80" s="98">
        <f>VLOOKUP(D80,[1]Sheet1!$E$15:$DP$388,116,0)</f>
        <v>266</v>
      </c>
      <c r="Z80" s="99">
        <f t="shared" si="133"/>
        <v>34314</v>
      </c>
      <c r="AA80" s="71">
        <v>73900</v>
      </c>
      <c r="AB80" s="39">
        <f t="shared" ref="AB80:AB85" si="167">H80*98%</f>
        <v>2081378.88</v>
      </c>
      <c r="AC80" s="39">
        <f t="shared" ref="AC80:AC85" si="168">J80*98%</f>
        <v>0</v>
      </c>
      <c r="AD80" s="39">
        <f t="shared" ref="AD80:AD85" si="169">N80+L80</f>
        <v>0</v>
      </c>
      <c r="AE80" s="39">
        <f t="shared" ref="AE80:AE85" si="170">P80*100%</f>
        <v>26463</v>
      </c>
      <c r="AF80" s="39">
        <f t="shared" si="138"/>
        <v>2107841.88</v>
      </c>
      <c r="AG80" s="39">
        <f t="shared" ref="AG80:AG85" si="171">V80</f>
        <v>438704</v>
      </c>
      <c r="AH80" s="39">
        <f t="shared" si="140"/>
        <v>73900</v>
      </c>
      <c r="AI80" s="39">
        <f t="shared" ref="AI80:AI85" si="172">X80+Z80</f>
        <v>34314</v>
      </c>
      <c r="AJ80" s="39">
        <f t="shared" si="142"/>
        <v>2654759.88</v>
      </c>
      <c r="AK80" s="102">
        <v>0</v>
      </c>
      <c r="AL80" s="39">
        <f>VLOOKUP(D80,[6]data!$A$2:$E$107,5,0)</f>
        <v>5000</v>
      </c>
      <c r="AM80" s="98">
        <f>VLOOKUP(D80,[2]Sheet1!$E$15:$CJ$388,84,0)</f>
        <v>20</v>
      </c>
      <c r="AN80" s="39">
        <f t="shared" si="143"/>
        <v>2000</v>
      </c>
      <c r="AO80" s="76"/>
      <c r="AP80" s="76">
        <f t="shared" si="144"/>
        <v>0</v>
      </c>
      <c r="AQ80" s="76"/>
      <c r="AR80" s="76">
        <f t="shared" si="145"/>
        <v>0</v>
      </c>
      <c r="AS80" s="99">
        <f t="shared" si="146"/>
        <v>7000</v>
      </c>
      <c r="AT80" s="100">
        <f t="shared" si="147"/>
        <v>2661759.88</v>
      </c>
      <c r="AU80" s="98">
        <f>VLOOKUP(D80,[1]Sheet1!$E$15:$CT$388,94,0)</f>
        <v>11</v>
      </c>
      <c r="AV80" s="98">
        <f>VLOOKUP(D80,[1]Sheet1!$E$15:$CV$388,96,0)</f>
        <v>236</v>
      </c>
      <c r="AW80" s="99">
        <f t="shared" si="148"/>
        <v>372292</v>
      </c>
      <c r="AX80" s="98">
        <f>VLOOKUP(D80,[1]Sheet1!$E$15:$CR$388,92,0)</f>
        <v>2</v>
      </c>
      <c r="AY80" s="98">
        <f t="shared" si="149"/>
        <v>5040</v>
      </c>
      <c r="AZ80" s="76">
        <f t="shared" si="150"/>
        <v>24080</v>
      </c>
      <c r="BA80" s="104"/>
      <c r="BB80" s="102">
        <v>266</v>
      </c>
      <c r="BC80" s="99">
        <f t="shared" si="151"/>
        <v>55062</v>
      </c>
      <c r="BD80" s="98">
        <f>VLOOKUP(D80,[1]Sheet1!$E$15:$DF$388,106,0)</f>
        <v>266</v>
      </c>
      <c r="BE80" s="98">
        <f t="shared" si="152"/>
        <v>26600</v>
      </c>
      <c r="BF80" s="99">
        <v>2662</v>
      </c>
      <c r="BG80" s="98">
        <f t="shared" ref="BG80:BG85" si="173">G80</f>
        <v>688</v>
      </c>
      <c r="BH80" s="98">
        <f t="shared" ref="BH80:BH85" si="174">I80</f>
        <v>0</v>
      </c>
      <c r="BI80" s="99">
        <f t="shared" si="155"/>
        <v>28896</v>
      </c>
      <c r="BJ80" s="98">
        <f>VLOOKUP(D80,[1]Sheet1!$E$15:$CA$388,75,0)</f>
        <v>108</v>
      </c>
      <c r="BK80" s="98">
        <f t="shared" si="156"/>
        <v>2052</v>
      </c>
      <c r="BL80" s="98">
        <v>0</v>
      </c>
      <c r="BM80" s="98">
        <f t="shared" si="157"/>
        <v>0</v>
      </c>
      <c r="BN80" s="98"/>
      <c r="BO80" s="98"/>
      <c r="BP80" s="39">
        <f t="shared" si="158"/>
        <v>0</v>
      </c>
      <c r="BQ80" s="39">
        <f t="shared" ref="BQ80:BQ85" si="175">AT80+AW80+AY80+AZ80+BA80+BC80+BE80+BF80+BI80+BK80+BM80</f>
        <v>3178443.88</v>
      </c>
      <c r="BR80" s="39">
        <f t="shared" si="160"/>
        <v>3178444</v>
      </c>
    </row>
    <row r="81" spans="1:70" ht="15" x14ac:dyDescent="0.15">
      <c r="A81" s="69">
        <v>2211035</v>
      </c>
      <c r="C81" s="83">
        <v>0</v>
      </c>
      <c r="D81" s="69">
        <v>2211035</v>
      </c>
      <c r="E81" s="75" t="s">
        <v>29</v>
      </c>
      <c r="F81" s="69" t="s">
        <v>444</v>
      </c>
      <c r="G81" s="98">
        <f>VLOOKUP(D81,[1]Sheet1!$E$15:$AM$388,35,0)</f>
        <v>1142</v>
      </c>
      <c r="H81" s="99">
        <f t="shared" si="123"/>
        <v>3525354</v>
      </c>
      <c r="I81" s="98">
        <f>VLOOKUP(D81,[1]Sheet1!$E$15:$AQ$388,39,0)</f>
        <v>0</v>
      </c>
      <c r="J81" s="98">
        <f t="shared" si="124"/>
        <v>0</v>
      </c>
      <c r="K81" s="98">
        <f>VLOOKUP(D81,'[4]К1-2023 - общински'!$D$8:$CU$380,96,0)</f>
        <v>0</v>
      </c>
      <c r="L81" s="98">
        <f t="shared" si="125"/>
        <v>0</v>
      </c>
      <c r="M81" s="98">
        <f>VLOOKUP(D81,[5]Sheet1!$F$7:$AI$380,30,0)</f>
        <v>0</v>
      </c>
      <c r="N81" s="98">
        <f t="shared" si="126"/>
        <v>0</v>
      </c>
      <c r="O81" s="98">
        <f>VLOOKUP(D81,[1]Sheet1!$E$15:$BV$388,70,0)</f>
        <v>1</v>
      </c>
      <c r="P81" s="98">
        <f t="shared" si="127"/>
        <v>8821</v>
      </c>
      <c r="Q81" s="100">
        <f t="shared" si="165"/>
        <v>3534175</v>
      </c>
      <c r="R81" s="101">
        <f t="shared" si="166"/>
        <v>1143</v>
      </c>
      <c r="S81" s="98">
        <f>VLOOKUP(D81,[1]Sheet1!$E$15:$AK$388,33,0)</f>
        <v>44</v>
      </c>
      <c r="T81" s="98">
        <f>VLOOKUP(D81,[5]Sheet1!$F$7:$U$380,16,0)</f>
        <v>0</v>
      </c>
      <c r="U81" s="98">
        <f t="shared" si="130"/>
        <v>44</v>
      </c>
      <c r="V81" s="99">
        <f t="shared" si="131"/>
        <v>689392</v>
      </c>
      <c r="W81" s="98">
        <f>VLOOKUP(D81,[1]Sheet1!$E$15:$DN$388,114,0)</f>
        <v>0</v>
      </c>
      <c r="X81" s="99">
        <f t="shared" si="132"/>
        <v>0</v>
      </c>
      <c r="Y81" s="98">
        <f>VLOOKUP(D81,[1]Sheet1!$E$15:$DP$388,116,0)</f>
        <v>640</v>
      </c>
      <c r="Z81" s="99">
        <f t="shared" si="133"/>
        <v>82560</v>
      </c>
      <c r="AA81" s="71">
        <v>73900</v>
      </c>
      <c r="AB81" s="39">
        <f t="shared" si="167"/>
        <v>3454846.92</v>
      </c>
      <c r="AC81" s="39">
        <f t="shared" si="168"/>
        <v>0</v>
      </c>
      <c r="AD81" s="39">
        <f t="shared" si="169"/>
        <v>0</v>
      </c>
      <c r="AE81" s="39">
        <f t="shared" si="170"/>
        <v>8821</v>
      </c>
      <c r="AF81" s="39">
        <f t="shared" si="138"/>
        <v>3463667.92</v>
      </c>
      <c r="AG81" s="39">
        <f t="shared" si="171"/>
        <v>689392</v>
      </c>
      <c r="AH81" s="39">
        <f t="shared" si="140"/>
        <v>73900</v>
      </c>
      <c r="AI81" s="39">
        <f t="shared" si="172"/>
        <v>82560</v>
      </c>
      <c r="AJ81" s="39">
        <f t="shared" si="142"/>
        <v>4309519.92</v>
      </c>
      <c r="AK81" s="102">
        <v>0</v>
      </c>
      <c r="AL81" s="39">
        <v>0</v>
      </c>
      <c r="AM81" s="98">
        <f>VLOOKUP(D81,[2]Sheet1!$E$15:$CJ$388,84,0)</f>
        <v>16</v>
      </c>
      <c r="AN81" s="39">
        <f t="shared" si="143"/>
        <v>1600</v>
      </c>
      <c r="AO81" s="76"/>
      <c r="AP81" s="76">
        <f t="shared" si="144"/>
        <v>0</v>
      </c>
      <c r="AQ81" s="76"/>
      <c r="AR81" s="76">
        <f t="shared" si="145"/>
        <v>0</v>
      </c>
      <c r="AS81" s="99">
        <f t="shared" si="146"/>
        <v>1600</v>
      </c>
      <c r="AT81" s="100">
        <f t="shared" si="147"/>
        <v>4311119.92</v>
      </c>
      <c r="AU81" s="98">
        <f>VLOOKUP(D81,[1]Sheet1!$E$15:$CT$388,94,0)</f>
        <v>10</v>
      </c>
      <c r="AV81" s="98">
        <f>VLOOKUP(D81,[1]Sheet1!$E$15:$CV$388,96,0)</f>
        <v>235</v>
      </c>
      <c r="AW81" s="99">
        <f t="shared" si="148"/>
        <v>367370</v>
      </c>
      <c r="AX81" s="98">
        <f>VLOOKUP(D81,[1]Sheet1!$E$15:$CR$388,92,0)</f>
        <v>0</v>
      </c>
      <c r="AY81" s="98">
        <f t="shared" si="149"/>
        <v>0</v>
      </c>
      <c r="AZ81" s="76">
        <f t="shared" si="150"/>
        <v>39970</v>
      </c>
      <c r="BA81" s="104"/>
      <c r="BB81" s="102">
        <v>265</v>
      </c>
      <c r="BC81" s="99">
        <f t="shared" si="151"/>
        <v>54855</v>
      </c>
      <c r="BD81" s="98">
        <f>VLOOKUP(D81,[1]Sheet1!$E$15:$DF$388,106,0)</f>
        <v>640</v>
      </c>
      <c r="BE81" s="98">
        <f t="shared" si="152"/>
        <v>64000</v>
      </c>
      <c r="BF81" s="99">
        <v>2662</v>
      </c>
      <c r="BG81" s="98">
        <f t="shared" si="173"/>
        <v>1142</v>
      </c>
      <c r="BH81" s="98">
        <f t="shared" si="174"/>
        <v>0</v>
      </c>
      <c r="BI81" s="99">
        <f t="shared" si="155"/>
        <v>47964</v>
      </c>
      <c r="BJ81" s="98">
        <f>VLOOKUP(D81,[1]Sheet1!$E$15:$CA$388,75,0)</f>
        <v>0</v>
      </c>
      <c r="BK81" s="98">
        <f t="shared" si="156"/>
        <v>0</v>
      </c>
      <c r="BL81" s="98">
        <v>0</v>
      </c>
      <c r="BM81" s="98">
        <f t="shared" si="157"/>
        <v>0</v>
      </c>
      <c r="BN81" s="98"/>
      <c r="BO81" s="98"/>
      <c r="BP81" s="39">
        <f t="shared" si="158"/>
        <v>0</v>
      </c>
      <c r="BQ81" s="39">
        <f t="shared" si="175"/>
        <v>4887940.92</v>
      </c>
      <c r="BR81" s="39">
        <f t="shared" si="160"/>
        <v>4887941</v>
      </c>
    </row>
    <row r="82" spans="1:70" ht="15" x14ac:dyDescent="0.15">
      <c r="A82" s="69">
        <v>2211107</v>
      </c>
      <c r="C82" s="83">
        <v>0</v>
      </c>
      <c r="D82" s="69">
        <v>2211107</v>
      </c>
      <c r="E82" s="75" t="s">
        <v>29</v>
      </c>
      <c r="F82" s="69" t="s">
        <v>445</v>
      </c>
      <c r="G82" s="98">
        <f>VLOOKUP(D82,[1]Sheet1!$E$15:$AM$388,35,0)</f>
        <v>693</v>
      </c>
      <c r="H82" s="99">
        <f t="shared" si="123"/>
        <v>2139291</v>
      </c>
      <c r="I82" s="98">
        <f>VLOOKUP(D82,[1]Sheet1!$E$15:$AQ$388,39,0)</f>
        <v>0</v>
      </c>
      <c r="J82" s="98">
        <f t="shared" si="124"/>
        <v>0</v>
      </c>
      <c r="K82" s="98">
        <f>VLOOKUP(D82,'[4]К1-2023 - общински'!$D$8:$CU$380,96,0)</f>
        <v>0</v>
      </c>
      <c r="L82" s="98">
        <f t="shared" si="125"/>
        <v>0</v>
      </c>
      <c r="M82" s="98">
        <f>VLOOKUP(D82,[5]Sheet1!$F$7:$AI$380,30,0)</f>
        <v>0</v>
      </c>
      <c r="N82" s="98">
        <f t="shared" si="126"/>
        <v>0</v>
      </c>
      <c r="O82" s="98">
        <f>VLOOKUP(D82,[1]Sheet1!$E$15:$BV$388,70,0)</f>
        <v>0</v>
      </c>
      <c r="P82" s="98">
        <f t="shared" si="127"/>
        <v>0</v>
      </c>
      <c r="Q82" s="100">
        <f t="shared" si="165"/>
        <v>2139291</v>
      </c>
      <c r="R82" s="101">
        <f t="shared" si="166"/>
        <v>693</v>
      </c>
      <c r="S82" s="98">
        <f>VLOOKUP(D82,[1]Sheet1!$E$15:$AK$388,33,0)</f>
        <v>28</v>
      </c>
      <c r="T82" s="98">
        <f>VLOOKUP(D82,[5]Sheet1!$F$7:$U$380,16,0)</f>
        <v>0</v>
      </c>
      <c r="U82" s="98">
        <f t="shared" si="130"/>
        <v>28</v>
      </c>
      <c r="V82" s="99">
        <f t="shared" si="131"/>
        <v>438704</v>
      </c>
      <c r="W82" s="98">
        <f>VLOOKUP(D82,[1]Sheet1!$E$15:$DN$388,114,0)</f>
        <v>0</v>
      </c>
      <c r="X82" s="99">
        <f t="shared" si="132"/>
        <v>0</v>
      </c>
      <c r="Y82" s="98">
        <f>VLOOKUP(D82,[1]Sheet1!$E$15:$DP$388,116,0)</f>
        <v>0</v>
      </c>
      <c r="Z82" s="99">
        <f t="shared" si="133"/>
        <v>0</v>
      </c>
      <c r="AA82" s="71">
        <v>73900</v>
      </c>
      <c r="AB82" s="39">
        <f t="shared" si="167"/>
        <v>2096505.18</v>
      </c>
      <c r="AC82" s="39">
        <f t="shared" si="168"/>
        <v>0</v>
      </c>
      <c r="AD82" s="39">
        <f t="shared" si="169"/>
        <v>0</v>
      </c>
      <c r="AE82" s="39">
        <f t="shared" si="170"/>
        <v>0</v>
      </c>
      <c r="AF82" s="39">
        <f t="shared" si="138"/>
        <v>2096505.18</v>
      </c>
      <c r="AG82" s="39">
        <f t="shared" si="171"/>
        <v>438704</v>
      </c>
      <c r="AH82" s="39">
        <f t="shared" si="140"/>
        <v>73900</v>
      </c>
      <c r="AI82" s="39">
        <f t="shared" si="172"/>
        <v>0</v>
      </c>
      <c r="AJ82" s="39">
        <f t="shared" si="142"/>
        <v>2609109.1799999997</v>
      </c>
      <c r="AK82" s="102">
        <v>0</v>
      </c>
      <c r="AL82" s="39">
        <f>VLOOKUP(D82,[6]data!$A$2:$E$107,5,0)</f>
        <v>5000</v>
      </c>
      <c r="AM82" s="98">
        <f>VLOOKUP(D82,[2]Sheet1!$E$15:$CJ$388,84,0)</f>
        <v>18</v>
      </c>
      <c r="AN82" s="39">
        <f t="shared" si="143"/>
        <v>1800</v>
      </c>
      <c r="AO82" s="76"/>
      <c r="AP82" s="76">
        <f t="shared" si="144"/>
        <v>0</v>
      </c>
      <c r="AQ82" s="76"/>
      <c r="AR82" s="76">
        <f t="shared" si="145"/>
        <v>0</v>
      </c>
      <c r="AS82" s="99">
        <f t="shared" si="146"/>
        <v>6800</v>
      </c>
      <c r="AT82" s="100">
        <f t="shared" si="147"/>
        <v>2615909.1799999997</v>
      </c>
      <c r="AU82" s="98">
        <f>VLOOKUP(D82,[1]Sheet1!$E$15:$CT$388,94,0)</f>
        <v>18</v>
      </c>
      <c r="AV82" s="98">
        <f>VLOOKUP(D82,[1]Sheet1!$E$15:$CV$388,96,0)</f>
        <v>426</v>
      </c>
      <c r="AW82" s="99">
        <f t="shared" si="148"/>
        <v>665508</v>
      </c>
      <c r="AX82" s="98">
        <f>VLOOKUP(D82,[1]Sheet1!$E$15:$CR$388,92,0)</f>
        <v>2</v>
      </c>
      <c r="AY82" s="98">
        <f t="shared" si="149"/>
        <v>5040</v>
      </c>
      <c r="AZ82" s="76">
        <f t="shared" si="150"/>
        <v>24255</v>
      </c>
      <c r="BA82" s="104"/>
      <c r="BB82" s="102">
        <v>374</v>
      </c>
      <c r="BC82" s="99">
        <f t="shared" si="151"/>
        <v>77418</v>
      </c>
      <c r="BD82" s="98">
        <f>VLOOKUP(D82,[1]Sheet1!$E$15:$DF$388,106,0)</f>
        <v>0</v>
      </c>
      <c r="BE82" s="98">
        <f t="shared" si="152"/>
        <v>0</v>
      </c>
      <c r="BF82" s="99">
        <v>2662</v>
      </c>
      <c r="BG82" s="98">
        <f t="shared" si="173"/>
        <v>693</v>
      </c>
      <c r="BH82" s="98">
        <f t="shared" si="174"/>
        <v>0</v>
      </c>
      <c r="BI82" s="99">
        <f t="shared" si="155"/>
        <v>29106</v>
      </c>
      <c r="BJ82" s="98">
        <f>VLOOKUP(D82,[1]Sheet1!$E$15:$CA$388,75,0)</f>
        <v>0</v>
      </c>
      <c r="BK82" s="98">
        <f t="shared" si="156"/>
        <v>0</v>
      </c>
      <c r="BL82" s="98">
        <v>0</v>
      </c>
      <c r="BM82" s="98">
        <f t="shared" si="157"/>
        <v>0</v>
      </c>
      <c r="BN82" s="98"/>
      <c r="BO82" s="98"/>
      <c r="BP82" s="39">
        <f t="shared" si="158"/>
        <v>0</v>
      </c>
      <c r="BQ82" s="39">
        <f t="shared" si="175"/>
        <v>3419898.1799999997</v>
      </c>
      <c r="BR82" s="39">
        <f t="shared" si="160"/>
        <v>3419898</v>
      </c>
    </row>
    <row r="83" spans="1:70" ht="15" x14ac:dyDescent="0.15">
      <c r="A83" s="69">
        <v>2211120</v>
      </c>
      <c r="C83" s="83">
        <v>0</v>
      </c>
      <c r="D83" s="69">
        <v>2211120</v>
      </c>
      <c r="E83" s="75" t="s">
        <v>29</v>
      </c>
      <c r="F83" s="69" t="s">
        <v>446</v>
      </c>
      <c r="G83" s="98">
        <f>VLOOKUP(D83,[1]Sheet1!$E$15:$AM$388,35,0)</f>
        <v>638</v>
      </c>
      <c r="H83" s="99">
        <f t="shared" si="123"/>
        <v>1969506</v>
      </c>
      <c r="I83" s="98">
        <f>VLOOKUP(D83,[1]Sheet1!$E$15:$AQ$388,39,0)</f>
        <v>0</v>
      </c>
      <c r="J83" s="98">
        <f t="shared" si="124"/>
        <v>0</v>
      </c>
      <c r="K83" s="98">
        <f>VLOOKUP(D83,'[4]К1-2023 - общински'!$D$8:$CU$380,96,0)</f>
        <v>0</v>
      </c>
      <c r="L83" s="98">
        <f t="shared" si="125"/>
        <v>0</v>
      </c>
      <c r="M83" s="98">
        <f>VLOOKUP(D83,[5]Sheet1!$F$7:$AI$380,30,0)</f>
        <v>0</v>
      </c>
      <c r="N83" s="98">
        <f t="shared" si="126"/>
        <v>0</v>
      </c>
      <c r="O83" s="98">
        <f>VLOOKUP(D83,[1]Sheet1!$E$15:$BV$388,70,0)</f>
        <v>3</v>
      </c>
      <c r="P83" s="98">
        <f t="shared" si="127"/>
        <v>26463</v>
      </c>
      <c r="Q83" s="100">
        <f t="shared" si="165"/>
        <v>1995969</v>
      </c>
      <c r="R83" s="101">
        <f t="shared" si="166"/>
        <v>641</v>
      </c>
      <c r="S83" s="98">
        <f>VLOOKUP(D83,[1]Sheet1!$E$15:$AK$388,33,0)</f>
        <v>27</v>
      </c>
      <c r="T83" s="98">
        <f>VLOOKUP(D83,[5]Sheet1!$F$7:$U$380,16,0)</f>
        <v>0</v>
      </c>
      <c r="U83" s="98">
        <f t="shared" si="130"/>
        <v>27</v>
      </c>
      <c r="V83" s="99">
        <f t="shared" si="131"/>
        <v>423036</v>
      </c>
      <c r="W83" s="98">
        <f>VLOOKUP(D83,[1]Sheet1!$E$15:$DN$388,114,0)</f>
        <v>0</v>
      </c>
      <c r="X83" s="99">
        <f t="shared" si="132"/>
        <v>0</v>
      </c>
      <c r="Y83" s="98">
        <f>VLOOKUP(D83,[1]Sheet1!$E$15:$DP$388,116,0)</f>
        <v>0</v>
      </c>
      <c r="Z83" s="99">
        <f t="shared" si="133"/>
        <v>0</v>
      </c>
      <c r="AA83" s="71">
        <v>73900</v>
      </c>
      <c r="AB83" s="39">
        <f t="shared" si="167"/>
        <v>1930115.88</v>
      </c>
      <c r="AC83" s="39">
        <f t="shared" si="168"/>
        <v>0</v>
      </c>
      <c r="AD83" s="39">
        <f t="shared" si="169"/>
        <v>0</v>
      </c>
      <c r="AE83" s="39">
        <f t="shared" si="170"/>
        <v>26463</v>
      </c>
      <c r="AF83" s="39">
        <f t="shared" si="138"/>
        <v>1956578.88</v>
      </c>
      <c r="AG83" s="39">
        <f t="shared" si="171"/>
        <v>423036</v>
      </c>
      <c r="AH83" s="39">
        <f t="shared" si="140"/>
        <v>73900</v>
      </c>
      <c r="AI83" s="39">
        <f t="shared" si="172"/>
        <v>0</v>
      </c>
      <c r="AJ83" s="39">
        <f t="shared" si="142"/>
        <v>2453514.88</v>
      </c>
      <c r="AK83" s="102">
        <v>0</v>
      </c>
      <c r="AL83" s="39">
        <v>0</v>
      </c>
      <c r="AM83" s="98">
        <f>VLOOKUP(D83,[2]Sheet1!$E$15:$CJ$388,84,0)</f>
        <v>0</v>
      </c>
      <c r="AN83" s="39">
        <f t="shared" si="143"/>
        <v>0</v>
      </c>
      <c r="AO83" s="76"/>
      <c r="AP83" s="76">
        <f t="shared" si="144"/>
        <v>0</v>
      </c>
      <c r="AQ83" s="76"/>
      <c r="AR83" s="76">
        <f t="shared" si="145"/>
        <v>0</v>
      </c>
      <c r="AS83" s="99">
        <f t="shared" si="146"/>
        <v>0</v>
      </c>
      <c r="AT83" s="100">
        <f t="shared" si="147"/>
        <v>2453514.88</v>
      </c>
      <c r="AU83" s="98">
        <f>VLOOKUP(D83,[1]Sheet1!$E$15:$CT$388,94,0)</f>
        <v>9</v>
      </c>
      <c r="AV83" s="98">
        <f>VLOOKUP(D83,[1]Sheet1!$E$15:$CV$388,96,0)</f>
        <v>250</v>
      </c>
      <c r="AW83" s="99">
        <f t="shared" si="148"/>
        <v>385072</v>
      </c>
      <c r="AX83" s="98">
        <f>VLOOKUP(D83,[1]Sheet1!$E$15:$CR$388,92,0)</f>
        <v>0</v>
      </c>
      <c r="AY83" s="98">
        <f t="shared" si="149"/>
        <v>0</v>
      </c>
      <c r="AZ83" s="76">
        <f t="shared" si="150"/>
        <v>22330</v>
      </c>
      <c r="BA83" s="104"/>
      <c r="BB83" s="102">
        <v>344</v>
      </c>
      <c r="BC83" s="99">
        <f t="shared" si="151"/>
        <v>71208</v>
      </c>
      <c r="BD83" s="98">
        <f>VLOOKUP(D83,[1]Sheet1!$E$15:$DF$388,106,0)</f>
        <v>0</v>
      </c>
      <c r="BE83" s="98">
        <f t="shared" si="152"/>
        <v>0</v>
      </c>
      <c r="BF83" s="99">
        <v>2662</v>
      </c>
      <c r="BG83" s="98">
        <f t="shared" si="173"/>
        <v>638</v>
      </c>
      <c r="BH83" s="98">
        <f t="shared" si="174"/>
        <v>0</v>
      </c>
      <c r="BI83" s="99">
        <f t="shared" si="155"/>
        <v>26796</v>
      </c>
      <c r="BJ83" s="98">
        <f>VLOOKUP(D83,[1]Sheet1!$E$15:$CA$388,75,0)</f>
        <v>0</v>
      </c>
      <c r="BK83" s="98">
        <f t="shared" si="156"/>
        <v>0</v>
      </c>
      <c r="BL83" s="98">
        <v>0</v>
      </c>
      <c r="BM83" s="98">
        <f t="shared" si="157"/>
        <v>0</v>
      </c>
      <c r="BN83" s="98"/>
      <c r="BO83" s="98"/>
      <c r="BP83" s="39">
        <f t="shared" si="158"/>
        <v>0</v>
      </c>
      <c r="BQ83" s="39">
        <f t="shared" si="175"/>
        <v>2961582.88</v>
      </c>
      <c r="BR83" s="39">
        <f t="shared" si="160"/>
        <v>2961583</v>
      </c>
    </row>
    <row r="84" spans="1:70" ht="15" x14ac:dyDescent="0.15">
      <c r="A84" s="69">
        <v>2211122</v>
      </c>
      <c r="C84" s="83">
        <v>0</v>
      </c>
      <c r="D84" s="69">
        <v>2211122</v>
      </c>
      <c r="E84" s="75" t="s">
        <v>29</v>
      </c>
      <c r="F84" s="69" t="s">
        <v>447</v>
      </c>
      <c r="G84" s="98">
        <f>VLOOKUP(D84,[1]Sheet1!$E$15:$AM$388,35,0)</f>
        <v>635</v>
      </c>
      <c r="H84" s="99">
        <f t="shared" si="123"/>
        <v>1960245</v>
      </c>
      <c r="I84" s="98">
        <f>VLOOKUP(D84,[1]Sheet1!$E$15:$AQ$388,39,0)</f>
        <v>0</v>
      </c>
      <c r="J84" s="98">
        <f t="shared" si="124"/>
        <v>0</v>
      </c>
      <c r="K84" s="98">
        <f>VLOOKUP(D84,'[4]К1-2023 - общински'!$D$8:$CU$380,96,0)</f>
        <v>0</v>
      </c>
      <c r="L84" s="98">
        <f t="shared" si="125"/>
        <v>0</v>
      </c>
      <c r="M84" s="98">
        <f>VLOOKUP(D84,[5]Sheet1!$F$7:$AI$380,30,0)</f>
        <v>0</v>
      </c>
      <c r="N84" s="98">
        <f t="shared" si="126"/>
        <v>0</v>
      </c>
      <c r="O84" s="98">
        <f>VLOOKUP(D84,[1]Sheet1!$E$15:$BV$388,70,0)</f>
        <v>1</v>
      </c>
      <c r="P84" s="98">
        <f t="shared" si="127"/>
        <v>8821</v>
      </c>
      <c r="Q84" s="100">
        <f t="shared" si="165"/>
        <v>1969066</v>
      </c>
      <c r="R84" s="101">
        <f t="shared" si="166"/>
        <v>636</v>
      </c>
      <c r="S84" s="98">
        <f>VLOOKUP(D84,[1]Sheet1!$E$15:$AK$388,33,0)</f>
        <v>24</v>
      </c>
      <c r="T84" s="98">
        <f>VLOOKUP(D84,[5]Sheet1!$F$7:$U$380,16,0)</f>
        <v>0</v>
      </c>
      <c r="U84" s="98">
        <f t="shared" si="130"/>
        <v>24</v>
      </c>
      <c r="V84" s="99">
        <f t="shared" si="131"/>
        <v>376032</v>
      </c>
      <c r="W84" s="98">
        <f>VLOOKUP(D84,[1]Sheet1!$E$15:$DN$388,114,0)</f>
        <v>0</v>
      </c>
      <c r="X84" s="99">
        <f t="shared" si="132"/>
        <v>0</v>
      </c>
      <c r="Y84" s="98">
        <f>VLOOKUP(D84,[1]Sheet1!$E$15:$DP$388,116,0)</f>
        <v>0</v>
      </c>
      <c r="Z84" s="99">
        <f t="shared" si="133"/>
        <v>0</v>
      </c>
      <c r="AA84" s="71">
        <v>73900</v>
      </c>
      <c r="AB84" s="39">
        <f t="shared" si="167"/>
        <v>1921040.0999999999</v>
      </c>
      <c r="AC84" s="39">
        <f t="shared" si="168"/>
        <v>0</v>
      </c>
      <c r="AD84" s="39">
        <f t="shared" si="169"/>
        <v>0</v>
      </c>
      <c r="AE84" s="39">
        <f t="shared" si="170"/>
        <v>8821</v>
      </c>
      <c r="AF84" s="39">
        <f t="shared" si="138"/>
        <v>1929861.0999999999</v>
      </c>
      <c r="AG84" s="39">
        <f t="shared" si="171"/>
        <v>376032</v>
      </c>
      <c r="AH84" s="39">
        <f t="shared" si="140"/>
        <v>73900</v>
      </c>
      <c r="AI84" s="39">
        <f t="shared" si="172"/>
        <v>0</v>
      </c>
      <c r="AJ84" s="39">
        <f t="shared" si="142"/>
        <v>2379793.0999999996</v>
      </c>
      <c r="AK84" s="102">
        <v>0</v>
      </c>
      <c r="AL84" s="39">
        <f>VLOOKUP(D84,[6]data!$A$2:$E$107,5,0)</f>
        <v>5000</v>
      </c>
      <c r="AM84" s="98">
        <f>VLOOKUP(D84,[2]Sheet1!$E$15:$CJ$388,84,0)</f>
        <v>14</v>
      </c>
      <c r="AN84" s="39">
        <f t="shared" si="143"/>
        <v>1400</v>
      </c>
      <c r="AO84" s="76"/>
      <c r="AP84" s="76">
        <f t="shared" si="144"/>
        <v>0</v>
      </c>
      <c r="AQ84" s="76"/>
      <c r="AR84" s="76">
        <f t="shared" si="145"/>
        <v>0</v>
      </c>
      <c r="AS84" s="99">
        <f t="shared" si="146"/>
        <v>6400</v>
      </c>
      <c r="AT84" s="100">
        <f t="shared" si="147"/>
        <v>2386193.0999999996</v>
      </c>
      <c r="AU84" s="98">
        <f>VLOOKUP(D84,[1]Sheet1!$E$15:$CT$388,94,0)</f>
        <v>16</v>
      </c>
      <c r="AV84" s="98">
        <f>VLOOKUP(D84,[1]Sheet1!$E$15:$CV$388,96,0)</f>
        <v>395</v>
      </c>
      <c r="AW84" s="99">
        <f t="shared" si="148"/>
        <v>614658</v>
      </c>
      <c r="AX84" s="98">
        <f>VLOOKUP(D84,[1]Sheet1!$E$15:$CR$388,92,0)</f>
        <v>5</v>
      </c>
      <c r="AY84" s="98">
        <f t="shared" si="149"/>
        <v>12600</v>
      </c>
      <c r="AZ84" s="76">
        <f t="shared" si="150"/>
        <v>22225</v>
      </c>
      <c r="BA84" s="104"/>
      <c r="BB84" s="102">
        <v>379</v>
      </c>
      <c r="BC84" s="99">
        <f t="shared" si="151"/>
        <v>78453</v>
      </c>
      <c r="BD84" s="98">
        <f>VLOOKUP(D84,[1]Sheet1!$E$15:$DF$388,106,0)</f>
        <v>0</v>
      </c>
      <c r="BE84" s="98">
        <f t="shared" si="152"/>
        <v>0</v>
      </c>
      <c r="BF84" s="99">
        <v>2662</v>
      </c>
      <c r="BG84" s="98">
        <f t="shared" si="173"/>
        <v>635</v>
      </c>
      <c r="BH84" s="98">
        <f t="shared" si="174"/>
        <v>0</v>
      </c>
      <c r="BI84" s="99">
        <f t="shared" si="155"/>
        <v>26670</v>
      </c>
      <c r="BJ84" s="98">
        <f>VLOOKUP(D84,[1]Sheet1!$E$15:$CA$388,75,0)</f>
        <v>0</v>
      </c>
      <c r="BK84" s="98">
        <f t="shared" si="156"/>
        <v>0</v>
      </c>
      <c r="BL84" s="98">
        <v>0</v>
      </c>
      <c r="BM84" s="98">
        <f t="shared" si="157"/>
        <v>0</v>
      </c>
      <c r="BN84" s="98"/>
      <c r="BO84" s="98"/>
      <c r="BP84" s="39">
        <f t="shared" si="158"/>
        <v>0</v>
      </c>
      <c r="BQ84" s="39">
        <f t="shared" si="175"/>
        <v>3143461.0999999996</v>
      </c>
      <c r="BR84" s="39">
        <f t="shared" si="160"/>
        <v>3143461</v>
      </c>
    </row>
    <row r="85" spans="1:70" ht="15" x14ac:dyDescent="0.15">
      <c r="A85" s="69">
        <v>2211139</v>
      </c>
      <c r="C85" s="83">
        <v>0</v>
      </c>
      <c r="D85" s="69">
        <v>2211139</v>
      </c>
      <c r="E85" s="75" t="s">
        <v>29</v>
      </c>
      <c r="F85" s="69" t="s">
        <v>448</v>
      </c>
      <c r="G85" s="98">
        <f>VLOOKUP(D85,[1]Sheet1!$E$15:$AM$388,35,0)</f>
        <v>577</v>
      </c>
      <c r="H85" s="99">
        <f t="shared" si="123"/>
        <v>1781199</v>
      </c>
      <c r="I85" s="98">
        <f>VLOOKUP(D85,[1]Sheet1!$E$15:$AQ$388,39,0)</f>
        <v>0</v>
      </c>
      <c r="J85" s="98">
        <f t="shared" si="124"/>
        <v>0</v>
      </c>
      <c r="K85" s="98">
        <f>VLOOKUP(D85,'[4]К1-2023 - общински'!$D$8:$CU$380,96,0)</f>
        <v>0</v>
      </c>
      <c r="L85" s="98">
        <f t="shared" si="125"/>
        <v>0</v>
      </c>
      <c r="M85" s="98">
        <f>VLOOKUP(D85,[5]Sheet1!$F$7:$AI$380,30,0)</f>
        <v>0</v>
      </c>
      <c r="N85" s="98">
        <f t="shared" si="126"/>
        <v>0</v>
      </c>
      <c r="O85" s="98">
        <f>VLOOKUP(D85,[1]Sheet1!$E$15:$BV$388,70,0)</f>
        <v>0</v>
      </c>
      <c r="P85" s="98">
        <f t="shared" si="127"/>
        <v>0</v>
      </c>
      <c r="Q85" s="100">
        <f t="shared" si="165"/>
        <v>1781199</v>
      </c>
      <c r="R85" s="101">
        <f t="shared" si="166"/>
        <v>577</v>
      </c>
      <c r="S85" s="98">
        <f>VLOOKUP(D85,[1]Sheet1!$E$15:$AK$388,33,0)</f>
        <v>25</v>
      </c>
      <c r="T85" s="98">
        <f>VLOOKUP(D85,[5]Sheet1!$F$7:$U$380,16,0)</f>
        <v>0</v>
      </c>
      <c r="U85" s="98">
        <f t="shared" si="130"/>
        <v>25</v>
      </c>
      <c r="V85" s="99">
        <f t="shared" si="131"/>
        <v>391700</v>
      </c>
      <c r="W85" s="98">
        <f>VLOOKUP(D85,[1]Sheet1!$E$15:$DN$388,114,0)</f>
        <v>0</v>
      </c>
      <c r="X85" s="99">
        <f t="shared" si="132"/>
        <v>0</v>
      </c>
      <c r="Y85" s="98">
        <f>VLOOKUP(D85,[1]Sheet1!$E$15:$DP$388,116,0)</f>
        <v>0</v>
      </c>
      <c r="Z85" s="99">
        <f t="shared" si="133"/>
        <v>0</v>
      </c>
      <c r="AA85" s="71">
        <v>73900</v>
      </c>
      <c r="AB85" s="39">
        <f t="shared" si="167"/>
        <v>1745575.02</v>
      </c>
      <c r="AC85" s="39">
        <f t="shared" si="168"/>
        <v>0</v>
      </c>
      <c r="AD85" s="39">
        <f t="shared" si="169"/>
        <v>0</v>
      </c>
      <c r="AE85" s="39">
        <f t="shared" si="170"/>
        <v>0</v>
      </c>
      <c r="AF85" s="39">
        <f t="shared" si="138"/>
        <v>1745575.02</v>
      </c>
      <c r="AG85" s="39">
        <f t="shared" si="171"/>
        <v>391700</v>
      </c>
      <c r="AH85" s="39">
        <f t="shared" si="140"/>
        <v>73900</v>
      </c>
      <c r="AI85" s="39">
        <f t="shared" si="172"/>
        <v>0</v>
      </c>
      <c r="AJ85" s="39">
        <f t="shared" si="142"/>
        <v>2211175.02</v>
      </c>
      <c r="AK85" s="102">
        <v>13750</v>
      </c>
      <c r="AL85" s="39">
        <v>0</v>
      </c>
      <c r="AM85" s="98">
        <f>VLOOKUP(D85,[2]Sheet1!$E$15:$CJ$388,84,0)</f>
        <v>20</v>
      </c>
      <c r="AN85" s="39">
        <f t="shared" si="143"/>
        <v>2000</v>
      </c>
      <c r="AO85" s="76"/>
      <c r="AP85" s="76">
        <f t="shared" si="144"/>
        <v>0</v>
      </c>
      <c r="AQ85" s="76"/>
      <c r="AR85" s="76">
        <f t="shared" si="145"/>
        <v>0</v>
      </c>
      <c r="AS85" s="99">
        <f t="shared" si="146"/>
        <v>15750</v>
      </c>
      <c r="AT85" s="100">
        <f t="shared" si="147"/>
        <v>2226925.02</v>
      </c>
      <c r="AU85" s="98">
        <f>VLOOKUP(D85,[1]Sheet1!$E$15:$CT$388,94,0)</f>
        <v>11</v>
      </c>
      <c r="AV85" s="98">
        <f>VLOOKUP(D85,[1]Sheet1!$E$15:$CV$388,96,0)</f>
        <v>246</v>
      </c>
      <c r="AW85" s="99">
        <f t="shared" si="148"/>
        <v>386432</v>
      </c>
      <c r="AX85" s="98">
        <f>VLOOKUP(D85,[1]Sheet1!$E$15:$CR$388,92,0)</f>
        <v>0</v>
      </c>
      <c r="AY85" s="98">
        <f t="shared" si="149"/>
        <v>0</v>
      </c>
      <c r="AZ85" s="76">
        <f t="shared" si="150"/>
        <v>20195</v>
      </c>
      <c r="BA85" s="104"/>
      <c r="BB85" s="102">
        <v>340</v>
      </c>
      <c r="BC85" s="99">
        <f t="shared" si="151"/>
        <v>70380</v>
      </c>
      <c r="BD85" s="98">
        <f>VLOOKUP(D85,[1]Sheet1!$E$15:$DF$388,106,0)</f>
        <v>0</v>
      </c>
      <c r="BE85" s="98">
        <f t="shared" si="152"/>
        <v>0</v>
      </c>
      <c r="BF85" s="99">
        <v>2662</v>
      </c>
      <c r="BG85" s="98">
        <f t="shared" si="173"/>
        <v>577</v>
      </c>
      <c r="BH85" s="98">
        <f t="shared" si="174"/>
        <v>0</v>
      </c>
      <c r="BI85" s="99">
        <f t="shared" si="155"/>
        <v>24234</v>
      </c>
      <c r="BJ85" s="98">
        <f>VLOOKUP(D85,[1]Sheet1!$E$15:$CA$388,75,0)</f>
        <v>0</v>
      </c>
      <c r="BK85" s="98">
        <f t="shared" si="156"/>
        <v>0</v>
      </c>
      <c r="BL85" s="98">
        <v>0</v>
      </c>
      <c r="BM85" s="98">
        <f t="shared" si="157"/>
        <v>0</v>
      </c>
      <c r="BN85" s="98"/>
      <c r="BO85" s="98"/>
      <c r="BP85" s="39">
        <f t="shared" si="158"/>
        <v>0</v>
      </c>
      <c r="BQ85" s="39">
        <f t="shared" si="175"/>
        <v>2730828.02</v>
      </c>
      <c r="BR85" s="39">
        <f t="shared" si="160"/>
        <v>2730828</v>
      </c>
    </row>
    <row r="86" spans="1:70" ht="15" x14ac:dyDescent="0.25">
      <c r="B86" s="11">
        <v>12</v>
      </c>
      <c r="C86" s="85"/>
      <c r="F86" s="47" t="s">
        <v>30</v>
      </c>
      <c r="G86" s="47">
        <f t="shared" ref="G86:BR86" si="176">SUM(G87:G98)</f>
        <v>7810</v>
      </c>
      <c r="H86" s="47">
        <f t="shared" si="176"/>
        <v>24109470</v>
      </c>
      <c r="I86" s="47">
        <f t="shared" si="176"/>
        <v>0</v>
      </c>
      <c r="J86" s="47">
        <f t="shared" si="176"/>
        <v>0</v>
      </c>
      <c r="K86" s="47">
        <f t="shared" si="176"/>
        <v>0</v>
      </c>
      <c r="L86" s="47">
        <f t="shared" si="176"/>
        <v>0</v>
      </c>
      <c r="M86" s="47">
        <f t="shared" si="176"/>
        <v>55</v>
      </c>
      <c r="N86" s="47">
        <f t="shared" si="176"/>
        <v>138050</v>
      </c>
      <c r="O86" s="47">
        <f t="shared" si="176"/>
        <v>30</v>
      </c>
      <c r="P86" s="47">
        <f t="shared" si="176"/>
        <v>264630</v>
      </c>
      <c r="Q86" s="47">
        <f t="shared" si="176"/>
        <v>24512150</v>
      </c>
      <c r="R86" s="47">
        <f t="shared" si="176"/>
        <v>7895</v>
      </c>
      <c r="S86" s="47">
        <f t="shared" si="176"/>
        <v>335</v>
      </c>
      <c r="T86" s="47">
        <f t="shared" si="176"/>
        <v>0</v>
      </c>
      <c r="U86" s="47">
        <f t="shared" si="176"/>
        <v>335</v>
      </c>
      <c r="V86" s="47">
        <f t="shared" si="176"/>
        <v>5248780</v>
      </c>
      <c r="W86" s="47">
        <f t="shared" si="176"/>
        <v>425</v>
      </c>
      <c r="X86" s="47">
        <f t="shared" si="176"/>
        <v>31450</v>
      </c>
      <c r="Y86" s="47">
        <f t="shared" si="176"/>
        <v>1805</v>
      </c>
      <c r="Z86" s="47">
        <f t="shared" si="176"/>
        <v>232845</v>
      </c>
      <c r="AA86" s="47">
        <f t="shared" si="176"/>
        <v>886800</v>
      </c>
      <c r="AB86" s="47">
        <f t="shared" si="176"/>
        <v>23627280.600000001</v>
      </c>
      <c r="AC86" s="47">
        <f t="shared" si="176"/>
        <v>0</v>
      </c>
      <c r="AD86" s="47">
        <f t="shared" si="176"/>
        <v>138050</v>
      </c>
      <c r="AE86" s="47">
        <f t="shared" si="176"/>
        <v>264630</v>
      </c>
      <c r="AF86" s="47">
        <f t="shared" si="176"/>
        <v>24029960.600000001</v>
      </c>
      <c r="AG86" s="47">
        <f t="shared" si="176"/>
        <v>5248780</v>
      </c>
      <c r="AH86" s="47">
        <f t="shared" si="176"/>
        <v>886800</v>
      </c>
      <c r="AI86" s="47">
        <f t="shared" si="176"/>
        <v>264295</v>
      </c>
      <c r="AJ86" s="47">
        <f t="shared" si="176"/>
        <v>30429835.600000001</v>
      </c>
      <c r="AK86" s="47">
        <f t="shared" si="176"/>
        <v>13200</v>
      </c>
      <c r="AL86" s="47">
        <f t="shared" si="176"/>
        <v>45000</v>
      </c>
      <c r="AM86" s="47">
        <f t="shared" si="176"/>
        <v>418</v>
      </c>
      <c r="AN86" s="47">
        <f t="shared" si="176"/>
        <v>41800</v>
      </c>
      <c r="AO86" s="47">
        <f t="shared" si="176"/>
        <v>15</v>
      </c>
      <c r="AP86" s="47">
        <f t="shared" si="176"/>
        <v>9261.0000000000018</v>
      </c>
      <c r="AQ86" s="47">
        <f t="shared" si="176"/>
        <v>0</v>
      </c>
      <c r="AR86" s="47">
        <f t="shared" si="176"/>
        <v>0</v>
      </c>
      <c r="AS86" s="47">
        <f t="shared" si="176"/>
        <v>109261</v>
      </c>
      <c r="AT86" s="47">
        <f t="shared" si="176"/>
        <v>30539096.600000001</v>
      </c>
      <c r="AU86" s="47">
        <f t="shared" si="176"/>
        <v>157</v>
      </c>
      <c r="AV86" s="47">
        <f t="shared" si="176"/>
        <v>3532</v>
      </c>
      <c r="AW86" s="47">
        <f t="shared" si="176"/>
        <v>5545004</v>
      </c>
      <c r="AX86" s="47">
        <f t="shared" si="176"/>
        <v>7</v>
      </c>
      <c r="AY86" s="47">
        <f t="shared" si="176"/>
        <v>17640</v>
      </c>
      <c r="AZ86" s="47">
        <f t="shared" si="176"/>
        <v>273350</v>
      </c>
      <c r="BA86" s="47">
        <f t="shared" si="176"/>
        <v>0</v>
      </c>
      <c r="BB86" s="47">
        <f t="shared" si="176"/>
        <v>3471</v>
      </c>
      <c r="BC86" s="47">
        <f t="shared" si="176"/>
        <v>718497</v>
      </c>
      <c r="BD86" s="47">
        <f t="shared" si="176"/>
        <v>2116</v>
      </c>
      <c r="BE86" s="47">
        <f t="shared" si="176"/>
        <v>211600</v>
      </c>
      <c r="BF86" s="47">
        <f t="shared" si="176"/>
        <v>31944</v>
      </c>
      <c r="BG86" s="47">
        <f t="shared" si="176"/>
        <v>7810</v>
      </c>
      <c r="BH86" s="47">
        <f t="shared" si="176"/>
        <v>0</v>
      </c>
      <c r="BI86" s="47">
        <f t="shared" si="176"/>
        <v>328020</v>
      </c>
      <c r="BJ86" s="47">
        <f t="shared" si="176"/>
        <v>0</v>
      </c>
      <c r="BK86" s="47">
        <f t="shared" si="176"/>
        <v>0</v>
      </c>
      <c r="BL86" s="47">
        <f t="shared" si="176"/>
        <v>0</v>
      </c>
      <c r="BM86" s="47">
        <f t="shared" si="176"/>
        <v>0</v>
      </c>
      <c r="BN86" s="47">
        <f t="shared" si="176"/>
        <v>0</v>
      </c>
      <c r="BO86" s="47">
        <f t="shared" si="176"/>
        <v>0</v>
      </c>
      <c r="BP86" s="47">
        <f t="shared" si="176"/>
        <v>0</v>
      </c>
      <c r="BQ86" s="47">
        <f t="shared" si="176"/>
        <v>37665151.600000001</v>
      </c>
      <c r="BR86" s="47">
        <f t="shared" si="176"/>
        <v>37665151</v>
      </c>
    </row>
    <row r="87" spans="1:70" ht="15" x14ac:dyDescent="0.15">
      <c r="A87" s="69">
        <v>2212027</v>
      </c>
      <c r="C87" s="83">
        <v>0</v>
      </c>
      <c r="D87" s="69">
        <v>2212027</v>
      </c>
      <c r="E87" s="75" t="s">
        <v>30</v>
      </c>
      <c r="F87" s="69" t="s">
        <v>449</v>
      </c>
      <c r="G87" s="98">
        <f>VLOOKUP(D87,[1]Sheet1!$E$15:$AM$388,35,0)</f>
        <v>219</v>
      </c>
      <c r="H87" s="99">
        <f t="shared" si="123"/>
        <v>676053</v>
      </c>
      <c r="I87" s="98">
        <f>VLOOKUP(D87,[1]Sheet1!$E$15:$AQ$388,39,0)</f>
        <v>0</v>
      </c>
      <c r="J87" s="98">
        <f t="shared" si="124"/>
        <v>0</v>
      </c>
      <c r="K87" s="98">
        <f>VLOOKUP(D87,'[4]К1-2023 - общински'!$D$8:$CU$380,96,0)</f>
        <v>0</v>
      </c>
      <c r="L87" s="98">
        <f t="shared" si="125"/>
        <v>0</v>
      </c>
      <c r="M87" s="98">
        <f>VLOOKUP(D87,[5]Sheet1!$F$7:$AI$380,30,0)</f>
        <v>0</v>
      </c>
      <c r="N87" s="98">
        <f t="shared" si="126"/>
        <v>0</v>
      </c>
      <c r="O87" s="98">
        <f>VLOOKUP(D87,[1]Sheet1!$E$15:$BV$388,70,0)</f>
        <v>0</v>
      </c>
      <c r="P87" s="98">
        <f t="shared" si="127"/>
        <v>0</v>
      </c>
      <c r="Q87" s="100">
        <f t="shared" ref="Q87:Q98" si="177">H87+J87+L87+N87+P87</f>
        <v>676053</v>
      </c>
      <c r="R87" s="101">
        <f t="shared" ref="R87:R98" si="178">G87+I87+K87+M87+O87</f>
        <v>219</v>
      </c>
      <c r="S87" s="98">
        <f>VLOOKUP(D87,[1]Sheet1!$E$15:$AK$388,33,0)</f>
        <v>11</v>
      </c>
      <c r="T87" s="98">
        <f>VLOOKUP(D87,[5]Sheet1!$F$7:$U$380,16,0)</f>
        <v>0</v>
      </c>
      <c r="U87" s="98">
        <f t="shared" si="130"/>
        <v>11</v>
      </c>
      <c r="V87" s="99">
        <f t="shared" si="131"/>
        <v>172348</v>
      </c>
      <c r="W87" s="98">
        <f>VLOOKUP(D87,[1]Sheet1!$E$15:$DN$388,114,0)</f>
        <v>0</v>
      </c>
      <c r="X87" s="99">
        <f t="shared" si="132"/>
        <v>0</v>
      </c>
      <c r="Y87" s="98">
        <f>VLOOKUP(D87,[1]Sheet1!$E$15:$DP$388,116,0)</f>
        <v>102</v>
      </c>
      <c r="Z87" s="99">
        <f t="shared" si="133"/>
        <v>13158</v>
      </c>
      <c r="AA87" s="71">
        <v>73900</v>
      </c>
      <c r="AB87" s="39">
        <f t="shared" ref="AB87:AB98" si="179">H87*98%</f>
        <v>662531.93999999994</v>
      </c>
      <c r="AC87" s="39">
        <f t="shared" ref="AC87:AC98" si="180">J87*98%</f>
        <v>0</v>
      </c>
      <c r="AD87" s="39">
        <f t="shared" ref="AD87:AD98" si="181">N87+L87</f>
        <v>0</v>
      </c>
      <c r="AE87" s="39">
        <f t="shared" ref="AE87:AE98" si="182">P87*100%</f>
        <v>0</v>
      </c>
      <c r="AF87" s="39">
        <f t="shared" si="138"/>
        <v>662531.93999999994</v>
      </c>
      <c r="AG87" s="39">
        <f t="shared" ref="AG87:AG98" si="183">V87</f>
        <v>172348</v>
      </c>
      <c r="AH87" s="39">
        <f t="shared" si="140"/>
        <v>73900</v>
      </c>
      <c r="AI87" s="39">
        <f t="shared" ref="AI87:AI98" si="184">X87+Z87</f>
        <v>13158</v>
      </c>
      <c r="AJ87" s="39">
        <f t="shared" si="142"/>
        <v>921937.94</v>
      </c>
      <c r="AK87" s="102">
        <v>0</v>
      </c>
      <c r="AL87" s="39">
        <f>VLOOKUP(D87,[6]data!$A$2:$E$107,5,0)</f>
        <v>5000</v>
      </c>
      <c r="AM87" s="98">
        <f>VLOOKUP(D87,[2]Sheet1!$E$15:$CJ$388,84,0)</f>
        <v>27</v>
      </c>
      <c r="AN87" s="39">
        <f t="shared" si="143"/>
        <v>2700</v>
      </c>
      <c r="AO87" s="76"/>
      <c r="AP87" s="76">
        <f t="shared" si="144"/>
        <v>0</v>
      </c>
      <c r="AQ87" s="76"/>
      <c r="AR87" s="76">
        <f t="shared" si="145"/>
        <v>0</v>
      </c>
      <c r="AS87" s="99">
        <f t="shared" si="146"/>
        <v>7700</v>
      </c>
      <c r="AT87" s="100">
        <f t="shared" si="147"/>
        <v>929637.94</v>
      </c>
      <c r="AU87" s="98">
        <f>VLOOKUP(D87,[1]Sheet1!$E$15:$CT$388,94,0)</f>
        <v>4</v>
      </c>
      <c r="AV87" s="98">
        <f>VLOOKUP(D87,[1]Sheet1!$E$15:$CV$388,96,0)</f>
        <v>95</v>
      </c>
      <c r="AW87" s="99">
        <f t="shared" si="148"/>
        <v>148362</v>
      </c>
      <c r="AX87" s="98">
        <f>VLOOKUP(D87,[1]Sheet1!$E$15:$CR$388,92,0)</f>
        <v>0</v>
      </c>
      <c r="AY87" s="98">
        <f t="shared" si="149"/>
        <v>0</v>
      </c>
      <c r="AZ87" s="76">
        <f t="shared" si="150"/>
        <v>7665</v>
      </c>
      <c r="BA87" s="104"/>
      <c r="BB87" s="102">
        <v>69</v>
      </c>
      <c r="BC87" s="99">
        <f t="shared" si="151"/>
        <v>14283</v>
      </c>
      <c r="BD87" s="98">
        <f>VLOOKUP(D87,[1]Sheet1!$E$15:$DF$388,106,0)</f>
        <v>102</v>
      </c>
      <c r="BE87" s="98">
        <f t="shared" si="152"/>
        <v>10200</v>
      </c>
      <c r="BF87" s="99">
        <v>2662</v>
      </c>
      <c r="BG87" s="98">
        <f t="shared" ref="BG87:BG98" si="185">G87</f>
        <v>219</v>
      </c>
      <c r="BH87" s="98">
        <f t="shared" ref="BH87:BH98" si="186">I87</f>
        <v>0</v>
      </c>
      <c r="BI87" s="99">
        <f t="shared" si="155"/>
        <v>9198</v>
      </c>
      <c r="BJ87" s="98">
        <f>VLOOKUP(D87,[1]Sheet1!$E$15:$CA$388,75,0)</f>
        <v>0</v>
      </c>
      <c r="BK87" s="98">
        <f t="shared" si="156"/>
        <v>0</v>
      </c>
      <c r="BL87" s="98">
        <v>0</v>
      </c>
      <c r="BM87" s="98">
        <f t="shared" si="157"/>
        <v>0</v>
      </c>
      <c r="BN87" s="98"/>
      <c r="BO87" s="98"/>
      <c r="BP87" s="39">
        <f t="shared" si="158"/>
        <v>0</v>
      </c>
      <c r="BQ87" s="39">
        <f t="shared" ref="BQ87:BQ98" si="187">AT87+AW87+AY87+AZ87+BA87+BC87+BE87+BF87+BI87+BK87+BM87</f>
        <v>1122007.94</v>
      </c>
      <c r="BR87" s="39">
        <f t="shared" si="160"/>
        <v>1122008</v>
      </c>
    </row>
    <row r="88" spans="1:70" ht="15" x14ac:dyDescent="0.15">
      <c r="A88" s="69">
        <v>2212033</v>
      </c>
      <c r="C88" s="83">
        <v>0</v>
      </c>
      <c r="D88" s="69">
        <v>2212033</v>
      </c>
      <c r="E88" s="75" t="s">
        <v>30</v>
      </c>
      <c r="F88" s="69" t="s">
        <v>450</v>
      </c>
      <c r="G88" s="98">
        <f>VLOOKUP(D88,[1]Sheet1!$E$15:$AM$388,35,0)</f>
        <v>473</v>
      </c>
      <c r="H88" s="99">
        <f t="shared" si="123"/>
        <v>1460151</v>
      </c>
      <c r="I88" s="98">
        <f>VLOOKUP(D88,[1]Sheet1!$E$15:$AQ$388,39,0)</f>
        <v>0</v>
      </c>
      <c r="J88" s="98">
        <f t="shared" si="124"/>
        <v>0</v>
      </c>
      <c r="K88" s="98">
        <f>VLOOKUP(D88,'[4]К1-2023 - общински'!$D$8:$CU$380,96,0)</f>
        <v>0</v>
      </c>
      <c r="L88" s="98">
        <f t="shared" si="125"/>
        <v>0</v>
      </c>
      <c r="M88" s="98">
        <f>VLOOKUP(D88,[5]Sheet1!$F$7:$AI$380,30,0)</f>
        <v>0</v>
      </c>
      <c r="N88" s="98">
        <f t="shared" si="126"/>
        <v>0</v>
      </c>
      <c r="O88" s="98">
        <f>VLOOKUP(D88,[1]Sheet1!$E$15:$BV$388,70,0)</f>
        <v>1</v>
      </c>
      <c r="P88" s="98">
        <f t="shared" si="127"/>
        <v>8821</v>
      </c>
      <c r="Q88" s="100">
        <f t="shared" si="177"/>
        <v>1468972</v>
      </c>
      <c r="R88" s="101">
        <f t="shared" si="178"/>
        <v>474</v>
      </c>
      <c r="S88" s="98">
        <f>VLOOKUP(D88,[1]Sheet1!$E$15:$AK$388,33,0)</f>
        <v>22</v>
      </c>
      <c r="T88" s="98">
        <f>VLOOKUP(D88,[5]Sheet1!$F$7:$U$380,16,0)</f>
        <v>0</v>
      </c>
      <c r="U88" s="98">
        <f t="shared" si="130"/>
        <v>22</v>
      </c>
      <c r="V88" s="99">
        <f t="shared" si="131"/>
        <v>344696</v>
      </c>
      <c r="W88" s="98">
        <f>VLOOKUP(D88,[1]Sheet1!$E$15:$DN$388,114,0)</f>
        <v>0</v>
      </c>
      <c r="X88" s="99">
        <f t="shared" si="132"/>
        <v>0</v>
      </c>
      <c r="Y88" s="98">
        <f>VLOOKUP(D88,[1]Sheet1!$E$15:$DP$388,116,0)</f>
        <v>0</v>
      </c>
      <c r="Z88" s="99">
        <f t="shared" si="133"/>
        <v>0</v>
      </c>
      <c r="AA88" s="71">
        <v>73900</v>
      </c>
      <c r="AB88" s="39">
        <f t="shared" si="179"/>
        <v>1430947.98</v>
      </c>
      <c r="AC88" s="39">
        <f t="shared" si="180"/>
        <v>0</v>
      </c>
      <c r="AD88" s="39">
        <f t="shared" si="181"/>
        <v>0</v>
      </c>
      <c r="AE88" s="39">
        <f t="shared" si="182"/>
        <v>8821</v>
      </c>
      <c r="AF88" s="39">
        <f t="shared" si="138"/>
        <v>1439768.98</v>
      </c>
      <c r="AG88" s="39">
        <f t="shared" si="183"/>
        <v>344696</v>
      </c>
      <c r="AH88" s="39">
        <f t="shared" si="140"/>
        <v>73900</v>
      </c>
      <c r="AI88" s="39">
        <f t="shared" si="184"/>
        <v>0</v>
      </c>
      <c r="AJ88" s="39">
        <f t="shared" si="142"/>
        <v>1858364.98</v>
      </c>
      <c r="AK88" s="102">
        <v>0</v>
      </c>
      <c r="AL88" s="39">
        <f>VLOOKUP(D88,[6]data!$A$2:$E$107,5,0)</f>
        <v>5000</v>
      </c>
      <c r="AM88" s="98">
        <f>VLOOKUP(D88,[2]Sheet1!$E$15:$CJ$388,84,0)</f>
        <v>30</v>
      </c>
      <c r="AN88" s="39">
        <f t="shared" si="143"/>
        <v>3000</v>
      </c>
      <c r="AO88" s="76"/>
      <c r="AP88" s="76">
        <f t="shared" si="144"/>
        <v>0</v>
      </c>
      <c r="AQ88" s="76"/>
      <c r="AR88" s="76">
        <f t="shared" si="145"/>
        <v>0</v>
      </c>
      <c r="AS88" s="99">
        <f t="shared" si="146"/>
        <v>8000</v>
      </c>
      <c r="AT88" s="100">
        <f t="shared" si="147"/>
        <v>1866364.98</v>
      </c>
      <c r="AU88" s="98">
        <f>VLOOKUP(D88,[1]Sheet1!$E$15:$CT$388,94,0)</f>
        <v>13</v>
      </c>
      <c r="AV88" s="98">
        <f>VLOOKUP(D88,[1]Sheet1!$E$15:$CV$388,96,0)</f>
        <v>262</v>
      </c>
      <c r="AW88" s="99">
        <f t="shared" si="148"/>
        <v>416072</v>
      </c>
      <c r="AX88" s="98">
        <f>VLOOKUP(D88,[1]Sheet1!$E$15:$CR$388,92,0)</f>
        <v>1</v>
      </c>
      <c r="AY88" s="98">
        <f t="shared" si="149"/>
        <v>2520</v>
      </c>
      <c r="AZ88" s="76">
        <f t="shared" si="150"/>
        <v>16555</v>
      </c>
      <c r="BA88" s="104"/>
      <c r="BB88" s="102">
        <v>273</v>
      </c>
      <c r="BC88" s="99">
        <f t="shared" si="151"/>
        <v>56511</v>
      </c>
      <c r="BD88" s="98">
        <f>VLOOKUP(D88,[1]Sheet1!$E$15:$DF$388,106,0)</f>
        <v>0</v>
      </c>
      <c r="BE88" s="98">
        <f t="shared" si="152"/>
        <v>0</v>
      </c>
      <c r="BF88" s="99">
        <v>2662</v>
      </c>
      <c r="BG88" s="98">
        <f t="shared" si="185"/>
        <v>473</v>
      </c>
      <c r="BH88" s="98">
        <f t="shared" si="186"/>
        <v>0</v>
      </c>
      <c r="BI88" s="99">
        <f t="shared" si="155"/>
        <v>19866</v>
      </c>
      <c r="BJ88" s="98">
        <f>VLOOKUP(D88,[1]Sheet1!$E$15:$CA$388,75,0)</f>
        <v>0</v>
      </c>
      <c r="BK88" s="98">
        <f t="shared" si="156"/>
        <v>0</v>
      </c>
      <c r="BL88" s="98">
        <v>0</v>
      </c>
      <c r="BM88" s="98">
        <f t="shared" si="157"/>
        <v>0</v>
      </c>
      <c r="BN88" s="98"/>
      <c r="BO88" s="98"/>
      <c r="BP88" s="39">
        <f t="shared" si="158"/>
        <v>0</v>
      </c>
      <c r="BQ88" s="39">
        <f t="shared" si="187"/>
        <v>2380550.98</v>
      </c>
      <c r="BR88" s="39">
        <f t="shared" si="160"/>
        <v>2380551</v>
      </c>
    </row>
    <row r="89" spans="1:70" ht="15" x14ac:dyDescent="0.15">
      <c r="A89" s="69">
        <v>2212037</v>
      </c>
      <c r="C89" s="83">
        <v>0</v>
      </c>
      <c r="D89" s="69">
        <v>2212037</v>
      </c>
      <c r="E89" s="75" t="s">
        <v>30</v>
      </c>
      <c r="F89" s="69" t="s">
        <v>451</v>
      </c>
      <c r="G89" s="98">
        <f>VLOOKUP(D89,[1]Sheet1!$E$15:$AM$388,35,0)</f>
        <v>263</v>
      </c>
      <c r="H89" s="99">
        <f t="shared" si="123"/>
        <v>811881</v>
      </c>
      <c r="I89" s="98">
        <f>VLOOKUP(D89,[1]Sheet1!$E$15:$AQ$388,39,0)</f>
        <v>0</v>
      </c>
      <c r="J89" s="98">
        <f t="shared" si="124"/>
        <v>0</v>
      </c>
      <c r="K89" s="98">
        <f>VLOOKUP(D89,'[4]К1-2023 - общински'!$D$8:$CU$380,96,0)</f>
        <v>0</v>
      </c>
      <c r="L89" s="98">
        <f t="shared" si="125"/>
        <v>0</v>
      </c>
      <c r="M89" s="98">
        <f>VLOOKUP(D89,[5]Sheet1!$F$7:$AI$380,30,0)</f>
        <v>55</v>
      </c>
      <c r="N89" s="98">
        <f t="shared" si="126"/>
        <v>138050</v>
      </c>
      <c r="O89" s="98">
        <f>VLOOKUP(D89,[1]Sheet1!$E$15:$BV$388,70,0)</f>
        <v>6</v>
      </c>
      <c r="P89" s="98">
        <f t="shared" si="127"/>
        <v>52926</v>
      </c>
      <c r="Q89" s="100">
        <f t="shared" si="177"/>
        <v>1002857</v>
      </c>
      <c r="R89" s="101">
        <f t="shared" si="178"/>
        <v>324</v>
      </c>
      <c r="S89" s="98">
        <f>VLOOKUP(D89,[1]Sheet1!$E$15:$AK$388,33,0)</f>
        <v>12</v>
      </c>
      <c r="T89" s="98">
        <f>VLOOKUP(D89,[5]Sheet1!$F$7:$U$380,16,0)</f>
        <v>0</v>
      </c>
      <c r="U89" s="98">
        <f t="shared" si="130"/>
        <v>12</v>
      </c>
      <c r="V89" s="99">
        <f t="shared" si="131"/>
        <v>188016</v>
      </c>
      <c r="W89" s="98">
        <f>VLOOKUP(D89,[1]Sheet1!$E$15:$DN$388,114,0)</f>
        <v>123</v>
      </c>
      <c r="X89" s="99">
        <f t="shared" si="132"/>
        <v>9102</v>
      </c>
      <c r="Y89" s="98">
        <f>VLOOKUP(D89,[1]Sheet1!$E$15:$DP$388,116,0)</f>
        <v>98</v>
      </c>
      <c r="Z89" s="99">
        <f t="shared" si="133"/>
        <v>12642</v>
      </c>
      <c r="AA89" s="71">
        <v>73900</v>
      </c>
      <c r="AB89" s="39">
        <f t="shared" si="179"/>
        <v>795643.38</v>
      </c>
      <c r="AC89" s="39">
        <f t="shared" si="180"/>
        <v>0</v>
      </c>
      <c r="AD89" s="39">
        <f t="shared" si="181"/>
        <v>138050</v>
      </c>
      <c r="AE89" s="39">
        <f t="shared" si="182"/>
        <v>52926</v>
      </c>
      <c r="AF89" s="39">
        <f t="shared" si="138"/>
        <v>986619.38</v>
      </c>
      <c r="AG89" s="39">
        <f t="shared" si="183"/>
        <v>188016</v>
      </c>
      <c r="AH89" s="39">
        <f t="shared" si="140"/>
        <v>73900</v>
      </c>
      <c r="AI89" s="39">
        <f t="shared" si="184"/>
        <v>21744</v>
      </c>
      <c r="AJ89" s="39">
        <f t="shared" si="142"/>
        <v>1270279.3799999999</v>
      </c>
      <c r="AK89" s="102">
        <v>0</v>
      </c>
      <c r="AL89" s="39">
        <f>VLOOKUP(D89,[6]data!$A$2:$E$107,5,0)</f>
        <v>5000</v>
      </c>
      <c r="AM89" s="98">
        <f>VLOOKUP(D89,[2]Sheet1!$E$15:$CJ$388,84,0)</f>
        <v>30</v>
      </c>
      <c r="AN89" s="39">
        <f t="shared" si="143"/>
        <v>3000</v>
      </c>
      <c r="AO89" s="76"/>
      <c r="AP89" s="76">
        <f t="shared" si="144"/>
        <v>0</v>
      </c>
      <c r="AQ89" s="76"/>
      <c r="AR89" s="76">
        <f t="shared" si="145"/>
        <v>0</v>
      </c>
      <c r="AS89" s="99">
        <f t="shared" si="146"/>
        <v>8000</v>
      </c>
      <c r="AT89" s="100">
        <f t="shared" si="147"/>
        <v>1278279.3799999999</v>
      </c>
      <c r="AU89" s="98">
        <f>VLOOKUP(D89,[1]Sheet1!$E$15:$CT$388,94,0)</f>
        <v>7</v>
      </c>
      <c r="AV89" s="98">
        <f>VLOOKUP(D89,[1]Sheet1!$E$15:$CV$388,96,0)</f>
        <v>159</v>
      </c>
      <c r="AW89" s="99">
        <f t="shared" si="148"/>
        <v>249382</v>
      </c>
      <c r="AX89" s="98">
        <f>VLOOKUP(D89,[1]Sheet1!$E$15:$CR$388,92,0)</f>
        <v>0</v>
      </c>
      <c r="AY89" s="98">
        <f t="shared" si="149"/>
        <v>0</v>
      </c>
      <c r="AZ89" s="76">
        <f t="shared" si="150"/>
        <v>9205</v>
      </c>
      <c r="BA89" s="104"/>
      <c r="BB89" s="102">
        <v>105</v>
      </c>
      <c r="BC89" s="99">
        <f t="shared" si="151"/>
        <v>21735</v>
      </c>
      <c r="BD89" s="98">
        <f>VLOOKUP(D89,[1]Sheet1!$E$15:$DF$388,106,0)</f>
        <v>222</v>
      </c>
      <c r="BE89" s="98">
        <f t="shared" si="152"/>
        <v>22200</v>
      </c>
      <c r="BF89" s="99">
        <v>2662</v>
      </c>
      <c r="BG89" s="98">
        <f t="shared" si="185"/>
        <v>263</v>
      </c>
      <c r="BH89" s="98">
        <f t="shared" si="186"/>
        <v>0</v>
      </c>
      <c r="BI89" s="99">
        <f t="shared" si="155"/>
        <v>11046</v>
      </c>
      <c r="BJ89" s="98">
        <f>VLOOKUP(D89,[1]Sheet1!$E$15:$CA$388,75,0)</f>
        <v>0</v>
      </c>
      <c r="BK89" s="98">
        <f t="shared" si="156"/>
        <v>0</v>
      </c>
      <c r="BL89" s="98">
        <v>0</v>
      </c>
      <c r="BM89" s="98">
        <f t="shared" si="157"/>
        <v>0</v>
      </c>
      <c r="BN89" s="98"/>
      <c r="BO89" s="98"/>
      <c r="BP89" s="39">
        <f t="shared" si="158"/>
        <v>0</v>
      </c>
      <c r="BQ89" s="39">
        <f t="shared" si="187"/>
        <v>1594509.38</v>
      </c>
      <c r="BR89" s="39">
        <f t="shared" si="160"/>
        <v>1594509</v>
      </c>
    </row>
    <row r="90" spans="1:70" ht="15" x14ac:dyDescent="0.15">
      <c r="A90" s="69">
        <v>2212040</v>
      </c>
      <c r="C90" s="83">
        <v>0</v>
      </c>
      <c r="D90" s="69">
        <v>2212040</v>
      </c>
      <c r="E90" s="75" t="s">
        <v>30</v>
      </c>
      <c r="F90" s="69" t="s">
        <v>452</v>
      </c>
      <c r="G90" s="98">
        <f>VLOOKUP(D90,[1]Sheet1!$E$15:$AM$388,35,0)</f>
        <v>906</v>
      </c>
      <c r="H90" s="99">
        <f t="shared" si="123"/>
        <v>2796822</v>
      </c>
      <c r="I90" s="98">
        <f>VLOOKUP(D90,[1]Sheet1!$E$15:$AQ$388,39,0)</f>
        <v>0</v>
      </c>
      <c r="J90" s="98">
        <f t="shared" si="124"/>
        <v>0</v>
      </c>
      <c r="K90" s="98">
        <f>VLOOKUP(D90,'[4]К1-2023 - общински'!$D$8:$CU$380,96,0)</f>
        <v>0</v>
      </c>
      <c r="L90" s="98">
        <f t="shared" si="125"/>
        <v>0</v>
      </c>
      <c r="M90" s="98">
        <f>VLOOKUP(D90,[5]Sheet1!$F$7:$AI$380,30,0)</f>
        <v>0</v>
      </c>
      <c r="N90" s="98">
        <f t="shared" si="126"/>
        <v>0</v>
      </c>
      <c r="O90" s="98">
        <f>VLOOKUP(D90,[1]Sheet1!$E$15:$BV$388,70,0)</f>
        <v>4</v>
      </c>
      <c r="P90" s="98">
        <f t="shared" si="127"/>
        <v>35284</v>
      </c>
      <c r="Q90" s="100">
        <f t="shared" si="177"/>
        <v>2832106</v>
      </c>
      <c r="R90" s="101">
        <f t="shared" si="178"/>
        <v>910</v>
      </c>
      <c r="S90" s="98">
        <f>VLOOKUP(D90,[1]Sheet1!$E$15:$AK$388,33,0)</f>
        <v>37</v>
      </c>
      <c r="T90" s="98">
        <f>VLOOKUP(D90,[5]Sheet1!$F$7:$U$380,16,0)</f>
        <v>0</v>
      </c>
      <c r="U90" s="98">
        <f t="shared" si="130"/>
        <v>37</v>
      </c>
      <c r="V90" s="99">
        <f t="shared" si="131"/>
        <v>579716</v>
      </c>
      <c r="W90" s="98">
        <f>VLOOKUP(D90,[1]Sheet1!$E$15:$DN$388,114,0)</f>
        <v>51</v>
      </c>
      <c r="X90" s="99">
        <f t="shared" si="132"/>
        <v>3774</v>
      </c>
      <c r="Y90" s="98">
        <f>VLOOKUP(D90,[1]Sheet1!$E$15:$DP$388,116,0)</f>
        <v>128</v>
      </c>
      <c r="Z90" s="99">
        <f t="shared" si="133"/>
        <v>16512</v>
      </c>
      <c r="AA90" s="71">
        <v>73900</v>
      </c>
      <c r="AB90" s="39">
        <f t="shared" si="179"/>
        <v>2740885.56</v>
      </c>
      <c r="AC90" s="39">
        <f t="shared" si="180"/>
        <v>0</v>
      </c>
      <c r="AD90" s="39">
        <f t="shared" si="181"/>
        <v>0</v>
      </c>
      <c r="AE90" s="39">
        <f t="shared" si="182"/>
        <v>35284</v>
      </c>
      <c r="AF90" s="39">
        <f t="shared" si="138"/>
        <v>2776169.56</v>
      </c>
      <c r="AG90" s="39">
        <f t="shared" si="183"/>
        <v>579716</v>
      </c>
      <c r="AH90" s="39">
        <f t="shared" si="140"/>
        <v>73900</v>
      </c>
      <c r="AI90" s="39">
        <f t="shared" si="184"/>
        <v>20286</v>
      </c>
      <c r="AJ90" s="39">
        <f t="shared" si="142"/>
        <v>3450071.56</v>
      </c>
      <c r="AK90" s="102">
        <v>0</v>
      </c>
      <c r="AL90" s="39">
        <f>VLOOKUP(D90,[6]data!$A$2:$E$107,5,0)</f>
        <v>5000</v>
      </c>
      <c r="AM90" s="98">
        <f>VLOOKUP(D90,[2]Sheet1!$E$15:$CJ$388,84,0)</f>
        <v>35</v>
      </c>
      <c r="AN90" s="39">
        <f t="shared" si="143"/>
        <v>3500</v>
      </c>
      <c r="AO90" s="76"/>
      <c r="AP90" s="76">
        <f t="shared" si="144"/>
        <v>0</v>
      </c>
      <c r="AQ90" s="76"/>
      <c r="AR90" s="76">
        <f t="shared" si="145"/>
        <v>0</v>
      </c>
      <c r="AS90" s="99">
        <f t="shared" si="146"/>
        <v>8500</v>
      </c>
      <c r="AT90" s="100">
        <f t="shared" si="147"/>
        <v>3458571.56</v>
      </c>
      <c r="AU90" s="98">
        <f>VLOOKUP(D90,[1]Sheet1!$E$15:$CT$388,94,0)</f>
        <v>19</v>
      </c>
      <c r="AV90" s="98">
        <f>VLOOKUP(D90,[1]Sheet1!$E$15:$CV$388,96,0)</f>
        <v>445</v>
      </c>
      <c r="AW90" s="99">
        <f t="shared" si="148"/>
        <v>695882</v>
      </c>
      <c r="AX90" s="98">
        <f>VLOOKUP(D90,[1]Sheet1!$E$15:$CR$388,92,0)</f>
        <v>3</v>
      </c>
      <c r="AY90" s="98">
        <f t="shared" si="149"/>
        <v>7560</v>
      </c>
      <c r="AZ90" s="76">
        <f t="shared" si="150"/>
        <v>31710</v>
      </c>
      <c r="BA90" s="104"/>
      <c r="BB90" s="102">
        <v>467</v>
      </c>
      <c r="BC90" s="99">
        <f t="shared" si="151"/>
        <v>96669</v>
      </c>
      <c r="BD90" s="98">
        <f>VLOOKUP(D90,[1]Sheet1!$E$15:$DF$388,106,0)</f>
        <v>129</v>
      </c>
      <c r="BE90" s="98">
        <f t="shared" si="152"/>
        <v>12900</v>
      </c>
      <c r="BF90" s="99">
        <v>2662</v>
      </c>
      <c r="BG90" s="98">
        <f t="shared" si="185"/>
        <v>906</v>
      </c>
      <c r="BH90" s="98">
        <f t="shared" si="186"/>
        <v>0</v>
      </c>
      <c r="BI90" s="99">
        <f t="shared" si="155"/>
        <v>38052</v>
      </c>
      <c r="BJ90" s="98">
        <f>VLOOKUP(D90,[1]Sheet1!$E$15:$CA$388,75,0)</f>
        <v>0</v>
      </c>
      <c r="BK90" s="98">
        <f t="shared" si="156"/>
        <v>0</v>
      </c>
      <c r="BL90" s="98">
        <v>0</v>
      </c>
      <c r="BM90" s="98">
        <f t="shared" si="157"/>
        <v>0</v>
      </c>
      <c r="BN90" s="98"/>
      <c r="BO90" s="98"/>
      <c r="BP90" s="39">
        <f t="shared" si="158"/>
        <v>0</v>
      </c>
      <c r="BQ90" s="39">
        <f t="shared" si="187"/>
        <v>4344006.5600000005</v>
      </c>
      <c r="BR90" s="39">
        <f t="shared" si="160"/>
        <v>4344007</v>
      </c>
    </row>
    <row r="91" spans="1:70" ht="15" x14ac:dyDescent="0.15">
      <c r="A91" s="69">
        <v>2212056</v>
      </c>
      <c r="C91" s="83">
        <v>3</v>
      </c>
      <c r="D91" s="69">
        <v>2212056</v>
      </c>
      <c r="E91" s="75" t="s">
        <v>30</v>
      </c>
      <c r="F91" s="69" t="s">
        <v>453</v>
      </c>
      <c r="G91" s="98">
        <f>VLOOKUP(D91,[1]Sheet1!$E$15:$AM$388,35,0)</f>
        <v>985</v>
      </c>
      <c r="H91" s="99">
        <f t="shared" si="123"/>
        <v>3040695</v>
      </c>
      <c r="I91" s="98">
        <f>VLOOKUP(D91,[1]Sheet1!$E$15:$AQ$388,39,0)</f>
        <v>0</v>
      </c>
      <c r="J91" s="98">
        <f t="shared" si="124"/>
        <v>0</v>
      </c>
      <c r="K91" s="98">
        <f>VLOOKUP(D91,'[4]К1-2023 - общински'!$D$8:$CU$380,96,0)</f>
        <v>0</v>
      </c>
      <c r="L91" s="98">
        <f t="shared" si="125"/>
        <v>0</v>
      </c>
      <c r="M91" s="98">
        <f>VLOOKUP(D91,[5]Sheet1!$F$7:$AI$380,30,0)</f>
        <v>0</v>
      </c>
      <c r="N91" s="98">
        <f t="shared" si="126"/>
        <v>0</v>
      </c>
      <c r="O91" s="98">
        <f>VLOOKUP(D91,[1]Sheet1!$E$15:$BV$388,70,0)</f>
        <v>0</v>
      </c>
      <c r="P91" s="98">
        <f t="shared" si="127"/>
        <v>0</v>
      </c>
      <c r="Q91" s="100">
        <f t="shared" si="177"/>
        <v>3040695</v>
      </c>
      <c r="R91" s="101">
        <f t="shared" si="178"/>
        <v>985</v>
      </c>
      <c r="S91" s="98">
        <f>VLOOKUP(D91,[1]Sheet1!$E$15:$AK$388,33,0)</f>
        <v>43</v>
      </c>
      <c r="T91" s="98">
        <f>VLOOKUP(D91,[5]Sheet1!$F$7:$U$380,16,0)</f>
        <v>0</v>
      </c>
      <c r="U91" s="98">
        <f t="shared" si="130"/>
        <v>43</v>
      </c>
      <c r="V91" s="99">
        <f t="shared" si="131"/>
        <v>673724</v>
      </c>
      <c r="W91" s="98">
        <f>VLOOKUP(D91,[1]Sheet1!$E$15:$DN$388,114,0)</f>
        <v>119</v>
      </c>
      <c r="X91" s="99">
        <f t="shared" si="132"/>
        <v>8806</v>
      </c>
      <c r="Y91" s="98">
        <f>VLOOKUP(D91,[1]Sheet1!$E$15:$DP$388,116,0)</f>
        <v>163</v>
      </c>
      <c r="Z91" s="99">
        <f t="shared" si="133"/>
        <v>21027</v>
      </c>
      <c r="AA91" s="71">
        <v>73900</v>
      </c>
      <c r="AB91" s="39">
        <f t="shared" si="179"/>
        <v>2979881.1</v>
      </c>
      <c r="AC91" s="39">
        <f t="shared" si="180"/>
        <v>0</v>
      </c>
      <c r="AD91" s="39">
        <f t="shared" si="181"/>
        <v>0</v>
      </c>
      <c r="AE91" s="39">
        <f t="shared" si="182"/>
        <v>0</v>
      </c>
      <c r="AF91" s="39">
        <f t="shared" si="138"/>
        <v>2979881.1</v>
      </c>
      <c r="AG91" s="39">
        <f t="shared" si="183"/>
        <v>673724</v>
      </c>
      <c r="AH91" s="39">
        <f t="shared" si="140"/>
        <v>73900</v>
      </c>
      <c r="AI91" s="39">
        <f t="shared" si="184"/>
        <v>29833</v>
      </c>
      <c r="AJ91" s="39">
        <f t="shared" si="142"/>
        <v>3757338.1</v>
      </c>
      <c r="AK91" s="102">
        <v>0</v>
      </c>
      <c r="AL91" s="39">
        <v>0</v>
      </c>
      <c r="AM91" s="98">
        <f>VLOOKUP(D91,[2]Sheet1!$E$15:$CJ$388,84,0)</f>
        <v>59</v>
      </c>
      <c r="AN91" s="39">
        <f t="shared" si="143"/>
        <v>5900</v>
      </c>
      <c r="AO91" s="76"/>
      <c r="AP91" s="76">
        <f t="shared" si="144"/>
        <v>0</v>
      </c>
      <c r="AQ91" s="76"/>
      <c r="AR91" s="76">
        <f t="shared" si="145"/>
        <v>0</v>
      </c>
      <c r="AS91" s="99">
        <f t="shared" si="146"/>
        <v>5900</v>
      </c>
      <c r="AT91" s="100">
        <f t="shared" si="147"/>
        <v>3763238.1</v>
      </c>
      <c r="AU91" s="98">
        <f>VLOOKUP(D91,[1]Sheet1!$E$15:$CT$388,94,0)</f>
        <v>20</v>
      </c>
      <c r="AV91" s="98">
        <f>VLOOKUP(D91,[1]Sheet1!$E$15:$CV$388,96,0)</f>
        <v>424</v>
      </c>
      <c r="AW91" s="99">
        <f t="shared" si="148"/>
        <v>669696</v>
      </c>
      <c r="AX91" s="98">
        <f>VLOOKUP(D91,[1]Sheet1!$E$15:$CR$388,92,0)</f>
        <v>0</v>
      </c>
      <c r="AY91" s="98">
        <f t="shared" si="149"/>
        <v>0</v>
      </c>
      <c r="AZ91" s="76">
        <f t="shared" si="150"/>
        <v>34475</v>
      </c>
      <c r="BA91" s="104"/>
      <c r="BB91" s="102">
        <v>457</v>
      </c>
      <c r="BC91" s="99">
        <f t="shared" si="151"/>
        <v>94599</v>
      </c>
      <c r="BD91" s="98">
        <f>VLOOKUP(D91,[1]Sheet1!$E$15:$DF$388,106,0)</f>
        <v>210</v>
      </c>
      <c r="BE91" s="98">
        <f t="shared" si="152"/>
        <v>21000</v>
      </c>
      <c r="BF91" s="99">
        <v>2662</v>
      </c>
      <c r="BG91" s="98">
        <f t="shared" si="185"/>
        <v>985</v>
      </c>
      <c r="BH91" s="98">
        <f t="shared" si="186"/>
        <v>0</v>
      </c>
      <c r="BI91" s="99">
        <f t="shared" si="155"/>
        <v>41370</v>
      </c>
      <c r="BJ91" s="98">
        <f>VLOOKUP(D91,[1]Sheet1!$E$15:$CA$388,75,0)</f>
        <v>0</v>
      </c>
      <c r="BK91" s="98">
        <f t="shared" si="156"/>
        <v>0</v>
      </c>
      <c r="BL91" s="98">
        <v>0</v>
      </c>
      <c r="BM91" s="98">
        <f t="shared" si="157"/>
        <v>0</v>
      </c>
      <c r="BN91" s="98"/>
      <c r="BO91" s="98"/>
      <c r="BP91" s="39">
        <f t="shared" si="158"/>
        <v>0</v>
      </c>
      <c r="BQ91" s="39">
        <f t="shared" si="187"/>
        <v>4627040.0999999996</v>
      </c>
      <c r="BR91" s="39">
        <f t="shared" si="160"/>
        <v>4627040</v>
      </c>
    </row>
    <row r="92" spans="1:70" ht="15" x14ac:dyDescent="0.15">
      <c r="A92" s="69">
        <v>2212077</v>
      </c>
      <c r="C92" s="83">
        <v>0</v>
      </c>
      <c r="D92" s="69">
        <v>2212077</v>
      </c>
      <c r="E92" s="75" t="s">
        <v>30</v>
      </c>
      <c r="F92" s="69" t="s">
        <v>454</v>
      </c>
      <c r="G92" s="98">
        <f>VLOOKUP(D92,[1]Sheet1!$E$15:$AM$388,35,0)</f>
        <v>124</v>
      </c>
      <c r="H92" s="99">
        <f t="shared" si="123"/>
        <v>382788</v>
      </c>
      <c r="I92" s="98">
        <f>VLOOKUP(D92,[1]Sheet1!$E$15:$AQ$388,39,0)</f>
        <v>0</v>
      </c>
      <c r="J92" s="98">
        <f t="shared" si="124"/>
        <v>0</v>
      </c>
      <c r="K92" s="98">
        <f>VLOOKUP(D92,'[4]К1-2023 - общински'!$D$8:$CU$380,96,0)</f>
        <v>0</v>
      </c>
      <c r="L92" s="98">
        <f t="shared" si="125"/>
        <v>0</v>
      </c>
      <c r="M92" s="98">
        <f>VLOOKUP(D92,[5]Sheet1!$F$7:$AI$380,30,0)</f>
        <v>0</v>
      </c>
      <c r="N92" s="98">
        <f t="shared" si="126"/>
        <v>0</v>
      </c>
      <c r="O92" s="98">
        <f>VLOOKUP(D92,[1]Sheet1!$E$15:$BV$388,70,0)</f>
        <v>0</v>
      </c>
      <c r="P92" s="98">
        <f t="shared" si="127"/>
        <v>0</v>
      </c>
      <c r="Q92" s="100">
        <f t="shared" si="177"/>
        <v>382788</v>
      </c>
      <c r="R92" s="101">
        <f t="shared" si="178"/>
        <v>124</v>
      </c>
      <c r="S92" s="98">
        <f>VLOOKUP(D92,[1]Sheet1!$E$15:$AK$388,33,0)</f>
        <v>7</v>
      </c>
      <c r="T92" s="98">
        <f>VLOOKUP(D92,[5]Sheet1!$F$7:$U$380,16,0)</f>
        <v>0</v>
      </c>
      <c r="U92" s="98">
        <f t="shared" si="130"/>
        <v>7</v>
      </c>
      <c r="V92" s="99">
        <f t="shared" si="131"/>
        <v>109676</v>
      </c>
      <c r="W92" s="98">
        <f>VLOOKUP(D92,[1]Sheet1!$E$15:$DN$388,114,0)</f>
        <v>0</v>
      </c>
      <c r="X92" s="99">
        <f t="shared" si="132"/>
        <v>0</v>
      </c>
      <c r="Y92" s="98">
        <f>VLOOKUP(D92,[1]Sheet1!$E$15:$DP$388,116,0)</f>
        <v>0</v>
      </c>
      <c r="Z92" s="99">
        <f t="shared" si="133"/>
        <v>0</v>
      </c>
      <c r="AA92" s="71">
        <v>73900</v>
      </c>
      <c r="AB92" s="39">
        <f t="shared" si="179"/>
        <v>375132.24</v>
      </c>
      <c r="AC92" s="39">
        <f t="shared" si="180"/>
        <v>0</v>
      </c>
      <c r="AD92" s="39">
        <f t="shared" si="181"/>
        <v>0</v>
      </c>
      <c r="AE92" s="39">
        <f t="shared" si="182"/>
        <v>0</v>
      </c>
      <c r="AF92" s="39">
        <f t="shared" si="138"/>
        <v>375132.24</v>
      </c>
      <c r="AG92" s="39">
        <f t="shared" si="183"/>
        <v>109676</v>
      </c>
      <c r="AH92" s="39">
        <f t="shared" si="140"/>
        <v>73900</v>
      </c>
      <c r="AI92" s="39">
        <f t="shared" si="184"/>
        <v>0</v>
      </c>
      <c r="AJ92" s="39">
        <f t="shared" si="142"/>
        <v>558708.24</v>
      </c>
      <c r="AK92" s="102">
        <v>7700</v>
      </c>
      <c r="AL92" s="39">
        <f>VLOOKUP(D92,[6]data!$A$2:$E$107,5,0)</f>
        <v>5000</v>
      </c>
      <c r="AM92" s="98">
        <f>VLOOKUP(D92,[2]Sheet1!$E$15:$CJ$388,84,0)</f>
        <v>0</v>
      </c>
      <c r="AN92" s="39">
        <f t="shared" si="143"/>
        <v>0</v>
      </c>
      <c r="AO92" s="76">
        <f t="shared" si="161"/>
        <v>15</v>
      </c>
      <c r="AP92" s="76">
        <f t="shared" si="144"/>
        <v>9261.0000000000018</v>
      </c>
      <c r="AQ92" s="76"/>
      <c r="AR92" s="76">
        <f t="shared" si="145"/>
        <v>0</v>
      </c>
      <c r="AS92" s="99">
        <f t="shared" si="146"/>
        <v>21961</v>
      </c>
      <c r="AT92" s="100">
        <f t="shared" si="147"/>
        <v>580669.24</v>
      </c>
      <c r="AU92" s="98">
        <f>VLOOKUP(D92,[1]Sheet1!$E$15:$CT$388,94,0)</f>
        <v>5</v>
      </c>
      <c r="AV92" s="98">
        <f>VLOOKUP(D92,[1]Sheet1!$E$15:$CV$388,96,0)</f>
        <v>96</v>
      </c>
      <c r="AW92" s="99">
        <f t="shared" si="148"/>
        <v>153284</v>
      </c>
      <c r="AX92" s="98">
        <f>VLOOKUP(D92,[1]Sheet1!$E$15:$CR$388,92,0)</f>
        <v>0</v>
      </c>
      <c r="AY92" s="98">
        <f t="shared" si="149"/>
        <v>0</v>
      </c>
      <c r="AZ92" s="76">
        <f t="shared" si="150"/>
        <v>4340</v>
      </c>
      <c r="BA92" s="104"/>
      <c r="BB92" s="102">
        <v>75</v>
      </c>
      <c r="BC92" s="99">
        <f t="shared" si="151"/>
        <v>15525</v>
      </c>
      <c r="BD92" s="98">
        <f>VLOOKUP(D92,[1]Sheet1!$E$15:$DF$388,106,0)</f>
        <v>0</v>
      </c>
      <c r="BE92" s="98">
        <f t="shared" si="152"/>
        <v>0</v>
      </c>
      <c r="BF92" s="99">
        <v>2662</v>
      </c>
      <c r="BG92" s="98">
        <f t="shared" si="185"/>
        <v>124</v>
      </c>
      <c r="BH92" s="98">
        <f t="shared" si="186"/>
        <v>0</v>
      </c>
      <c r="BI92" s="99">
        <f t="shared" si="155"/>
        <v>5208</v>
      </c>
      <c r="BJ92" s="98">
        <f>VLOOKUP(D92,[1]Sheet1!$E$15:$CA$388,75,0)</f>
        <v>0</v>
      </c>
      <c r="BK92" s="98">
        <f t="shared" si="156"/>
        <v>0</v>
      </c>
      <c r="BL92" s="98">
        <v>0</v>
      </c>
      <c r="BM92" s="98">
        <f t="shared" si="157"/>
        <v>0</v>
      </c>
      <c r="BN92" s="98"/>
      <c r="BO92" s="98"/>
      <c r="BP92" s="39">
        <f t="shared" si="158"/>
        <v>0</v>
      </c>
      <c r="BQ92" s="39">
        <f t="shared" si="187"/>
        <v>761688.24</v>
      </c>
      <c r="BR92" s="39">
        <f t="shared" si="160"/>
        <v>761688</v>
      </c>
    </row>
    <row r="93" spans="1:70" ht="15" x14ac:dyDescent="0.15">
      <c r="A93" s="69">
        <v>2212079</v>
      </c>
      <c r="C93" s="83">
        <v>13</v>
      </c>
      <c r="D93" s="69">
        <v>2212079</v>
      </c>
      <c r="E93" s="75" t="s">
        <v>30</v>
      </c>
      <c r="F93" s="69" t="s">
        <v>455</v>
      </c>
      <c r="G93" s="98">
        <f>VLOOKUP(D93,[1]Sheet1!$E$15:$AM$388,35,0)</f>
        <v>837</v>
      </c>
      <c r="H93" s="99">
        <f t="shared" si="123"/>
        <v>2583819</v>
      </c>
      <c r="I93" s="98">
        <f>VLOOKUP(D93,[1]Sheet1!$E$15:$AQ$388,39,0)</f>
        <v>0</v>
      </c>
      <c r="J93" s="98">
        <f t="shared" si="124"/>
        <v>0</v>
      </c>
      <c r="K93" s="98">
        <f>VLOOKUP(D93,'[4]К1-2023 - общински'!$D$8:$CU$380,96,0)</f>
        <v>0</v>
      </c>
      <c r="L93" s="98">
        <f t="shared" si="125"/>
        <v>0</v>
      </c>
      <c r="M93" s="98">
        <f>VLOOKUP(D93,[5]Sheet1!$F$7:$AI$380,30,0)</f>
        <v>0</v>
      </c>
      <c r="N93" s="98">
        <f t="shared" si="126"/>
        <v>0</v>
      </c>
      <c r="O93" s="98">
        <f>VLOOKUP(D93,[1]Sheet1!$E$15:$BV$388,70,0)</f>
        <v>10</v>
      </c>
      <c r="P93" s="98">
        <f t="shared" si="127"/>
        <v>88210</v>
      </c>
      <c r="Q93" s="100">
        <f t="shared" si="177"/>
        <v>2672029</v>
      </c>
      <c r="R93" s="101">
        <f t="shared" si="178"/>
        <v>847</v>
      </c>
      <c r="S93" s="98">
        <f>VLOOKUP(D93,[1]Sheet1!$E$15:$AK$388,33,0)</f>
        <v>35</v>
      </c>
      <c r="T93" s="98">
        <f>VLOOKUP(D93,[5]Sheet1!$F$7:$U$380,16,0)</f>
        <v>0</v>
      </c>
      <c r="U93" s="98">
        <f t="shared" si="130"/>
        <v>35</v>
      </c>
      <c r="V93" s="99">
        <f t="shared" si="131"/>
        <v>548380</v>
      </c>
      <c r="W93" s="98">
        <f>VLOOKUP(D93,[1]Sheet1!$E$15:$DN$388,114,0)</f>
        <v>0</v>
      </c>
      <c r="X93" s="99">
        <f t="shared" si="132"/>
        <v>0</v>
      </c>
      <c r="Y93" s="98">
        <f>VLOOKUP(D93,[1]Sheet1!$E$15:$DP$388,116,0)</f>
        <v>229</v>
      </c>
      <c r="Z93" s="99">
        <f t="shared" si="133"/>
        <v>29541</v>
      </c>
      <c r="AA93" s="71">
        <v>73900</v>
      </c>
      <c r="AB93" s="39">
        <f t="shared" si="179"/>
        <v>2532142.62</v>
      </c>
      <c r="AC93" s="39">
        <f t="shared" si="180"/>
        <v>0</v>
      </c>
      <c r="AD93" s="39">
        <f t="shared" si="181"/>
        <v>0</v>
      </c>
      <c r="AE93" s="39">
        <f t="shared" si="182"/>
        <v>88210</v>
      </c>
      <c r="AF93" s="39">
        <f t="shared" si="138"/>
        <v>2620352.62</v>
      </c>
      <c r="AG93" s="39">
        <f t="shared" si="183"/>
        <v>548380</v>
      </c>
      <c r="AH93" s="39">
        <f t="shared" si="140"/>
        <v>73900</v>
      </c>
      <c r="AI93" s="39">
        <f t="shared" si="184"/>
        <v>29541</v>
      </c>
      <c r="AJ93" s="39">
        <f t="shared" si="142"/>
        <v>3272173.62</v>
      </c>
      <c r="AK93" s="102">
        <v>0</v>
      </c>
      <c r="AL93" s="39">
        <f>VLOOKUP(D93,[6]data!$A$2:$E$107,5,0)</f>
        <v>5000</v>
      </c>
      <c r="AM93" s="98">
        <f>VLOOKUP(D93,[2]Sheet1!$E$15:$CJ$388,84,0)</f>
        <v>44</v>
      </c>
      <c r="AN93" s="39">
        <f t="shared" si="143"/>
        <v>4400</v>
      </c>
      <c r="AO93" s="76"/>
      <c r="AP93" s="76">
        <f t="shared" si="144"/>
        <v>0</v>
      </c>
      <c r="AQ93" s="76"/>
      <c r="AR93" s="76">
        <f t="shared" si="145"/>
        <v>0</v>
      </c>
      <c r="AS93" s="99">
        <f t="shared" si="146"/>
        <v>9400</v>
      </c>
      <c r="AT93" s="100">
        <f t="shared" si="147"/>
        <v>3281573.62</v>
      </c>
      <c r="AU93" s="98">
        <f>VLOOKUP(D93,[1]Sheet1!$E$15:$CT$388,94,0)</f>
        <v>16</v>
      </c>
      <c r="AV93" s="98">
        <f>VLOOKUP(D93,[1]Sheet1!$E$15:$CV$388,96,0)</f>
        <v>350</v>
      </c>
      <c r="AW93" s="99">
        <f t="shared" si="148"/>
        <v>551028</v>
      </c>
      <c r="AX93" s="98">
        <f>VLOOKUP(D93,[1]Sheet1!$E$15:$CR$388,92,0)</f>
        <v>0</v>
      </c>
      <c r="AY93" s="98">
        <f t="shared" si="149"/>
        <v>0</v>
      </c>
      <c r="AZ93" s="76">
        <f t="shared" si="150"/>
        <v>29295</v>
      </c>
      <c r="BA93" s="104"/>
      <c r="BB93" s="102">
        <v>361</v>
      </c>
      <c r="BC93" s="99">
        <f t="shared" si="151"/>
        <v>74727</v>
      </c>
      <c r="BD93" s="98">
        <f>VLOOKUP(D93,[1]Sheet1!$E$15:$DF$388,106,0)</f>
        <v>231</v>
      </c>
      <c r="BE93" s="98">
        <f t="shared" si="152"/>
        <v>23100</v>
      </c>
      <c r="BF93" s="99">
        <v>2662</v>
      </c>
      <c r="BG93" s="98">
        <f t="shared" si="185"/>
        <v>837</v>
      </c>
      <c r="BH93" s="98">
        <f t="shared" si="186"/>
        <v>0</v>
      </c>
      <c r="BI93" s="99">
        <f t="shared" si="155"/>
        <v>35154</v>
      </c>
      <c r="BJ93" s="98">
        <f>VLOOKUP(D93,[1]Sheet1!$E$15:$CA$388,75,0)</f>
        <v>0</v>
      </c>
      <c r="BK93" s="98">
        <f t="shared" si="156"/>
        <v>0</v>
      </c>
      <c r="BL93" s="98">
        <v>0</v>
      </c>
      <c r="BM93" s="98">
        <f t="shared" si="157"/>
        <v>0</v>
      </c>
      <c r="BN93" s="98"/>
      <c r="BO93" s="98"/>
      <c r="BP93" s="39">
        <f t="shared" si="158"/>
        <v>0</v>
      </c>
      <c r="BQ93" s="39">
        <f t="shared" si="187"/>
        <v>3997539.62</v>
      </c>
      <c r="BR93" s="39">
        <f t="shared" si="160"/>
        <v>3997540</v>
      </c>
    </row>
    <row r="94" spans="1:70" ht="15" x14ac:dyDescent="0.15">
      <c r="A94" s="69">
        <v>2212090</v>
      </c>
      <c r="C94" s="83">
        <v>6</v>
      </c>
      <c r="D94" s="69">
        <v>2212090</v>
      </c>
      <c r="E94" s="75" t="s">
        <v>30</v>
      </c>
      <c r="F94" s="69" t="s">
        <v>456</v>
      </c>
      <c r="G94" s="98">
        <f>VLOOKUP(D94,[1]Sheet1!$E$15:$AM$388,35,0)</f>
        <v>780</v>
      </c>
      <c r="H94" s="99">
        <f t="shared" si="123"/>
        <v>2407860</v>
      </c>
      <c r="I94" s="98">
        <f>VLOOKUP(D94,[1]Sheet1!$E$15:$AQ$388,39,0)</f>
        <v>0</v>
      </c>
      <c r="J94" s="98">
        <f t="shared" si="124"/>
        <v>0</v>
      </c>
      <c r="K94" s="98">
        <f>VLOOKUP(D94,'[4]К1-2023 - общински'!$D$8:$CU$380,96,0)</f>
        <v>0</v>
      </c>
      <c r="L94" s="98">
        <f t="shared" si="125"/>
        <v>0</v>
      </c>
      <c r="M94" s="98">
        <f>VLOOKUP(D94,[5]Sheet1!$F$7:$AI$380,30,0)</f>
        <v>0</v>
      </c>
      <c r="N94" s="98">
        <f t="shared" si="126"/>
        <v>0</v>
      </c>
      <c r="O94" s="98">
        <f>VLOOKUP(D94,[1]Sheet1!$E$15:$BV$388,70,0)</f>
        <v>2</v>
      </c>
      <c r="P94" s="98">
        <f t="shared" si="127"/>
        <v>17642</v>
      </c>
      <c r="Q94" s="100">
        <f t="shared" si="177"/>
        <v>2425502</v>
      </c>
      <c r="R94" s="101">
        <f t="shared" si="178"/>
        <v>782</v>
      </c>
      <c r="S94" s="98">
        <f>VLOOKUP(D94,[1]Sheet1!$E$15:$AK$388,33,0)</f>
        <v>34</v>
      </c>
      <c r="T94" s="98">
        <f>VLOOKUP(D94,[5]Sheet1!$F$7:$U$380,16,0)</f>
        <v>0</v>
      </c>
      <c r="U94" s="98">
        <f t="shared" si="130"/>
        <v>34</v>
      </c>
      <c r="V94" s="99">
        <f t="shared" si="131"/>
        <v>532712</v>
      </c>
      <c r="W94" s="98">
        <f>VLOOKUP(D94,[1]Sheet1!$E$15:$DN$388,114,0)</f>
        <v>0</v>
      </c>
      <c r="X94" s="99">
        <f t="shared" si="132"/>
        <v>0</v>
      </c>
      <c r="Y94" s="98">
        <f>VLOOKUP(D94,[1]Sheet1!$E$15:$DP$388,116,0)</f>
        <v>184</v>
      </c>
      <c r="Z94" s="99">
        <f t="shared" si="133"/>
        <v>23736</v>
      </c>
      <c r="AA94" s="71">
        <v>73900</v>
      </c>
      <c r="AB94" s="39">
        <f t="shared" si="179"/>
        <v>2359702.7999999998</v>
      </c>
      <c r="AC94" s="39">
        <f t="shared" si="180"/>
        <v>0</v>
      </c>
      <c r="AD94" s="39">
        <f t="shared" si="181"/>
        <v>0</v>
      </c>
      <c r="AE94" s="39">
        <f t="shared" si="182"/>
        <v>17642</v>
      </c>
      <c r="AF94" s="39">
        <f t="shared" si="138"/>
        <v>2377344.7999999998</v>
      </c>
      <c r="AG94" s="39">
        <f t="shared" si="183"/>
        <v>532712</v>
      </c>
      <c r="AH94" s="39">
        <f t="shared" si="140"/>
        <v>73900</v>
      </c>
      <c r="AI94" s="39">
        <f t="shared" si="184"/>
        <v>23736</v>
      </c>
      <c r="AJ94" s="39">
        <f t="shared" si="142"/>
        <v>3007692.7999999998</v>
      </c>
      <c r="AK94" s="102">
        <v>0</v>
      </c>
      <c r="AL94" s="39">
        <f>VLOOKUP(D94,[6]data!$A$2:$E$107,5,0)</f>
        <v>5000</v>
      </c>
      <c r="AM94" s="98">
        <f>VLOOKUP(D94,[2]Sheet1!$E$15:$CJ$388,84,0)</f>
        <v>48</v>
      </c>
      <c r="AN94" s="39">
        <f t="shared" si="143"/>
        <v>4800</v>
      </c>
      <c r="AO94" s="76"/>
      <c r="AP94" s="76">
        <f t="shared" si="144"/>
        <v>0</v>
      </c>
      <c r="AQ94" s="76"/>
      <c r="AR94" s="76">
        <f t="shared" si="145"/>
        <v>0</v>
      </c>
      <c r="AS94" s="99">
        <f t="shared" si="146"/>
        <v>9800</v>
      </c>
      <c r="AT94" s="100">
        <f t="shared" si="147"/>
        <v>3017492.8</v>
      </c>
      <c r="AU94" s="98">
        <f>VLOOKUP(D94,[1]Sheet1!$E$15:$CT$388,94,0)</f>
        <v>18</v>
      </c>
      <c r="AV94" s="98">
        <f>VLOOKUP(D94,[1]Sheet1!$E$15:$CV$388,96,0)</f>
        <v>404</v>
      </c>
      <c r="AW94" s="99">
        <f t="shared" si="148"/>
        <v>634400</v>
      </c>
      <c r="AX94" s="98">
        <f>VLOOKUP(D94,[1]Sheet1!$E$15:$CR$388,92,0)</f>
        <v>3</v>
      </c>
      <c r="AY94" s="98">
        <f t="shared" si="149"/>
        <v>7560</v>
      </c>
      <c r="AZ94" s="76">
        <f t="shared" si="150"/>
        <v>27300</v>
      </c>
      <c r="BA94" s="104"/>
      <c r="BB94" s="102">
        <v>404</v>
      </c>
      <c r="BC94" s="99">
        <f t="shared" si="151"/>
        <v>83628</v>
      </c>
      <c r="BD94" s="98">
        <f>VLOOKUP(D94,[1]Sheet1!$E$15:$DF$388,106,0)</f>
        <v>186</v>
      </c>
      <c r="BE94" s="98">
        <f t="shared" si="152"/>
        <v>18600</v>
      </c>
      <c r="BF94" s="99">
        <v>2662</v>
      </c>
      <c r="BG94" s="98">
        <f t="shared" si="185"/>
        <v>780</v>
      </c>
      <c r="BH94" s="98">
        <f t="shared" si="186"/>
        <v>0</v>
      </c>
      <c r="BI94" s="99">
        <f t="shared" si="155"/>
        <v>32760</v>
      </c>
      <c r="BJ94" s="98">
        <f>VLOOKUP(D94,[1]Sheet1!$E$15:$CA$388,75,0)</f>
        <v>0</v>
      </c>
      <c r="BK94" s="98">
        <f t="shared" si="156"/>
        <v>0</v>
      </c>
      <c r="BL94" s="98">
        <v>0</v>
      </c>
      <c r="BM94" s="98">
        <f t="shared" si="157"/>
        <v>0</v>
      </c>
      <c r="BN94" s="98"/>
      <c r="BO94" s="98"/>
      <c r="BP94" s="39">
        <f t="shared" si="158"/>
        <v>0</v>
      </c>
      <c r="BQ94" s="39">
        <f t="shared" si="187"/>
        <v>3824402.8</v>
      </c>
      <c r="BR94" s="39">
        <f t="shared" si="160"/>
        <v>3824403</v>
      </c>
    </row>
    <row r="95" spans="1:70" ht="15" x14ac:dyDescent="0.15">
      <c r="A95" s="69">
        <v>2212096</v>
      </c>
      <c r="C95" s="83">
        <v>0</v>
      </c>
      <c r="D95" s="69">
        <v>2212096</v>
      </c>
      <c r="E95" s="75" t="s">
        <v>30</v>
      </c>
      <c r="F95" s="69" t="s">
        <v>457</v>
      </c>
      <c r="G95" s="98">
        <f>VLOOKUP(D95,[1]Sheet1!$E$15:$AM$388,35,0)</f>
        <v>1070</v>
      </c>
      <c r="H95" s="99">
        <f t="shared" si="123"/>
        <v>3303090</v>
      </c>
      <c r="I95" s="98">
        <f>VLOOKUP(D95,[1]Sheet1!$E$15:$AQ$388,39,0)</f>
        <v>0</v>
      </c>
      <c r="J95" s="98">
        <f t="shared" si="124"/>
        <v>0</v>
      </c>
      <c r="K95" s="98">
        <f>VLOOKUP(D95,'[4]К1-2023 - общински'!$D$8:$CU$380,96,0)</f>
        <v>0</v>
      </c>
      <c r="L95" s="98">
        <f t="shared" si="125"/>
        <v>0</v>
      </c>
      <c r="M95" s="98">
        <f>VLOOKUP(D95,[5]Sheet1!$F$7:$AI$380,30,0)</f>
        <v>0</v>
      </c>
      <c r="N95" s="98">
        <f t="shared" si="126"/>
        <v>0</v>
      </c>
      <c r="O95" s="98">
        <f>VLOOKUP(D95,[1]Sheet1!$E$15:$BV$388,70,0)</f>
        <v>7</v>
      </c>
      <c r="P95" s="98">
        <f t="shared" si="127"/>
        <v>61747</v>
      </c>
      <c r="Q95" s="100">
        <f t="shared" si="177"/>
        <v>3364837</v>
      </c>
      <c r="R95" s="101">
        <f t="shared" si="178"/>
        <v>1077</v>
      </c>
      <c r="S95" s="98">
        <f>VLOOKUP(D95,[1]Sheet1!$E$15:$AK$388,33,0)</f>
        <v>43</v>
      </c>
      <c r="T95" s="98">
        <f>VLOOKUP(D95,[5]Sheet1!$F$7:$U$380,16,0)</f>
        <v>0</v>
      </c>
      <c r="U95" s="98">
        <f t="shared" si="130"/>
        <v>43</v>
      </c>
      <c r="V95" s="99">
        <f t="shared" si="131"/>
        <v>673724</v>
      </c>
      <c r="W95" s="98">
        <f>VLOOKUP(D95,[1]Sheet1!$E$15:$DN$388,114,0)</f>
        <v>0</v>
      </c>
      <c r="X95" s="99">
        <f t="shared" si="132"/>
        <v>0</v>
      </c>
      <c r="Y95" s="98">
        <f>VLOOKUP(D95,[1]Sheet1!$E$15:$DP$388,116,0)</f>
        <v>290</v>
      </c>
      <c r="Z95" s="99">
        <f t="shared" si="133"/>
        <v>37410</v>
      </c>
      <c r="AA95" s="71">
        <v>73900</v>
      </c>
      <c r="AB95" s="39">
        <f t="shared" si="179"/>
        <v>3237028.1999999997</v>
      </c>
      <c r="AC95" s="39">
        <f t="shared" si="180"/>
        <v>0</v>
      </c>
      <c r="AD95" s="39">
        <f t="shared" si="181"/>
        <v>0</v>
      </c>
      <c r="AE95" s="39">
        <f t="shared" si="182"/>
        <v>61747</v>
      </c>
      <c r="AF95" s="39">
        <f t="shared" si="138"/>
        <v>3298775.1999999997</v>
      </c>
      <c r="AG95" s="39">
        <f t="shared" si="183"/>
        <v>673724</v>
      </c>
      <c r="AH95" s="39">
        <f t="shared" si="140"/>
        <v>73900</v>
      </c>
      <c r="AI95" s="39">
        <f t="shared" si="184"/>
        <v>37410</v>
      </c>
      <c r="AJ95" s="39">
        <f t="shared" si="142"/>
        <v>4083809.1999999997</v>
      </c>
      <c r="AK95" s="102">
        <v>0</v>
      </c>
      <c r="AL95" s="39">
        <f>VLOOKUP(D95,[6]data!$A$2:$E$107,5,0)</f>
        <v>5000</v>
      </c>
      <c r="AM95" s="98">
        <f>VLOOKUP(D95,[2]Sheet1!$E$15:$CJ$388,84,0)</f>
        <v>34</v>
      </c>
      <c r="AN95" s="39">
        <f t="shared" si="143"/>
        <v>3400</v>
      </c>
      <c r="AO95" s="76"/>
      <c r="AP95" s="76">
        <f t="shared" si="144"/>
        <v>0</v>
      </c>
      <c r="AQ95" s="76"/>
      <c r="AR95" s="76">
        <f t="shared" si="145"/>
        <v>0</v>
      </c>
      <c r="AS95" s="99">
        <f t="shared" si="146"/>
        <v>8400</v>
      </c>
      <c r="AT95" s="100">
        <f t="shared" si="147"/>
        <v>4092209.1999999997</v>
      </c>
      <c r="AU95" s="98">
        <f>VLOOKUP(D95,[1]Sheet1!$E$15:$CT$388,94,0)</f>
        <v>21</v>
      </c>
      <c r="AV95" s="98">
        <f>VLOOKUP(D95,[1]Sheet1!$E$15:$CV$388,96,0)</f>
        <v>478</v>
      </c>
      <c r="AW95" s="99">
        <f t="shared" si="148"/>
        <v>749560</v>
      </c>
      <c r="AX95" s="98">
        <f>VLOOKUP(D95,[1]Sheet1!$E$15:$CR$388,92,0)</f>
        <v>0</v>
      </c>
      <c r="AY95" s="98">
        <f t="shared" si="149"/>
        <v>0</v>
      </c>
      <c r="AZ95" s="76">
        <f t="shared" si="150"/>
        <v>37450</v>
      </c>
      <c r="BA95" s="104"/>
      <c r="BB95" s="102">
        <v>413</v>
      </c>
      <c r="BC95" s="99">
        <f t="shared" si="151"/>
        <v>85491</v>
      </c>
      <c r="BD95" s="98">
        <f>VLOOKUP(D95,[1]Sheet1!$E$15:$DF$388,106,0)</f>
        <v>293</v>
      </c>
      <c r="BE95" s="98">
        <f t="shared" si="152"/>
        <v>29300</v>
      </c>
      <c r="BF95" s="99">
        <v>2662</v>
      </c>
      <c r="BG95" s="98">
        <f t="shared" si="185"/>
        <v>1070</v>
      </c>
      <c r="BH95" s="98">
        <f t="shared" si="186"/>
        <v>0</v>
      </c>
      <c r="BI95" s="99">
        <f t="shared" si="155"/>
        <v>44940</v>
      </c>
      <c r="BJ95" s="98">
        <f>VLOOKUP(D95,[1]Sheet1!$E$15:$CA$388,75,0)</f>
        <v>0</v>
      </c>
      <c r="BK95" s="98">
        <f t="shared" si="156"/>
        <v>0</v>
      </c>
      <c r="BL95" s="98">
        <v>0</v>
      </c>
      <c r="BM95" s="98">
        <f t="shared" si="157"/>
        <v>0</v>
      </c>
      <c r="BN95" s="98"/>
      <c r="BO95" s="98"/>
      <c r="BP95" s="39">
        <f t="shared" si="158"/>
        <v>0</v>
      </c>
      <c r="BQ95" s="39">
        <f t="shared" si="187"/>
        <v>5041612.1999999993</v>
      </c>
      <c r="BR95" s="39">
        <f t="shared" si="160"/>
        <v>5041612</v>
      </c>
    </row>
    <row r="96" spans="1:70" ht="15" x14ac:dyDescent="0.15">
      <c r="A96" s="69">
        <v>2212097</v>
      </c>
      <c r="C96" s="83">
        <v>2</v>
      </c>
      <c r="D96" s="69">
        <v>2212097</v>
      </c>
      <c r="E96" s="75" t="s">
        <v>30</v>
      </c>
      <c r="F96" s="69" t="s">
        <v>458</v>
      </c>
      <c r="G96" s="98">
        <f>VLOOKUP(D96,[1]Sheet1!$E$15:$AM$388,35,0)</f>
        <v>913</v>
      </c>
      <c r="H96" s="99">
        <f t="shared" si="123"/>
        <v>2818431</v>
      </c>
      <c r="I96" s="98">
        <f>VLOOKUP(D96,[1]Sheet1!$E$15:$AQ$388,39,0)</f>
        <v>0</v>
      </c>
      <c r="J96" s="98">
        <f t="shared" si="124"/>
        <v>0</v>
      </c>
      <c r="K96" s="98">
        <f>VLOOKUP(D96,'[4]К1-2023 - общински'!$D$8:$CU$380,96,0)</f>
        <v>0</v>
      </c>
      <c r="L96" s="98">
        <f t="shared" si="125"/>
        <v>0</v>
      </c>
      <c r="M96" s="98">
        <f>VLOOKUP(D96,[5]Sheet1!$F$7:$AI$380,30,0)</f>
        <v>0</v>
      </c>
      <c r="N96" s="98">
        <f t="shared" si="126"/>
        <v>0</v>
      </c>
      <c r="O96" s="98">
        <f>VLOOKUP(D96,[1]Sheet1!$E$15:$BV$388,70,0)</f>
        <v>0</v>
      </c>
      <c r="P96" s="98">
        <f t="shared" si="127"/>
        <v>0</v>
      </c>
      <c r="Q96" s="100">
        <f t="shared" si="177"/>
        <v>2818431</v>
      </c>
      <c r="R96" s="101">
        <f t="shared" si="178"/>
        <v>913</v>
      </c>
      <c r="S96" s="98">
        <f>VLOOKUP(D96,[1]Sheet1!$E$15:$AK$388,33,0)</f>
        <v>37</v>
      </c>
      <c r="T96" s="98">
        <f>VLOOKUP(D96,[5]Sheet1!$F$7:$U$380,16,0)</f>
        <v>0</v>
      </c>
      <c r="U96" s="98">
        <f t="shared" si="130"/>
        <v>37</v>
      </c>
      <c r="V96" s="99">
        <f t="shared" si="131"/>
        <v>579716</v>
      </c>
      <c r="W96" s="98">
        <f>VLOOKUP(D96,[1]Sheet1!$E$15:$DN$388,114,0)</f>
        <v>132</v>
      </c>
      <c r="X96" s="99">
        <f t="shared" si="132"/>
        <v>9768</v>
      </c>
      <c r="Y96" s="98">
        <f>VLOOKUP(D96,[1]Sheet1!$E$15:$DP$388,116,0)</f>
        <v>231</v>
      </c>
      <c r="Z96" s="99">
        <f t="shared" si="133"/>
        <v>29799</v>
      </c>
      <c r="AA96" s="71">
        <v>73900</v>
      </c>
      <c r="AB96" s="39">
        <f t="shared" si="179"/>
        <v>2762062.38</v>
      </c>
      <c r="AC96" s="39">
        <f t="shared" si="180"/>
        <v>0</v>
      </c>
      <c r="AD96" s="39">
        <f t="shared" si="181"/>
        <v>0</v>
      </c>
      <c r="AE96" s="39">
        <f t="shared" si="182"/>
        <v>0</v>
      </c>
      <c r="AF96" s="39">
        <f t="shared" si="138"/>
        <v>2762062.38</v>
      </c>
      <c r="AG96" s="39">
        <f t="shared" si="183"/>
        <v>579716</v>
      </c>
      <c r="AH96" s="39">
        <f t="shared" si="140"/>
        <v>73900</v>
      </c>
      <c r="AI96" s="39">
        <f t="shared" si="184"/>
        <v>39567</v>
      </c>
      <c r="AJ96" s="39">
        <f t="shared" si="142"/>
        <v>3455245.38</v>
      </c>
      <c r="AK96" s="102">
        <v>0</v>
      </c>
      <c r="AL96" s="39">
        <f>VLOOKUP(D96,[6]data!$A$2:$E$107,5,0)</f>
        <v>5000</v>
      </c>
      <c r="AM96" s="98">
        <f>VLOOKUP(D96,[2]Sheet1!$E$15:$CJ$388,84,0)</f>
        <v>56</v>
      </c>
      <c r="AN96" s="39">
        <f t="shared" si="143"/>
        <v>5600</v>
      </c>
      <c r="AO96" s="76"/>
      <c r="AP96" s="76">
        <f t="shared" si="144"/>
        <v>0</v>
      </c>
      <c r="AQ96" s="76"/>
      <c r="AR96" s="76">
        <f t="shared" si="145"/>
        <v>0</v>
      </c>
      <c r="AS96" s="99">
        <f t="shared" si="146"/>
        <v>10600</v>
      </c>
      <c r="AT96" s="100">
        <f t="shared" si="147"/>
        <v>3465845.38</v>
      </c>
      <c r="AU96" s="98">
        <f>VLOOKUP(D96,[1]Sheet1!$E$15:$CT$388,94,0)</f>
        <v>16</v>
      </c>
      <c r="AV96" s="98">
        <f>VLOOKUP(D96,[1]Sheet1!$E$15:$CV$388,96,0)</f>
        <v>372</v>
      </c>
      <c r="AW96" s="99">
        <f t="shared" si="148"/>
        <v>582136</v>
      </c>
      <c r="AX96" s="98">
        <f>VLOOKUP(D96,[1]Sheet1!$E$15:$CR$388,92,0)</f>
        <v>0</v>
      </c>
      <c r="AY96" s="98">
        <f t="shared" si="149"/>
        <v>0</v>
      </c>
      <c r="AZ96" s="76">
        <f t="shared" si="150"/>
        <v>31955</v>
      </c>
      <c r="BA96" s="104"/>
      <c r="BB96" s="102">
        <v>382</v>
      </c>
      <c r="BC96" s="99">
        <f t="shared" si="151"/>
        <v>79074</v>
      </c>
      <c r="BD96" s="98">
        <f>VLOOKUP(D96,[1]Sheet1!$E$15:$DF$388,106,0)</f>
        <v>363</v>
      </c>
      <c r="BE96" s="98">
        <f t="shared" si="152"/>
        <v>36300</v>
      </c>
      <c r="BF96" s="99">
        <v>2662</v>
      </c>
      <c r="BG96" s="98">
        <f t="shared" si="185"/>
        <v>913</v>
      </c>
      <c r="BH96" s="98">
        <f t="shared" si="186"/>
        <v>0</v>
      </c>
      <c r="BI96" s="99">
        <f t="shared" si="155"/>
        <v>38346</v>
      </c>
      <c r="BJ96" s="98">
        <f>VLOOKUP(D96,[1]Sheet1!$E$15:$CA$388,75,0)</f>
        <v>0</v>
      </c>
      <c r="BK96" s="98">
        <f t="shared" si="156"/>
        <v>0</v>
      </c>
      <c r="BL96" s="98">
        <v>0</v>
      </c>
      <c r="BM96" s="98">
        <f t="shared" si="157"/>
        <v>0</v>
      </c>
      <c r="BN96" s="98"/>
      <c r="BO96" s="98"/>
      <c r="BP96" s="39">
        <f t="shared" si="158"/>
        <v>0</v>
      </c>
      <c r="BQ96" s="39">
        <f t="shared" si="187"/>
        <v>4236318.38</v>
      </c>
      <c r="BR96" s="39">
        <f t="shared" si="160"/>
        <v>4236318</v>
      </c>
    </row>
    <row r="97" spans="1:70" ht="15" x14ac:dyDescent="0.15">
      <c r="A97" s="69">
        <v>2212103</v>
      </c>
      <c r="C97" s="83">
        <v>0</v>
      </c>
      <c r="D97" s="69">
        <v>2212103</v>
      </c>
      <c r="E97" s="75" t="s">
        <v>30</v>
      </c>
      <c r="F97" s="69" t="s">
        <v>459</v>
      </c>
      <c r="G97" s="98">
        <f>VLOOKUP(D97,[1]Sheet1!$E$15:$AM$388,35,0)</f>
        <v>201</v>
      </c>
      <c r="H97" s="99">
        <f t="shared" si="123"/>
        <v>620487</v>
      </c>
      <c r="I97" s="98">
        <f>VLOOKUP(D97,[1]Sheet1!$E$15:$AQ$388,39,0)</f>
        <v>0</v>
      </c>
      <c r="J97" s="98">
        <f t="shared" si="124"/>
        <v>0</v>
      </c>
      <c r="K97" s="98">
        <f>VLOOKUP(D97,'[4]К1-2023 - общински'!$D$8:$CU$380,96,0)</f>
        <v>0</v>
      </c>
      <c r="L97" s="98">
        <f t="shared" si="125"/>
        <v>0</v>
      </c>
      <c r="M97" s="98">
        <f>VLOOKUP(D97,[5]Sheet1!$F$7:$AI$380,30,0)</f>
        <v>0</v>
      </c>
      <c r="N97" s="98">
        <f t="shared" si="126"/>
        <v>0</v>
      </c>
      <c r="O97" s="98">
        <f>VLOOKUP(D97,[1]Sheet1!$E$15:$BV$388,70,0)</f>
        <v>0</v>
      </c>
      <c r="P97" s="98">
        <f t="shared" si="127"/>
        <v>0</v>
      </c>
      <c r="Q97" s="100">
        <f t="shared" si="177"/>
        <v>620487</v>
      </c>
      <c r="R97" s="101">
        <f t="shared" si="178"/>
        <v>201</v>
      </c>
      <c r="S97" s="98">
        <f>VLOOKUP(D97,[1]Sheet1!$E$15:$AK$388,33,0)</f>
        <v>10</v>
      </c>
      <c r="T97" s="98">
        <f>VLOOKUP(D97,[5]Sheet1!$F$7:$U$380,16,0)</f>
        <v>0</v>
      </c>
      <c r="U97" s="98">
        <f t="shared" si="130"/>
        <v>10</v>
      </c>
      <c r="V97" s="99">
        <f t="shared" si="131"/>
        <v>156680</v>
      </c>
      <c r="W97" s="98">
        <f>VLOOKUP(D97,[1]Sheet1!$E$15:$DN$388,114,0)</f>
        <v>0</v>
      </c>
      <c r="X97" s="99">
        <f t="shared" si="132"/>
        <v>0</v>
      </c>
      <c r="Y97" s="98">
        <f>VLOOKUP(D97,[1]Sheet1!$E$15:$DP$388,116,0)</f>
        <v>0</v>
      </c>
      <c r="Z97" s="99">
        <f t="shared" si="133"/>
        <v>0</v>
      </c>
      <c r="AA97" s="71">
        <v>73900</v>
      </c>
      <c r="AB97" s="39">
        <f t="shared" si="179"/>
        <v>608077.26</v>
      </c>
      <c r="AC97" s="39">
        <f t="shared" si="180"/>
        <v>0</v>
      </c>
      <c r="AD97" s="39">
        <f t="shared" si="181"/>
        <v>0</v>
      </c>
      <c r="AE97" s="39">
        <f t="shared" si="182"/>
        <v>0</v>
      </c>
      <c r="AF97" s="39">
        <f t="shared" si="138"/>
        <v>608077.26</v>
      </c>
      <c r="AG97" s="39">
        <f t="shared" si="183"/>
        <v>156680</v>
      </c>
      <c r="AH97" s="39">
        <f t="shared" si="140"/>
        <v>73900</v>
      </c>
      <c r="AI97" s="39">
        <f t="shared" si="184"/>
        <v>0</v>
      </c>
      <c r="AJ97" s="39">
        <f t="shared" si="142"/>
        <v>838657.26</v>
      </c>
      <c r="AK97" s="102">
        <v>5500</v>
      </c>
      <c r="AL97" s="39">
        <v>0</v>
      </c>
      <c r="AM97" s="98">
        <f>VLOOKUP(D97,[2]Sheet1!$E$15:$CJ$388,84,0)</f>
        <v>25</v>
      </c>
      <c r="AN97" s="39">
        <f t="shared" si="143"/>
        <v>2500</v>
      </c>
      <c r="AO97" s="76"/>
      <c r="AP97" s="76">
        <f t="shared" si="144"/>
        <v>0</v>
      </c>
      <c r="AQ97" s="76"/>
      <c r="AR97" s="76">
        <f t="shared" si="145"/>
        <v>0</v>
      </c>
      <c r="AS97" s="99">
        <f t="shared" si="146"/>
        <v>8000</v>
      </c>
      <c r="AT97" s="100">
        <f t="shared" si="147"/>
        <v>846657.26</v>
      </c>
      <c r="AU97" s="98">
        <f>VLOOKUP(D97,[1]Sheet1!$E$15:$CT$388,94,0)</f>
        <v>5</v>
      </c>
      <c r="AV97" s="98">
        <f>VLOOKUP(D97,[1]Sheet1!$E$15:$CV$388,96,0)</f>
        <v>112</v>
      </c>
      <c r="AW97" s="99">
        <f t="shared" si="148"/>
        <v>175908</v>
      </c>
      <c r="AX97" s="98">
        <f>VLOOKUP(D97,[1]Sheet1!$E$15:$CR$388,92,0)</f>
        <v>0</v>
      </c>
      <c r="AY97" s="98">
        <f t="shared" si="149"/>
        <v>0</v>
      </c>
      <c r="AZ97" s="76">
        <f t="shared" si="150"/>
        <v>7035</v>
      </c>
      <c r="BA97" s="104"/>
      <c r="BB97" s="102">
        <v>113</v>
      </c>
      <c r="BC97" s="99">
        <f t="shared" si="151"/>
        <v>23391</v>
      </c>
      <c r="BD97" s="98">
        <f>VLOOKUP(D97,[1]Sheet1!$E$15:$DF$388,106,0)</f>
        <v>0</v>
      </c>
      <c r="BE97" s="98">
        <f t="shared" si="152"/>
        <v>0</v>
      </c>
      <c r="BF97" s="99">
        <v>2662</v>
      </c>
      <c r="BG97" s="98">
        <f t="shared" si="185"/>
        <v>201</v>
      </c>
      <c r="BH97" s="98">
        <f t="shared" si="186"/>
        <v>0</v>
      </c>
      <c r="BI97" s="99">
        <f t="shared" si="155"/>
        <v>8442</v>
      </c>
      <c r="BJ97" s="98">
        <f>VLOOKUP(D97,[1]Sheet1!$E$15:$CA$388,75,0)</f>
        <v>0</v>
      </c>
      <c r="BK97" s="98">
        <f t="shared" si="156"/>
        <v>0</v>
      </c>
      <c r="BL97" s="98">
        <v>0</v>
      </c>
      <c r="BM97" s="98">
        <f t="shared" si="157"/>
        <v>0</v>
      </c>
      <c r="BN97" s="98"/>
      <c r="BO97" s="98"/>
      <c r="BP97" s="39">
        <f t="shared" si="158"/>
        <v>0</v>
      </c>
      <c r="BQ97" s="39">
        <f t="shared" si="187"/>
        <v>1064095.26</v>
      </c>
      <c r="BR97" s="39">
        <f t="shared" si="160"/>
        <v>1064095</v>
      </c>
    </row>
    <row r="98" spans="1:70" ht="15" x14ac:dyDescent="0.15">
      <c r="A98" s="69">
        <v>2212137</v>
      </c>
      <c r="C98" s="83">
        <v>7</v>
      </c>
      <c r="D98" s="69">
        <v>2212137</v>
      </c>
      <c r="E98" s="75" t="s">
        <v>30</v>
      </c>
      <c r="F98" s="69" t="s">
        <v>460</v>
      </c>
      <c r="G98" s="98">
        <f>VLOOKUP(D98,[1]Sheet1!$E$15:$AM$388,35,0)</f>
        <v>1039</v>
      </c>
      <c r="H98" s="99">
        <f t="shared" si="123"/>
        <v>3207393</v>
      </c>
      <c r="I98" s="98">
        <f>VLOOKUP(D98,[1]Sheet1!$E$15:$AQ$388,39,0)</f>
        <v>0</v>
      </c>
      <c r="J98" s="98">
        <f t="shared" si="124"/>
        <v>0</v>
      </c>
      <c r="K98" s="98">
        <f>VLOOKUP(D98,'[4]К1-2023 - общински'!$D$8:$CU$380,96,0)</f>
        <v>0</v>
      </c>
      <c r="L98" s="98">
        <f t="shared" si="125"/>
        <v>0</v>
      </c>
      <c r="M98" s="98">
        <f>VLOOKUP(D98,[5]Sheet1!$F$7:$AI$380,30,0)</f>
        <v>0</v>
      </c>
      <c r="N98" s="98">
        <f t="shared" si="126"/>
        <v>0</v>
      </c>
      <c r="O98" s="98">
        <f>VLOOKUP(D98,[1]Sheet1!$E$15:$BV$388,70,0)</f>
        <v>0</v>
      </c>
      <c r="P98" s="98">
        <f t="shared" si="127"/>
        <v>0</v>
      </c>
      <c r="Q98" s="100">
        <f t="shared" si="177"/>
        <v>3207393</v>
      </c>
      <c r="R98" s="101">
        <f t="shared" si="178"/>
        <v>1039</v>
      </c>
      <c r="S98" s="98">
        <f>VLOOKUP(D98,[1]Sheet1!$E$15:$AK$388,33,0)</f>
        <v>44</v>
      </c>
      <c r="T98" s="98">
        <f>VLOOKUP(D98,[5]Sheet1!$F$7:$U$380,16,0)</f>
        <v>0</v>
      </c>
      <c r="U98" s="98">
        <f t="shared" si="130"/>
        <v>44</v>
      </c>
      <c r="V98" s="99">
        <f t="shared" si="131"/>
        <v>689392</v>
      </c>
      <c r="W98" s="98">
        <f>VLOOKUP(D98,[1]Sheet1!$E$15:$DN$388,114,0)</f>
        <v>0</v>
      </c>
      <c r="X98" s="99">
        <f t="shared" si="132"/>
        <v>0</v>
      </c>
      <c r="Y98" s="98">
        <f>VLOOKUP(D98,[1]Sheet1!$E$15:$DP$388,116,0)</f>
        <v>380</v>
      </c>
      <c r="Z98" s="99">
        <f t="shared" si="133"/>
        <v>49020</v>
      </c>
      <c r="AA98" s="71">
        <v>73900</v>
      </c>
      <c r="AB98" s="39">
        <f t="shared" si="179"/>
        <v>3143245.14</v>
      </c>
      <c r="AC98" s="39">
        <f t="shared" si="180"/>
        <v>0</v>
      </c>
      <c r="AD98" s="39">
        <f t="shared" si="181"/>
        <v>0</v>
      </c>
      <c r="AE98" s="39">
        <f t="shared" si="182"/>
        <v>0</v>
      </c>
      <c r="AF98" s="39">
        <f t="shared" si="138"/>
        <v>3143245.14</v>
      </c>
      <c r="AG98" s="39">
        <f t="shared" si="183"/>
        <v>689392</v>
      </c>
      <c r="AH98" s="39">
        <f t="shared" si="140"/>
        <v>73900</v>
      </c>
      <c r="AI98" s="39">
        <f t="shared" si="184"/>
        <v>49020</v>
      </c>
      <c r="AJ98" s="39">
        <f t="shared" si="142"/>
        <v>3955557.14</v>
      </c>
      <c r="AK98" s="102">
        <v>0</v>
      </c>
      <c r="AL98" s="39">
        <v>0</v>
      </c>
      <c r="AM98" s="98">
        <f>VLOOKUP(D98,[2]Sheet1!$E$15:$CJ$388,84,0)</f>
        <v>30</v>
      </c>
      <c r="AN98" s="39">
        <f t="shared" si="143"/>
        <v>3000</v>
      </c>
      <c r="AO98" s="76"/>
      <c r="AP98" s="76">
        <f t="shared" si="144"/>
        <v>0</v>
      </c>
      <c r="AQ98" s="76"/>
      <c r="AR98" s="76">
        <f t="shared" si="145"/>
        <v>0</v>
      </c>
      <c r="AS98" s="99">
        <f t="shared" si="146"/>
        <v>3000</v>
      </c>
      <c r="AT98" s="100">
        <f t="shared" si="147"/>
        <v>3958557.14</v>
      </c>
      <c r="AU98" s="98">
        <f>VLOOKUP(D98,[1]Sheet1!$E$15:$CT$388,94,0)</f>
        <v>13</v>
      </c>
      <c r="AV98" s="98">
        <f>VLOOKUP(D98,[1]Sheet1!$E$15:$CV$388,96,0)</f>
        <v>335</v>
      </c>
      <c r="AW98" s="99">
        <f t="shared" si="148"/>
        <v>519294</v>
      </c>
      <c r="AX98" s="98">
        <f>VLOOKUP(D98,[1]Sheet1!$E$15:$CR$388,92,0)</f>
        <v>0</v>
      </c>
      <c r="AY98" s="98">
        <f t="shared" si="149"/>
        <v>0</v>
      </c>
      <c r="AZ98" s="76">
        <f t="shared" si="150"/>
        <v>36365</v>
      </c>
      <c r="BA98" s="104"/>
      <c r="BB98" s="102">
        <v>352</v>
      </c>
      <c r="BC98" s="99">
        <f t="shared" si="151"/>
        <v>72864</v>
      </c>
      <c r="BD98" s="98">
        <f>VLOOKUP(D98,[1]Sheet1!$E$15:$DF$388,106,0)</f>
        <v>380</v>
      </c>
      <c r="BE98" s="98">
        <f t="shared" si="152"/>
        <v>38000</v>
      </c>
      <c r="BF98" s="99">
        <v>2662</v>
      </c>
      <c r="BG98" s="98">
        <f t="shared" si="185"/>
        <v>1039</v>
      </c>
      <c r="BH98" s="98">
        <f t="shared" si="186"/>
        <v>0</v>
      </c>
      <c r="BI98" s="99">
        <f t="shared" si="155"/>
        <v>43638</v>
      </c>
      <c r="BJ98" s="98">
        <f>VLOOKUP(D98,[1]Sheet1!$E$15:$CA$388,75,0)</f>
        <v>0</v>
      </c>
      <c r="BK98" s="98">
        <f t="shared" si="156"/>
        <v>0</v>
      </c>
      <c r="BL98" s="98">
        <v>0</v>
      </c>
      <c r="BM98" s="98">
        <f t="shared" si="157"/>
        <v>0</v>
      </c>
      <c r="BN98" s="98"/>
      <c r="BO98" s="98"/>
      <c r="BP98" s="39">
        <f t="shared" si="158"/>
        <v>0</v>
      </c>
      <c r="BQ98" s="39">
        <f t="shared" si="187"/>
        <v>4671380.1400000006</v>
      </c>
      <c r="BR98" s="39">
        <f t="shared" si="160"/>
        <v>4671380</v>
      </c>
    </row>
    <row r="99" spans="1:70" ht="15" x14ac:dyDescent="0.25">
      <c r="B99" s="11">
        <v>10</v>
      </c>
      <c r="C99" s="85"/>
      <c r="F99" s="47" t="s">
        <v>31</v>
      </c>
      <c r="G99" s="47">
        <f t="shared" ref="G99:BR99" si="188">SUM(G100:G109)</f>
        <v>8566</v>
      </c>
      <c r="H99" s="47">
        <f t="shared" si="188"/>
        <v>26443242</v>
      </c>
      <c r="I99" s="47">
        <f t="shared" si="188"/>
        <v>149</v>
      </c>
      <c r="J99" s="47">
        <f t="shared" si="188"/>
        <v>894000</v>
      </c>
      <c r="K99" s="47">
        <f t="shared" si="188"/>
        <v>0</v>
      </c>
      <c r="L99" s="47">
        <f t="shared" si="188"/>
        <v>0</v>
      </c>
      <c r="M99" s="47">
        <f t="shared" si="188"/>
        <v>0</v>
      </c>
      <c r="N99" s="47">
        <f t="shared" si="188"/>
        <v>0</v>
      </c>
      <c r="O99" s="47">
        <f t="shared" si="188"/>
        <v>23</v>
      </c>
      <c r="P99" s="47">
        <f t="shared" si="188"/>
        <v>202883</v>
      </c>
      <c r="Q99" s="47">
        <f t="shared" si="188"/>
        <v>27540125</v>
      </c>
      <c r="R99" s="47">
        <f t="shared" si="188"/>
        <v>8738</v>
      </c>
      <c r="S99" s="47">
        <f t="shared" si="188"/>
        <v>359</v>
      </c>
      <c r="T99" s="47">
        <f t="shared" si="188"/>
        <v>6</v>
      </c>
      <c r="U99" s="47">
        <f t="shared" si="188"/>
        <v>365</v>
      </c>
      <c r="V99" s="47">
        <f t="shared" si="188"/>
        <v>5718820</v>
      </c>
      <c r="W99" s="47">
        <f t="shared" si="188"/>
        <v>607</v>
      </c>
      <c r="X99" s="47">
        <f t="shared" si="188"/>
        <v>44918</v>
      </c>
      <c r="Y99" s="47">
        <f t="shared" si="188"/>
        <v>1404</v>
      </c>
      <c r="Z99" s="47">
        <f t="shared" si="188"/>
        <v>181116</v>
      </c>
      <c r="AA99" s="47">
        <f t="shared" si="188"/>
        <v>739000</v>
      </c>
      <c r="AB99" s="47">
        <f t="shared" si="188"/>
        <v>25914377.16</v>
      </c>
      <c r="AC99" s="47">
        <f t="shared" si="188"/>
        <v>876120</v>
      </c>
      <c r="AD99" s="47">
        <f t="shared" si="188"/>
        <v>0</v>
      </c>
      <c r="AE99" s="47">
        <f t="shared" si="188"/>
        <v>202883</v>
      </c>
      <c r="AF99" s="47">
        <f t="shared" si="188"/>
        <v>26993380.16</v>
      </c>
      <c r="AG99" s="47">
        <f t="shared" si="188"/>
        <v>5718820</v>
      </c>
      <c r="AH99" s="47">
        <f t="shared" si="188"/>
        <v>739000</v>
      </c>
      <c r="AI99" s="47">
        <f t="shared" si="188"/>
        <v>226034</v>
      </c>
      <c r="AJ99" s="47">
        <f t="shared" si="188"/>
        <v>33677234.160000004</v>
      </c>
      <c r="AK99" s="47">
        <f t="shared" si="188"/>
        <v>15400</v>
      </c>
      <c r="AL99" s="47">
        <f t="shared" si="188"/>
        <v>35000</v>
      </c>
      <c r="AM99" s="47">
        <f t="shared" si="188"/>
        <v>229</v>
      </c>
      <c r="AN99" s="47">
        <f t="shared" si="188"/>
        <v>22900</v>
      </c>
      <c r="AO99" s="47">
        <f t="shared" si="188"/>
        <v>0</v>
      </c>
      <c r="AP99" s="47">
        <f t="shared" si="188"/>
        <v>0</v>
      </c>
      <c r="AQ99" s="47">
        <f t="shared" si="188"/>
        <v>0</v>
      </c>
      <c r="AR99" s="47">
        <f t="shared" si="188"/>
        <v>0</v>
      </c>
      <c r="AS99" s="47">
        <f t="shared" si="188"/>
        <v>73300</v>
      </c>
      <c r="AT99" s="47">
        <f t="shared" si="188"/>
        <v>33750534.160000004</v>
      </c>
      <c r="AU99" s="47">
        <f t="shared" si="188"/>
        <v>165</v>
      </c>
      <c r="AV99" s="47">
        <f t="shared" si="188"/>
        <v>3807</v>
      </c>
      <c r="AW99" s="47">
        <f t="shared" si="188"/>
        <v>5961918</v>
      </c>
      <c r="AX99" s="47">
        <f t="shared" si="188"/>
        <v>10</v>
      </c>
      <c r="AY99" s="47">
        <f t="shared" si="188"/>
        <v>25200</v>
      </c>
      <c r="AZ99" s="47">
        <f t="shared" si="188"/>
        <v>305025</v>
      </c>
      <c r="BA99" s="47">
        <f t="shared" si="188"/>
        <v>0</v>
      </c>
      <c r="BB99" s="47">
        <f t="shared" si="188"/>
        <v>4290</v>
      </c>
      <c r="BC99" s="47">
        <f t="shared" si="188"/>
        <v>888030</v>
      </c>
      <c r="BD99" s="47">
        <f t="shared" si="188"/>
        <v>1583</v>
      </c>
      <c r="BE99" s="47">
        <f t="shared" si="188"/>
        <v>158300</v>
      </c>
      <c r="BF99" s="47">
        <f t="shared" si="188"/>
        <v>26620</v>
      </c>
      <c r="BG99" s="47">
        <f t="shared" si="188"/>
        <v>8566</v>
      </c>
      <c r="BH99" s="47">
        <f t="shared" si="188"/>
        <v>149</v>
      </c>
      <c r="BI99" s="47">
        <f t="shared" si="188"/>
        <v>366030</v>
      </c>
      <c r="BJ99" s="47">
        <f t="shared" si="188"/>
        <v>0</v>
      </c>
      <c r="BK99" s="47">
        <f t="shared" si="188"/>
        <v>0</v>
      </c>
      <c r="BL99" s="47">
        <f t="shared" si="188"/>
        <v>183</v>
      </c>
      <c r="BM99" s="47">
        <f t="shared" si="188"/>
        <v>164151</v>
      </c>
      <c r="BN99" s="47">
        <f t="shared" si="188"/>
        <v>0</v>
      </c>
      <c r="BO99" s="47">
        <f t="shared" si="188"/>
        <v>0</v>
      </c>
      <c r="BP99" s="47">
        <f t="shared" si="188"/>
        <v>0</v>
      </c>
      <c r="BQ99" s="47">
        <f t="shared" si="188"/>
        <v>41645808.159999996</v>
      </c>
      <c r="BR99" s="47">
        <f t="shared" si="188"/>
        <v>41645808</v>
      </c>
    </row>
    <row r="100" spans="1:70" ht="15" x14ac:dyDescent="0.15">
      <c r="A100" s="69">
        <v>2213010</v>
      </c>
      <c r="C100" s="83">
        <v>5</v>
      </c>
      <c r="D100" s="69">
        <v>2213010</v>
      </c>
      <c r="E100" s="75" t="s">
        <v>31</v>
      </c>
      <c r="F100" s="69" t="s">
        <v>461</v>
      </c>
      <c r="G100" s="98">
        <f>VLOOKUP(D100,[1]Sheet1!$E$15:$AM$388,35,0)</f>
        <v>843</v>
      </c>
      <c r="H100" s="99">
        <f t="shared" si="123"/>
        <v>2602341</v>
      </c>
      <c r="I100" s="98">
        <f>VLOOKUP(D100,[1]Sheet1!$E$15:$AQ$388,39,0)</f>
        <v>0</v>
      </c>
      <c r="J100" s="98">
        <f t="shared" si="124"/>
        <v>0</v>
      </c>
      <c r="K100" s="98">
        <f>VLOOKUP(D100,'[4]К1-2023 - общински'!$D$8:$CU$380,96,0)</f>
        <v>0</v>
      </c>
      <c r="L100" s="98">
        <f t="shared" si="125"/>
        <v>0</v>
      </c>
      <c r="M100" s="98">
        <f>VLOOKUP(D100,[5]Sheet1!$F$7:$AI$380,30,0)</f>
        <v>0</v>
      </c>
      <c r="N100" s="98">
        <f t="shared" si="126"/>
        <v>0</v>
      </c>
      <c r="O100" s="98">
        <f>VLOOKUP(D100,[1]Sheet1!$E$15:$BV$388,70,0)</f>
        <v>0</v>
      </c>
      <c r="P100" s="98">
        <f t="shared" si="127"/>
        <v>0</v>
      </c>
      <c r="Q100" s="100">
        <f t="shared" ref="Q100:Q109" si="189">H100+J100+L100+N100+P100</f>
        <v>2602341</v>
      </c>
      <c r="R100" s="101">
        <f t="shared" ref="R100:R109" si="190">G100+I100+K100+M100+O100</f>
        <v>843</v>
      </c>
      <c r="S100" s="98">
        <f>VLOOKUP(D100,[1]Sheet1!$E$15:$AK$388,33,0)</f>
        <v>36</v>
      </c>
      <c r="T100" s="98">
        <f>VLOOKUP(D100,[5]Sheet1!$F$7:$U$380,16,0)</f>
        <v>0</v>
      </c>
      <c r="U100" s="98">
        <f t="shared" si="130"/>
        <v>36</v>
      </c>
      <c r="V100" s="99">
        <f t="shared" si="131"/>
        <v>564048</v>
      </c>
      <c r="W100" s="98">
        <f>VLOOKUP(D100,[1]Sheet1!$E$15:$DN$388,114,0)</f>
        <v>0</v>
      </c>
      <c r="X100" s="99">
        <f t="shared" si="132"/>
        <v>0</v>
      </c>
      <c r="Y100" s="98">
        <f>VLOOKUP(D100,[1]Sheet1!$E$15:$DP$388,116,0)</f>
        <v>194</v>
      </c>
      <c r="Z100" s="99">
        <f t="shared" si="133"/>
        <v>25026</v>
      </c>
      <c r="AA100" s="71">
        <v>73900</v>
      </c>
      <c r="AB100" s="39">
        <f t="shared" ref="AB100:AB109" si="191">H100*98%</f>
        <v>2550294.1800000002</v>
      </c>
      <c r="AC100" s="39">
        <f t="shared" ref="AC100:AC109" si="192">J100*98%</f>
        <v>0</v>
      </c>
      <c r="AD100" s="39">
        <f t="shared" ref="AD100:AD109" si="193">N100+L100</f>
        <v>0</v>
      </c>
      <c r="AE100" s="39">
        <f t="shared" ref="AE100:AE109" si="194">P100*100%</f>
        <v>0</v>
      </c>
      <c r="AF100" s="39">
        <f t="shared" si="138"/>
        <v>2550294.1800000002</v>
      </c>
      <c r="AG100" s="39">
        <f t="shared" ref="AG100:AG109" si="195">V100</f>
        <v>564048</v>
      </c>
      <c r="AH100" s="39">
        <f t="shared" si="140"/>
        <v>73900</v>
      </c>
      <c r="AI100" s="39">
        <f t="shared" ref="AI100:AI109" si="196">X100+Z100</f>
        <v>25026</v>
      </c>
      <c r="AJ100" s="39">
        <f t="shared" si="142"/>
        <v>3213268.18</v>
      </c>
      <c r="AK100" s="102">
        <v>0</v>
      </c>
      <c r="AL100" s="39">
        <f>VLOOKUP(D100,[6]data!$A$2:$E$107,5,0)</f>
        <v>5000</v>
      </c>
      <c r="AM100" s="98">
        <f>VLOOKUP(D100,[2]Sheet1!$E$15:$CJ$388,84,0)</f>
        <v>22</v>
      </c>
      <c r="AN100" s="39">
        <f t="shared" si="143"/>
        <v>2200</v>
      </c>
      <c r="AO100" s="76"/>
      <c r="AP100" s="76">
        <f t="shared" si="144"/>
        <v>0</v>
      </c>
      <c r="AQ100" s="76"/>
      <c r="AR100" s="76">
        <f t="shared" si="145"/>
        <v>0</v>
      </c>
      <c r="AS100" s="99">
        <f t="shared" si="146"/>
        <v>7200</v>
      </c>
      <c r="AT100" s="100">
        <f t="shared" si="147"/>
        <v>3220468.18</v>
      </c>
      <c r="AU100" s="98">
        <f>VLOOKUP(D100,[1]Sheet1!$E$15:$CT$388,94,0)</f>
        <v>16</v>
      </c>
      <c r="AV100" s="98">
        <f>VLOOKUP(D100,[1]Sheet1!$E$15:$CV$388,96,0)</f>
        <v>340</v>
      </c>
      <c r="AW100" s="99">
        <f t="shared" si="148"/>
        <v>536888</v>
      </c>
      <c r="AX100" s="98">
        <f>VLOOKUP(D100,[1]Sheet1!$E$15:$CR$388,92,0)</f>
        <v>0</v>
      </c>
      <c r="AY100" s="98">
        <f t="shared" si="149"/>
        <v>0</v>
      </c>
      <c r="AZ100" s="76">
        <f t="shared" si="150"/>
        <v>29505</v>
      </c>
      <c r="BA100" s="104"/>
      <c r="BB100" s="102">
        <v>360</v>
      </c>
      <c r="BC100" s="99">
        <f t="shared" si="151"/>
        <v>74520</v>
      </c>
      <c r="BD100" s="98">
        <f>VLOOKUP(D100,[1]Sheet1!$E$15:$DF$388,106,0)</f>
        <v>194</v>
      </c>
      <c r="BE100" s="98">
        <f t="shared" si="152"/>
        <v>19400</v>
      </c>
      <c r="BF100" s="99">
        <v>2662</v>
      </c>
      <c r="BG100" s="98">
        <f t="shared" ref="BG100:BG109" si="197">G100</f>
        <v>843</v>
      </c>
      <c r="BH100" s="98">
        <f t="shared" ref="BH100:BH109" si="198">I100</f>
        <v>0</v>
      </c>
      <c r="BI100" s="99">
        <f t="shared" si="155"/>
        <v>35406</v>
      </c>
      <c r="BJ100" s="98">
        <f>VLOOKUP(D100,[1]Sheet1!$E$15:$CA$388,75,0)</f>
        <v>0</v>
      </c>
      <c r="BK100" s="98">
        <f t="shared" si="156"/>
        <v>0</v>
      </c>
      <c r="BL100" s="98">
        <v>0</v>
      </c>
      <c r="BM100" s="98">
        <f t="shared" si="157"/>
        <v>0</v>
      </c>
      <c r="BN100" s="98"/>
      <c r="BO100" s="98"/>
      <c r="BP100" s="39">
        <f t="shared" si="158"/>
        <v>0</v>
      </c>
      <c r="BQ100" s="39">
        <f t="shared" ref="BQ100:BQ109" si="199">AT100+AW100+AY100+AZ100+BA100+BC100+BE100+BF100+BI100+BK100+BM100</f>
        <v>3918849.18</v>
      </c>
      <c r="BR100" s="39">
        <f t="shared" si="160"/>
        <v>3918849</v>
      </c>
    </row>
    <row r="101" spans="1:70" ht="15" x14ac:dyDescent="0.15">
      <c r="A101" s="69">
        <v>2213039</v>
      </c>
      <c r="C101" s="83">
        <v>1</v>
      </c>
      <c r="D101" s="69">
        <v>2213039</v>
      </c>
      <c r="E101" s="75" t="s">
        <v>31</v>
      </c>
      <c r="F101" s="69" t="s">
        <v>462</v>
      </c>
      <c r="G101" s="98">
        <f>VLOOKUP(D101,[1]Sheet1!$E$15:$AM$388,35,0)</f>
        <v>719</v>
      </c>
      <c r="H101" s="99">
        <f t="shared" si="123"/>
        <v>2219553</v>
      </c>
      <c r="I101" s="98">
        <f>VLOOKUP(D101,[1]Sheet1!$E$15:$AQ$388,39,0)</f>
        <v>0</v>
      </c>
      <c r="J101" s="98">
        <f t="shared" si="124"/>
        <v>0</v>
      </c>
      <c r="K101" s="98">
        <f>VLOOKUP(D101,'[4]К1-2023 - общински'!$D$8:$CU$380,96,0)</f>
        <v>0</v>
      </c>
      <c r="L101" s="98">
        <f t="shared" si="125"/>
        <v>0</v>
      </c>
      <c r="M101" s="98">
        <f>VLOOKUP(D101,[5]Sheet1!$F$7:$AI$380,30,0)</f>
        <v>0</v>
      </c>
      <c r="N101" s="98">
        <f t="shared" si="126"/>
        <v>0</v>
      </c>
      <c r="O101" s="98">
        <f>VLOOKUP(D101,[1]Sheet1!$E$15:$BV$388,70,0)</f>
        <v>4</v>
      </c>
      <c r="P101" s="98">
        <f t="shared" si="127"/>
        <v>35284</v>
      </c>
      <c r="Q101" s="100">
        <f t="shared" si="189"/>
        <v>2254837</v>
      </c>
      <c r="R101" s="101">
        <f t="shared" si="190"/>
        <v>723</v>
      </c>
      <c r="S101" s="98">
        <f>VLOOKUP(D101,[1]Sheet1!$E$15:$AK$388,33,0)</f>
        <v>30</v>
      </c>
      <c r="T101" s="98">
        <f>VLOOKUP(D101,[5]Sheet1!$F$7:$U$380,16,0)</f>
        <v>0</v>
      </c>
      <c r="U101" s="98">
        <f t="shared" si="130"/>
        <v>30</v>
      </c>
      <c r="V101" s="99">
        <f t="shared" si="131"/>
        <v>470040</v>
      </c>
      <c r="W101" s="98">
        <f>VLOOKUP(D101,[1]Sheet1!$E$15:$DN$388,114,0)</f>
        <v>0</v>
      </c>
      <c r="X101" s="99">
        <f t="shared" si="132"/>
        <v>0</v>
      </c>
      <c r="Y101" s="98">
        <f>VLOOKUP(D101,[1]Sheet1!$E$15:$DP$388,116,0)</f>
        <v>211</v>
      </c>
      <c r="Z101" s="99">
        <f t="shared" si="133"/>
        <v>27219</v>
      </c>
      <c r="AA101" s="71">
        <v>73900</v>
      </c>
      <c r="AB101" s="39">
        <f t="shared" si="191"/>
        <v>2175161.94</v>
      </c>
      <c r="AC101" s="39">
        <f t="shared" si="192"/>
        <v>0</v>
      </c>
      <c r="AD101" s="39">
        <f t="shared" si="193"/>
        <v>0</v>
      </c>
      <c r="AE101" s="39">
        <f t="shared" si="194"/>
        <v>35284</v>
      </c>
      <c r="AF101" s="39">
        <f t="shared" si="138"/>
        <v>2210445.94</v>
      </c>
      <c r="AG101" s="39">
        <f t="shared" si="195"/>
        <v>470040</v>
      </c>
      <c r="AH101" s="39">
        <f t="shared" si="140"/>
        <v>73900</v>
      </c>
      <c r="AI101" s="39">
        <f t="shared" si="196"/>
        <v>27219</v>
      </c>
      <c r="AJ101" s="39">
        <f t="shared" si="142"/>
        <v>2781604.94</v>
      </c>
      <c r="AK101" s="102">
        <v>0</v>
      </c>
      <c r="AL101" s="39">
        <f>VLOOKUP(D101,[6]data!$A$2:$E$107,5,0)</f>
        <v>5000</v>
      </c>
      <c r="AM101" s="98">
        <f>VLOOKUP(D101,[2]Sheet1!$E$15:$CJ$388,84,0)</f>
        <v>24</v>
      </c>
      <c r="AN101" s="39">
        <f t="shared" si="143"/>
        <v>2400</v>
      </c>
      <c r="AO101" s="76"/>
      <c r="AP101" s="76">
        <f t="shared" si="144"/>
        <v>0</v>
      </c>
      <c r="AQ101" s="76"/>
      <c r="AR101" s="76">
        <f t="shared" si="145"/>
        <v>0</v>
      </c>
      <c r="AS101" s="99">
        <f t="shared" si="146"/>
        <v>7400</v>
      </c>
      <c r="AT101" s="100">
        <f t="shared" si="147"/>
        <v>2789004.94</v>
      </c>
      <c r="AU101" s="98">
        <f>VLOOKUP(D101,[1]Sheet1!$E$15:$CT$388,94,0)</f>
        <v>12</v>
      </c>
      <c r="AV101" s="98">
        <f>VLOOKUP(D101,[1]Sheet1!$E$15:$CV$388,96,0)</f>
        <v>236</v>
      </c>
      <c r="AW101" s="99">
        <f t="shared" si="148"/>
        <v>375800</v>
      </c>
      <c r="AX101" s="98">
        <f>VLOOKUP(D101,[1]Sheet1!$E$15:$CR$388,92,0)</f>
        <v>3</v>
      </c>
      <c r="AY101" s="98">
        <f t="shared" si="149"/>
        <v>7560</v>
      </c>
      <c r="AZ101" s="76">
        <f t="shared" si="150"/>
        <v>25165</v>
      </c>
      <c r="BA101" s="104"/>
      <c r="BB101" s="102">
        <v>267</v>
      </c>
      <c r="BC101" s="99">
        <f t="shared" si="151"/>
        <v>55269</v>
      </c>
      <c r="BD101" s="98">
        <f>VLOOKUP(D101,[1]Sheet1!$E$15:$DF$388,106,0)</f>
        <v>212</v>
      </c>
      <c r="BE101" s="98">
        <f t="shared" si="152"/>
        <v>21200</v>
      </c>
      <c r="BF101" s="99">
        <v>2662</v>
      </c>
      <c r="BG101" s="98">
        <f t="shared" si="197"/>
        <v>719</v>
      </c>
      <c r="BH101" s="98">
        <f t="shared" si="198"/>
        <v>0</v>
      </c>
      <c r="BI101" s="99">
        <f t="shared" si="155"/>
        <v>30198</v>
      </c>
      <c r="BJ101" s="98">
        <f>VLOOKUP(D101,[1]Sheet1!$E$15:$CA$388,75,0)</f>
        <v>0</v>
      </c>
      <c r="BK101" s="98">
        <f t="shared" si="156"/>
        <v>0</v>
      </c>
      <c r="BL101" s="98">
        <v>0</v>
      </c>
      <c r="BM101" s="98">
        <f t="shared" si="157"/>
        <v>0</v>
      </c>
      <c r="BN101" s="98"/>
      <c r="BO101" s="98"/>
      <c r="BP101" s="39">
        <f t="shared" si="158"/>
        <v>0</v>
      </c>
      <c r="BQ101" s="39">
        <f t="shared" si="199"/>
        <v>3306858.94</v>
      </c>
      <c r="BR101" s="39">
        <f t="shared" si="160"/>
        <v>3306859</v>
      </c>
    </row>
    <row r="102" spans="1:70" ht="15" x14ac:dyDescent="0.15">
      <c r="A102" s="69">
        <v>2213081</v>
      </c>
      <c r="C102" s="83">
        <v>0</v>
      </c>
      <c r="D102" s="69">
        <v>2213081</v>
      </c>
      <c r="E102" s="75" t="s">
        <v>31</v>
      </c>
      <c r="F102" s="69" t="s">
        <v>463</v>
      </c>
      <c r="G102" s="98">
        <f>VLOOKUP(D102,[1]Sheet1!$E$15:$AM$388,35,0)</f>
        <v>1270</v>
      </c>
      <c r="H102" s="99">
        <f t="shared" si="123"/>
        <v>3920490</v>
      </c>
      <c r="I102" s="98">
        <f>VLOOKUP(D102,[1]Sheet1!$E$15:$AQ$388,39,0)</f>
        <v>0</v>
      </c>
      <c r="J102" s="98">
        <f t="shared" si="124"/>
        <v>0</v>
      </c>
      <c r="K102" s="98">
        <f>VLOOKUP(D102,'[4]К1-2023 - общински'!$D$8:$CU$380,96,0)</f>
        <v>0</v>
      </c>
      <c r="L102" s="98">
        <f t="shared" si="125"/>
        <v>0</v>
      </c>
      <c r="M102" s="98">
        <f>VLOOKUP(D102,[5]Sheet1!$F$7:$AI$380,30,0)</f>
        <v>0</v>
      </c>
      <c r="N102" s="98">
        <f t="shared" si="126"/>
        <v>0</v>
      </c>
      <c r="O102" s="98">
        <f>VLOOKUP(D102,[1]Sheet1!$E$15:$BV$388,70,0)</f>
        <v>2</v>
      </c>
      <c r="P102" s="98">
        <f t="shared" si="127"/>
        <v>17642</v>
      </c>
      <c r="Q102" s="100">
        <f t="shared" si="189"/>
        <v>3938132</v>
      </c>
      <c r="R102" s="101">
        <f t="shared" si="190"/>
        <v>1272</v>
      </c>
      <c r="S102" s="98">
        <f>VLOOKUP(D102,[1]Sheet1!$E$15:$AK$388,33,0)</f>
        <v>53</v>
      </c>
      <c r="T102" s="98">
        <f>VLOOKUP(D102,[5]Sheet1!$F$7:$U$380,16,0)</f>
        <v>0</v>
      </c>
      <c r="U102" s="98">
        <f t="shared" si="130"/>
        <v>53</v>
      </c>
      <c r="V102" s="99">
        <f t="shared" si="131"/>
        <v>830404</v>
      </c>
      <c r="W102" s="98">
        <f>VLOOKUP(D102,[1]Sheet1!$E$15:$DN$388,114,0)</f>
        <v>0</v>
      </c>
      <c r="X102" s="99">
        <f t="shared" si="132"/>
        <v>0</v>
      </c>
      <c r="Y102" s="98">
        <f>VLOOKUP(D102,[1]Sheet1!$E$15:$DP$388,116,0)</f>
        <v>266</v>
      </c>
      <c r="Z102" s="99">
        <f t="shared" si="133"/>
        <v>34314</v>
      </c>
      <c r="AA102" s="71">
        <v>73900</v>
      </c>
      <c r="AB102" s="39">
        <f t="shared" si="191"/>
        <v>3842080.1999999997</v>
      </c>
      <c r="AC102" s="39">
        <f t="shared" si="192"/>
        <v>0</v>
      </c>
      <c r="AD102" s="39">
        <f t="shared" si="193"/>
        <v>0</v>
      </c>
      <c r="AE102" s="39">
        <f t="shared" si="194"/>
        <v>17642</v>
      </c>
      <c r="AF102" s="39">
        <f t="shared" si="138"/>
        <v>3859722.1999999997</v>
      </c>
      <c r="AG102" s="39">
        <f t="shared" si="195"/>
        <v>830404</v>
      </c>
      <c r="AH102" s="39">
        <f t="shared" si="140"/>
        <v>73900</v>
      </c>
      <c r="AI102" s="39">
        <f t="shared" si="196"/>
        <v>34314</v>
      </c>
      <c r="AJ102" s="39">
        <f t="shared" si="142"/>
        <v>4798340.1999999993</v>
      </c>
      <c r="AK102" s="102">
        <v>0</v>
      </c>
      <c r="AL102" s="39">
        <v>0</v>
      </c>
      <c r="AM102" s="98">
        <f>VLOOKUP(D102,[2]Sheet1!$E$15:$CJ$388,84,0)</f>
        <v>32</v>
      </c>
      <c r="AN102" s="39">
        <f t="shared" si="143"/>
        <v>3200</v>
      </c>
      <c r="AO102" s="76"/>
      <c r="AP102" s="76">
        <f t="shared" si="144"/>
        <v>0</v>
      </c>
      <c r="AQ102" s="76"/>
      <c r="AR102" s="76">
        <f t="shared" si="145"/>
        <v>0</v>
      </c>
      <c r="AS102" s="99">
        <f t="shared" si="146"/>
        <v>3200</v>
      </c>
      <c r="AT102" s="100">
        <f t="shared" si="147"/>
        <v>4801540.1999999993</v>
      </c>
      <c r="AU102" s="98">
        <f>VLOOKUP(D102,[1]Sheet1!$E$15:$CT$388,94,0)</f>
        <v>24</v>
      </c>
      <c r="AV102" s="98">
        <f>VLOOKUP(D102,[1]Sheet1!$E$15:$CV$388,96,0)</f>
        <v>553</v>
      </c>
      <c r="AW102" s="99">
        <f t="shared" si="148"/>
        <v>866134</v>
      </c>
      <c r="AX102" s="98">
        <f>VLOOKUP(D102,[1]Sheet1!$E$15:$CR$388,92,0)</f>
        <v>0</v>
      </c>
      <c r="AY102" s="98">
        <f t="shared" si="149"/>
        <v>0</v>
      </c>
      <c r="AZ102" s="76">
        <f t="shared" si="150"/>
        <v>44450</v>
      </c>
      <c r="BA102" s="104"/>
      <c r="BB102" s="102">
        <v>617</v>
      </c>
      <c r="BC102" s="99">
        <f t="shared" si="151"/>
        <v>127719</v>
      </c>
      <c r="BD102" s="98">
        <f>VLOOKUP(D102,[1]Sheet1!$E$15:$DF$388,106,0)</f>
        <v>266</v>
      </c>
      <c r="BE102" s="98">
        <f t="shared" si="152"/>
        <v>26600</v>
      </c>
      <c r="BF102" s="99">
        <v>2662</v>
      </c>
      <c r="BG102" s="98">
        <f t="shared" si="197"/>
        <v>1270</v>
      </c>
      <c r="BH102" s="98">
        <f t="shared" si="198"/>
        <v>0</v>
      </c>
      <c r="BI102" s="99">
        <f t="shared" si="155"/>
        <v>53340</v>
      </c>
      <c r="BJ102" s="98">
        <f>VLOOKUP(D102,[1]Sheet1!$E$15:$CA$388,75,0)</f>
        <v>0</v>
      </c>
      <c r="BK102" s="98">
        <f t="shared" si="156"/>
        <v>0</v>
      </c>
      <c r="BL102" s="98">
        <v>0</v>
      </c>
      <c r="BM102" s="98">
        <f t="shared" si="157"/>
        <v>0</v>
      </c>
      <c r="BN102" s="98"/>
      <c r="BO102" s="98"/>
      <c r="BP102" s="39">
        <f t="shared" si="158"/>
        <v>0</v>
      </c>
      <c r="BQ102" s="39">
        <f t="shared" si="199"/>
        <v>5922445.1999999993</v>
      </c>
      <c r="BR102" s="39">
        <f t="shared" si="160"/>
        <v>5922445</v>
      </c>
    </row>
    <row r="103" spans="1:70" ht="15" x14ac:dyDescent="0.15">
      <c r="A103" s="69">
        <v>2213082</v>
      </c>
      <c r="C103" s="83">
        <v>0</v>
      </c>
      <c r="D103" s="69">
        <v>2213082</v>
      </c>
      <c r="E103" s="75" t="s">
        <v>31</v>
      </c>
      <c r="F103" s="69" t="s">
        <v>464</v>
      </c>
      <c r="G103" s="98">
        <f>VLOOKUP(D103,[1]Sheet1!$E$15:$AM$388,35,0)</f>
        <v>287</v>
      </c>
      <c r="H103" s="99">
        <f t="shared" si="123"/>
        <v>885969</v>
      </c>
      <c r="I103" s="98">
        <f>VLOOKUP(D103,[1]Sheet1!$E$15:$AQ$388,39,0)</f>
        <v>0</v>
      </c>
      <c r="J103" s="98">
        <f t="shared" si="124"/>
        <v>0</v>
      </c>
      <c r="K103" s="98">
        <f>VLOOKUP(D103,'[4]К1-2023 - общински'!$D$8:$CU$380,96,0)</f>
        <v>0</v>
      </c>
      <c r="L103" s="98">
        <f t="shared" si="125"/>
        <v>0</v>
      </c>
      <c r="M103" s="98">
        <f>VLOOKUP(D103,[5]Sheet1!$F$7:$AI$380,30,0)</f>
        <v>0</v>
      </c>
      <c r="N103" s="98">
        <f t="shared" si="126"/>
        <v>0</v>
      </c>
      <c r="O103" s="98">
        <f>VLOOKUP(D103,[1]Sheet1!$E$15:$BV$388,70,0)</f>
        <v>0</v>
      </c>
      <c r="P103" s="98">
        <f t="shared" si="127"/>
        <v>0</v>
      </c>
      <c r="Q103" s="100">
        <f t="shared" si="189"/>
        <v>885969</v>
      </c>
      <c r="R103" s="101">
        <f t="shared" si="190"/>
        <v>287</v>
      </c>
      <c r="S103" s="98">
        <f>VLOOKUP(D103,[1]Sheet1!$E$15:$AK$388,33,0)</f>
        <v>14</v>
      </c>
      <c r="T103" s="98">
        <f>VLOOKUP(D103,[5]Sheet1!$F$7:$U$380,16,0)</f>
        <v>0</v>
      </c>
      <c r="U103" s="98">
        <f t="shared" si="130"/>
        <v>14</v>
      </c>
      <c r="V103" s="99">
        <f t="shared" si="131"/>
        <v>219352</v>
      </c>
      <c r="W103" s="98">
        <f>VLOOKUP(D103,[1]Sheet1!$E$15:$DN$388,114,0)</f>
        <v>0</v>
      </c>
      <c r="X103" s="99">
        <f t="shared" si="132"/>
        <v>0</v>
      </c>
      <c r="Y103" s="98">
        <f>VLOOKUP(D103,[1]Sheet1!$E$15:$DP$388,116,0)</f>
        <v>0</v>
      </c>
      <c r="Z103" s="99">
        <f t="shared" si="133"/>
        <v>0</v>
      </c>
      <c r="AA103" s="71">
        <v>73900</v>
      </c>
      <c r="AB103" s="39">
        <f t="shared" si="191"/>
        <v>868249.62</v>
      </c>
      <c r="AC103" s="39">
        <f t="shared" si="192"/>
        <v>0</v>
      </c>
      <c r="AD103" s="39">
        <f t="shared" si="193"/>
        <v>0</v>
      </c>
      <c r="AE103" s="39">
        <f t="shared" si="194"/>
        <v>0</v>
      </c>
      <c r="AF103" s="39">
        <f t="shared" si="138"/>
        <v>868249.62</v>
      </c>
      <c r="AG103" s="39">
        <f t="shared" si="195"/>
        <v>219352</v>
      </c>
      <c r="AH103" s="39">
        <f t="shared" si="140"/>
        <v>73900</v>
      </c>
      <c r="AI103" s="39">
        <f t="shared" si="196"/>
        <v>0</v>
      </c>
      <c r="AJ103" s="39">
        <f t="shared" si="142"/>
        <v>1161501.6200000001</v>
      </c>
      <c r="AK103" s="102">
        <v>15400</v>
      </c>
      <c r="AL103" s="39">
        <f>VLOOKUP(D103,[6]data!$A$2:$E$107,5,0)</f>
        <v>5000</v>
      </c>
      <c r="AM103" s="98">
        <f>VLOOKUP(D103,[2]Sheet1!$E$15:$CJ$388,84,0)</f>
        <v>0</v>
      </c>
      <c r="AN103" s="39">
        <f t="shared" si="143"/>
        <v>0</v>
      </c>
      <c r="AO103" s="76"/>
      <c r="AP103" s="76">
        <f t="shared" si="144"/>
        <v>0</v>
      </c>
      <c r="AQ103" s="76"/>
      <c r="AR103" s="76">
        <f t="shared" si="145"/>
        <v>0</v>
      </c>
      <c r="AS103" s="99">
        <f t="shared" si="146"/>
        <v>20400</v>
      </c>
      <c r="AT103" s="100">
        <f t="shared" si="147"/>
        <v>1181901.6200000001</v>
      </c>
      <c r="AU103" s="98">
        <f>VLOOKUP(D103,[1]Sheet1!$E$15:$CT$388,94,0)</f>
        <v>14</v>
      </c>
      <c r="AV103" s="98">
        <f>VLOOKUP(D103,[1]Sheet1!$E$15:$CV$388,96,0)</f>
        <v>287</v>
      </c>
      <c r="AW103" s="99">
        <f t="shared" si="148"/>
        <v>454930</v>
      </c>
      <c r="AX103" s="98">
        <f>VLOOKUP(D103,[1]Sheet1!$E$15:$CR$388,92,0)</f>
        <v>0</v>
      </c>
      <c r="AY103" s="98">
        <f t="shared" si="149"/>
        <v>0</v>
      </c>
      <c r="AZ103" s="76">
        <f t="shared" si="150"/>
        <v>10045</v>
      </c>
      <c r="BA103" s="104"/>
      <c r="BB103" s="102">
        <v>168</v>
      </c>
      <c r="BC103" s="99">
        <f t="shared" si="151"/>
        <v>34776</v>
      </c>
      <c r="BD103" s="98">
        <f>VLOOKUP(D103,[1]Sheet1!$E$15:$DF$388,106,0)</f>
        <v>0</v>
      </c>
      <c r="BE103" s="98">
        <f t="shared" si="152"/>
        <v>0</v>
      </c>
      <c r="BF103" s="99">
        <v>2662</v>
      </c>
      <c r="BG103" s="98">
        <f t="shared" si="197"/>
        <v>287</v>
      </c>
      <c r="BH103" s="98">
        <f t="shared" si="198"/>
        <v>0</v>
      </c>
      <c r="BI103" s="99">
        <f t="shared" si="155"/>
        <v>12054</v>
      </c>
      <c r="BJ103" s="98">
        <f>VLOOKUP(D103,[1]Sheet1!$E$15:$CA$388,75,0)</f>
        <v>0</v>
      </c>
      <c r="BK103" s="98">
        <f t="shared" si="156"/>
        <v>0</v>
      </c>
      <c r="BL103" s="98">
        <v>0</v>
      </c>
      <c r="BM103" s="98">
        <f t="shared" si="157"/>
        <v>0</v>
      </c>
      <c r="BN103" s="98"/>
      <c r="BO103" s="98"/>
      <c r="BP103" s="39">
        <f t="shared" si="158"/>
        <v>0</v>
      </c>
      <c r="BQ103" s="39">
        <f t="shared" si="199"/>
        <v>1696368.62</v>
      </c>
      <c r="BR103" s="39">
        <f t="shared" si="160"/>
        <v>1696369</v>
      </c>
    </row>
    <row r="104" spans="1:70" ht="15" x14ac:dyDescent="0.15">
      <c r="A104" s="69">
        <v>2213118</v>
      </c>
      <c r="C104" s="83">
        <v>1</v>
      </c>
      <c r="D104" s="69">
        <v>2213118</v>
      </c>
      <c r="E104" s="75" t="s">
        <v>31</v>
      </c>
      <c r="F104" s="69" t="s">
        <v>465</v>
      </c>
      <c r="G104" s="98">
        <f>VLOOKUP(D104,[1]Sheet1!$E$15:$AM$388,35,0)</f>
        <v>817</v>
      </c>
      <c r="H104" s="99">
        <f t="shared" si="123"/>
        <v>2522079</v>
      </c>
      <c r="I104" s="98">
        <f>VLOOKUP(D104,[1]Sheet1!$E$15:$AQ$388,39,0)</f>
        <v>0</v>
      </c>
      <c r="J104" s="98">
        <f t="shared" si="124"/>
        <v>0</v>
      </c>
      <c r="K104" s="98">
        <f>VLOOKUP(D104,'[4]К1-2023 - общински'!$D$8:$CU$380,96,0)</f>
        <v>0</v>
      </c>
      <c r="L104" s="98">
        <f t="shared" si="125"/>
        <v>0</v>
      </c>
      <c r="M104" s="98">
        <f>VLOOKUP(D104,[5]Sheet1!$F$7:$AI$380,30,0)</f>
        <v>0</v>
      </c>
      <c r="N104" s="98">
        <f t="shared" si="126"/>
        <v>0</v>
      </c>
      <c r="O104" s="98">
        <f>VLOOKUP(D104,[1]Sheet1!$E$15:$BV$388,70,0)</f>
        <v>1</v>
      </c>
      <c r="P104" s="98">
        <f t="shared" si="127"/>
        <v>8821</v>
      </c>
      <c r="Q104" s="100">
        <f t="shared" si="189"/>
        <v>2530900</v>
      </c>
      <c r="R104" s="101">
        <f t="shared" si="190"/>
        <v>818</v>
      </c>
      <c r="S104" s="98">
        <f>VLOOKUP(D104,[1]Sheet1!$E$15:$AK$388,33,0)</f>
        <v>35</v>
      </c>
      <c r="T104" s="98">
        <f>VLOOKUP(D104,[5]Sheet1!$F$7:$U$380,16,0)</f>
        <v>0</v>
      </c>
      <c r="U104" s="98">
        <f t="shared" si="130"/>
        <v>35</v>
      </c>
      <c r="V104" s="99">
        <f t="shared" si="131"/>
        <v>548380</v>
      </c>
      <c r="W104" s="98">
        <f>VLOOKUP(D104,[1]Sheet1!$E$15:$DN$388,114,0)</f>
        <v>0</v>
      </c>
      <c r="X104" s="99">
        <f t="shared" si="132"/>
        <v>0</v>
      </c>
      <c r="Y104" s="98">
        <f>VLOOKUP(D104,[1]Sheet1!$E$15:$DP$388,116,0)</f>
        <v>172</v>
      </c>
      <c r="Z104" s="99">
        <f t="shared" si="133"/>
        <v>22188</v>
      </c>
      <c r="AA104" s="71">
        <v>73900</v>
      </c>
      <c r="AB104" s="39">
        <f t="shared" si="191"/>
        <v>2471637.42</v>
      </c>
      <c r="AC104" s="39">
        <f t="shared" si="192"/>
        <v>0</v>
      </c>
      <c r="AD104" s="39">
        <f t="shared" si="193"/>
        <v>0</v>
      </c>
      <c r="AE104" s="39">
        <f t="shared" si="194"/>
        <v>8821</v>
      </c>
      <c r="AF104" s="39">
        <f t="shared" si="138"/>
        <v>2480458.42</v>
      </c>
      <c r="AG104" s="39">
        <f t="shared" si="195"/>
        <v>548380</v>
      </c>
      <c r="AH104" s="39">
        <f t="shared" si="140"/>
        <v>73900</v>
      </c>
      <c r="AI104" s="39">
        <f t="shared" si="196"/>
        <v>22188</v>
      </c>
      <c r="AJ104" s="39">
        <f t="shared" si="142"/>
        <v>3124926.42</v>
      </c>
      <c r="AK104" s="102">
        <v>0</v>
      </c>
      <c r="AL104" s="39">
        <f>VLOOKUP(D104,[6]data!$A$2:$E$107,5,0)</f>
        <v>5000</v>
      </c>
      <c r="AM104" s="98">
        <f>VLOOKUP(D104,[2]Sheet1!$E$15:$CJ$388,84,0)</f>
        <v>13</v>
      </c>
      <c r="AN104" s="39">
        <f t="shared" si="143"/>
        <v>1300</v>
      </c>
      <c r="AO104" s="76"/>
      <c r="AP104" s="76">
        <f t="shared" si="144"/>
        <v>0</v>
      </c>
      <c r="AQ104" s="76"/>
      <c r="AR104" s="76">
        <f t="shared" si="145"/>
        <v>0</v>
      </c>
      <c r="AS104" s="99">
        <f t="shared" si="146"/>
        <v>6300</v>
      </c>
      <c r="AT104" s="100">
        <f t="shared" si="147"/>
        <v>3131226.42</v>
      </c>
      <c r="AU104" s="98">
        <f>VLOOKUP(D104,[1]Sheet1!$E$15:$CT$388,94,0)</f>
        <v>16</v>
      </c>
      <c r="AV104" s="98">
        <f>VLOOKUP(D104,[1]Sheet1!$E$15:$CV$388,96,0)</f>
        <v>367</v>
      </c>
      <c r="AW104" s="99">
        <f t="shared" si="148"/>
        <v>575066</v>
      </c>
      <c r="AX104" s="98">
        <f>VLOOKUP(D104,[1]Sheet1!$E$15:$CR$388,92,0)</f>
        <v>0</v>
      </c>
      <c r="AY104" s="98">
        <f t="shared" si="149"/>
        <v>0</v>
      </c>
      <c r="AZ104" s="76">
        <f t="shared" si="150"/>
        <v>28595</v>
      </c>
      <c r="BA104" s="104"/>
      <c r="BB104" s="102">
        <v>380</v>
      </c>
      <c r="BC104" s="99">
        <f t="shared" si="151"/>
        <v>78660</v>
      </c>
      <c r="BD104" s="98">
        <f>VLOOKUP(D104,[1]Sheet1!$E$15:$DF$388,106,0)</f>
        <v>173</v>
      </c>
      <c r="BE104" s="98">
        <f t="shared" si="152"/>
        <v>17300</v>
      </c>
      <c r="BF104" s="99">
        <v>2662</v>
      </c>
      <c r="BG104" s="98">
        <f t="shared" si="197"/>
        <v>817</v>
      </c>
      <c r="BH104" s="98">
        <f t="shared" si="198"/>
        <v>0</v>
      </c>
      <c r="BI104" s="99">
        <f t="shared" si="155"/>
        <v>34314</v>
      </c>
      <c r="BJ104" s="98">
        <f>VLOOKUP(D104,[1]Sheet1!$E$15:$CA$388,75,0)</f>
        <v>0</v>
      </c>
      <c r="BK104" s="98">
        <f t="shared" si="156"/>
        <v>0</v>
      </c>
      <c r="BL104" s="98">
        <v>0</v>
      </c>
      <c r="BM104" s="98">
        <f t="shared" si="157"/>
        <v>0</v>
      </c>
      <c r="BN104" s="98"/>
      <c r="BO104" s="98"/>
      <c r="BP104" s="39">
        <f t="shared" si="158"/>
        <v>0</v>
      </c>
      <c r="BQ104" s="39">
        <f t="shared" si="199"/>
        <v>3867823.42</v>
      </c>
      <c r="BR104" s="39">
        <f t="shared" si="160"/>
        <v>3867823</v>
      </c>
    </row>
    <row r="105" spans="1:70" ht="15" x14ac:dyDescent="0.15">
      <c r="A105" s="69">
        <v>2213125</v>
      </c>
      <c r="C105" s="83">
        <v>7</v>
      </c>
      <c r="D105" s="69">
        <v>2213125</v>
      </c>
      <c r="E105" s="75" t="s">
        <v>31</v>
      </c>
      <c r="F105" s="69" t="s">
        <v>466</v>
      </c>
      <c r="G105" s="98">
        <f>VLOOKUP(D105,[1]Sheet1!$E$15:$AM$388,35,0)</f>
        <v>1405</v>
      </c>
      <c r="H105" s="99">
        <f t="shared" si="123"/>
        <v>4337235</v>
      </c>
      <c r="I105" s="98">
        <f>VLOOKUP(D105,[1]Sheet1!$E$15:$AQ$388,39,0)</f>
        <v>0</v>
      </c>
      <c r="J105" s="98">
        <f t="shared" si="124"/>
        <v>0</v>
      </c>
      <c r="K105" s="98">
        <f>VLOOKUP(D105,'[4]К1-2023 - общински'!$D$8:$CU$380,96,0)</f>
        <v>0</v>
      </c>
      <c r="L105" s="98">
        <f t="shared" si="125"/>
        <v>0</v>
      </c>
      <c r="M105" s="98">
        <f>VLOOKUP(D105,[5]Sheet1!$F$7:$AI$380,30,0)</f>
        <v>0</v>
      </c>
      <c r="N105" s="98">
        <f t="shared" si="126"/>
        <v>0</v>
      </c>
      <c r="O105" s="98">
        <f>VLOOKUP(D105,[1]Sheet1!$E$15:$BV$388,70,0)</f>
        <v>1</v>
      </c>
      <c r="P105" s="98">
        <f t="shared" si="127"/>
        <v>8821</v>
      </c>
      <c r="Q105" s="100">
        <f t="shared" si="189"/>
        <v>4346056</v>
      </c>
      <c r="R105" s="101">
        <f t="shared" si="190"/>
        <v>1406</v>
      </c>
      <c r="S105" s="98">
        <f>VLOOKUP(D105,[1]Sheet1!$E$15:$AK$388,33,0)</f>
        <v>56</v>
      </c>
      <c r="T105" s="98">
        <f>VLOOKUP(D105,[5]Sheet1!$F$7:$U$380,16,0)</f>
        <v>0</v>
      </c>
      <c r="U105" s="98">
        <f t="shared" si="130"/>
        <v>56</v>
      </c>
      <c r="V105" s="99">
        <f t="shared" si="131"/>
        <v>877408</v>
      </c>
      <c r="W105" s="98">
        <f>VLOOKUP(D105,[1]Sheet1!$E$15:$DN$388,114,0)</f>
        <v>0</v>
      </c>
      <c r="X105" s="99">
        <f t="shared" si="132"/>
        <v>0</v>
      </c>
      <c r="Y105" s="98">
        <f>VLOOKUP(D105,[1]Sheet1!$E$15:$DP$388,116,0)</f>
        <v>245</v>
      </c>
      <c r="Z105" s="99">
        <f t="shared" si="133"/>
        <v>31605</v>
      </c>
      <c r="AA105" s="71">
        <v>73900</v>
      </c>
      <c r="AB105" s="39">
        <f t="shared" si="191"/>
        <v>4250490.3</v>
      </c>
      <c r="AC105" s="39">
        <f t="shared" si="192"/>
        <v>0</v>
      </c>
      <c r="AD105" s="39">
        <f t="shared" si="193"/>
        <v>0</v>
      </c>
      <c r="AE105" s="39">
        <f t="shared" si="194"/>
        <v>8821</v>
      </c>
      <c r="AF105" s="39">
        <f t="shared" si="138"/>
        <v>4259311.3</v>
      </c>
      <c r="AG105" s="39">
        <f t="shared" si="195"/>
        <v>877408</v>
      </c>
      <c r="AH105" s="39">
        <f t="shared" si="140"/>
        <v>73900</v>
      </c>
      <c r="AI105" s="39">
        <f t="shared" si="196"/>
        <v>31605</v>
      </c>
      <c r="AJ105" s="39">
        <f t="shared" si="142"/>
        <v>5242224.3</v>
      </c>
      <c r="AK105" s="102">
        <v>0</v>
      </c>
      <c r="AL105" s="39">
        <v>0</v>
      </c>
      <c r="AM105" s="98">
        <f>VLOOKUP(D105,[2]Sheet1!$E$15:$CJ$388,84,0)</f>
        <v>21</v>
      </c>
      <c r="AN105" s="39">
        <f t="shared" si="143"/>
        <v>2100</v>
      </c>
      <c r="AO105" s="76"/>
      <c r="AP105" s="76">
        <f t="shared" si="144"/>
        <v>0</v>
      </c>
      <c r="AQ105" s="76"/>
      <c r="AR105" s="76">
        <f t="shared" si="145"/>
        <v>0</v>
      </c>
      <c r="AS105" s="99">
        <f t="shared" si="146"/>
        <v>2100</v>
      </c>
      <c r="AT105" s="100">
        <f t="shared" si="147"/>
        <v>5244324.3</v>
      </c>
      <c r="AU105" s="98">
        <f>VLOOKUP(D105,[1]Sheet1!$E$15:$CT$388,94,0)</f>
        <v>10</v>
      </c>
      <c r="AV105" s="98">
        <f>VLOOKUP(D105,[1]Sheet1!$E$15:$CV$388,96,0)</f>
        <v>272</v>
      </c>
      <c r="AW105" s="99">
        <f t="shared" si="148"/>
        <v>419688</v>
      </c>
      <c r="AX105" s="98">
        <f>VLOOKUP(D105,[1]Sheet1!$E$15:$CR$388,92,0)</f>
        <v>5</v>
      </c>
      <c r="AY105" s="98">
        <f t="shared" si="149"/>
        <v>12600</v>
      </c>
      <c r="AZ105" s="76">
        <f t="shared" si="150"/>
        <v>49175</v>
      </c>
      <c r="BA105" s="104"/>
      <c r="BB105" s="102">
        <v>602</v>
      </c>
      <c r="BC105" s="99">
        <f t="shared" si="151"/>
        <v>124614</v>
      </c>
      <c r="BD105" s="98">
        <f>VLOOKUP(D105,[1]Sheet1!$E$15:$DF$388,106,0)</f>
        <v>245</v>
      </c>
      <c r="BE105" s="98">
        <f t="shared" si="152"/>
        <v>24500</v>
      </c>
      <c r="BF105" s="99">
        <v>2662</v>
      </c>
      <c r="BG105" s="98">
        <f t="shared" si="197"/>
        <v>1405</v>
      </c>
      <c r="BH105" s="98">
        <f t="shared" si="198"/>
        <v>0</v>
      </c>
      <c r="BI105" s="99">
        <f t="shared" si="155"/>
        <v>59010</v>
      </c>
      <c r="BJ105" s="98">
        <f>VLOOKUP(D105,[1]Sheet1!$E$15:$CA$388,75,0)</f>
        <v>0</v>
      </c>
      <c r="BK105" s="98">
        <f t="shared" si="156"/>
        <v>0</v>
      </c>
      <c r="BL105" s="98">
        <v>0</v>
      </c>
      <c r="BM105" s="98">
        <f t="shared" si="157"/>
        <v>0</v>
      </c>
      <c r="BN105" s="98"/>
      <c r="BO105" s="98"/>
      <c r="BP105" s="39">
        <f t="shared" si="158"/>
        <v>0</v>
      </c>
      <c r="BQ105" s="39">
        <f t="shared" si="199"/>
        <v>5936573.2999999998</v>
      </c>
      <c r="BR105" s="39">
        <f t="shared" si="160"/>
        <v>5936573</v>
      </c>
    </row>
    <row r="106" spans="1:70" ht="15" x14ac:dyDescent="0.15">
      <c r="A106" s="69">
        <v>2213128</v>
      </c>
      <c r="C106" s="83">
        <v>0</v>
      </c>
      <c r="D106" s="69">
        <v>2213128</v>
      </c>
      <c r="E106" s="75" t="s">
        <v>31</v>
      </c>
      <c r="F106" s="69" t="s">
        <v>467</v>
      </c>
      <c r="G106" s="98">
        <f>VLOOKUP(D106,[1]Sheet1!$E$15:$AM$388,35,0)</f>
        <v>792</v>
      </c>
      <c r="H106" s="99">
        <f t="shared" si="123"/>
        <v>2444904</v>
      </c>
      <c r="I106" s="98">
        <f>VLOOKUP(D106,[1]Sheet1!$E$15:$AQ$388,39,0)</f>
        <v>0</v>
      </c>
      <c r="J106" s="98">
        <f t="shared" si="124"/>
        <v>0</v>
      </c>
      <c r="K106" s="98">
        <f>VLOOKUP(D106,'[4]К1-2023 - общински'!$D$8:$CU$380,96,0)</f>
        <v>0</v>
      </c>
      <c r="L106" s="98">
        <f t="shared" si="125"/>
        <v>0</v>
      </c>
      <c r="M106" s="98">
        <f>VLOOKUP(D106,[5]Sheet1!$F$7:$AI$380,30,0)</f>
        <v>0</v>
      </c>
      <c r="N106" s="98">
        <f t="shared" si="126"/>
        <v>0</v>
      </c>
      <c r="O106" s="98">
        <f>VLOOKUP(D106,[1]Sheet1!$E$15:$BV$388,70,0)</f>
        <v>2</v>
      </c>
      <c r="P106" s="98">
        <f t="shared" si="127"/>
        <v>17642</v>
      </c>
      <c r="Q106" s="100">
        <f t="shared" si="189"/>
        <v>2462546</v>
      </c>
      <c r="R106" s="101">
        <f t="shared" si="190"/>
        <v>794</v>
      </c>
      <c r="S106" s="98">
        <f>VLOOKUP(D106,[1]Sheet1!$E$15:$AK$388,33,0)</f>
        <v>32</v>
      </c>
      <c r="T106" s="98">
        <f>VLOOKUP(D106,[5]Sheet1!$F$7:$U$380,16,0)</f>
        <v>0</v>
      </c>
      <c r="U106" s="98">
        <f t="shared" si="130"/>
        <v>32</v>
      </c>
      <c r="V106" s="99">
        <f t="shared" si="131"/>
        <v>501376</v>
      </c>
      <c r="W106" s="98">
        <f>VLOOKUP(D106,[1]Sheet1!$E$15:$DN$388,114,0)</f>
        <v>131</v>
      </c>
      <c r="X106" s="99">
        <f t="shared" si="132"/>
        <v>9694</v>
      </c>
      <c r="Y106" s="98">
        <f>VLOOKUP(D106,[1]Sheet1!$E$15:$DP$388,116,0)</f>
        <v>126</v>
      </c>
      <c r="Z106" s="99">
        <f t="shared" si="133"/>
        <v>16254</v>
      </c>
      <c r="AA106" s="71">
        <v>73900</v>
      </c>
      <c r="AB106" s="39">
        <f t="shared" si="191"/>
        <v>2396005.92</v>
      </c>
      <c r="AC106" s="39">
        <f t="shared" si="192"/>
        <v>0</v>
      </c>
      <c r="AD106" s="39">
        <f t="shared" si="193"/>
        <v>0</v>
      </c>
      <c r="AE106" s="39">
        <f t="shared" si="194"/>
        <v>17642</v>
      </c>
      <c r="AF106" s="39">
        <f t="shared" si="138"/>
        <v>2413647.92</v>
      </c>
      <c r="AG106" s="39">
        <f t="shared" si="195"/>
        <v>501376</v>
      </c>
      <c r="AH106" s="39">
        <f t="shared" si="140"/>
        <v>73900</v>
      </c>
      <c r="AI106" s="39">
        <f t="shared" si="196"/>
        <v>25948</v>
      </c>
      <c r="AJ106" s="39">
        <f t="shared" si="142"/>
        <v>3014871.92</v>
      </c>
      <c r="AK106" s="102">
        <v>0</v>
      </c>
      <c r="AL106" s="39">
        <f>VLOOKUP(D106,[6]data!$A$2:$E$107,5,0)</f>
        <v>5000</v>
      </c>
      <c r="AM106" s="98">
        <f>VLOOKUP(D106,[2]Sheet1!$E$15:$CJ$388,84,0)</f>
        <v>25</v>
      </c>
      <c r="AN106" s="39">
        <f t="shared" si="143"/>
        <v>2500</v>
      </c>
      <c r="AO106" s="76"/>
      <c r="AP106" s="76">
        <f t="shared" si="144"/>
        <v>0</v>
      </c>
      <c r="AQ106" s="76"/>
      <c r="AR106" s="76">
        <f t="shared" si="145"/>
        <v>0</v>
      </c>
      <c r="AS106" s="99">
        <f t="shared" si="146"/>
        <v>7500</v>
      </c>
      <c r="AT106" s="100">
        <f t="shared" si="147"/>
        <v>3022371.92</v>
      </c>
      <c r="AU106" s="98">
        <f>VLOOKUP(D106,[1]Sheet1!$E$15:$CT$388,94,0)</f>
        <v>16</v>
      </c>
      <c r="AV106" s="98">
        <f>VLOOKUP(D106,[1]Sheet1!$E$15:$CV$388,96,0)</f>
        <v>357</v>
      </c>
      <c r="AW106" s="99">
        <f t="shared" si="148"/>
        <v>560926</v>
      </c>
      <c r="AX106" s="98">
        <f>VLOOKUP(D106,[1]Sheet1!$E$15:$CR$388,92,0)</f>
        <v>2</v>
      </c>
      <c r="AY106" s="98">
        <f t="shared" si="149"/>
        <v>5040</v>
      </c>
      <c r="AZ106" s="76">
        <f t="shared" si="150"/>
        <v>27720</v>
      </c>
      <c r="BA106" s="98"/>
      <c r="BB106" s="102">
        <v>385</v>
      </c>
      <c r="BC106" s="99">
        <f t="shared" si="151"/>
        <v>79695</v>
      </c>
      <c r="BD106" s="98">
        <f>VLOOKUP(D106,[1]Sheet1!$E$15:$DF$388,106,0)</f>
        <v>127</v>
      </c>
      <c r="BE106" s="98">
        <f t="shared" si="152"/>
        <v>12700</v>
      </c>
      <c r="BF106" s="99">
        <v>2662</v>
      </c>
      <c r="BG106" s="98">
        <f t="shared" si="197"/>
        <v>792</v>
      </c>
      <c r="BH106" s="98">
        <f t="shared" si="198"/>
        <v>0</v>
      </c>
      <c r="BI106" s="99">
        <f t="shared" si="155"/>
        <v>33264</v>
      </c>
      <c r="BJ106" s="98">
        <f>VLOOKUP(D106,[1]Sheet1!$E$15:$CA$388,75,0)</f>
        <v>0</v>
      </c>
      <c r="BK106" s="98">
        <f t="shared" si="156"/>
        <v>0</v>
      </c>
      <c r="BL106" s="98">
        <v>0</v>
      </c>
      <c r="BM106" s="98">
        <f t="shared" si="157"/>
        <v>0</v>
      </c>
      <c r="BN106" s="98"/>
      <c r="BO106" s="98"/>
      <c r="BP106" s="39">
        <f t="shared" si="158"/>
        <v>0</v>
      </c>
      <c r="BQ106" s="39">
        <f t="shared" si="199"/>
        <v>3744378.92</v>
      </c>
      <c r="BR106" s="39">
        <f t="shared" si="160"/>
        <v>3744379</v>
      </c>
    </row>
    <row r="107" spans="1:70" ht="15" x14ac:dyDescent="0.15">
      <c r="A107" s="69">
        <v>2213131</v>
      </c>
      <c r="C107" s="83">
        <v>15</v>
      </c>
      <c r="D107" s="69">
        <v>2213131</v>
      </c>
      <c r="E107" s="75" t="s">
        <v>31</v>
      </c>
      <c r="F107" s="69" t="s">
        <v>468</v>
      </c>
      <c r="G107" s="98">
        <f>VLOOKUP(D107,[1]Sheet1!$E$15:$AM$388,35,0)</f>
        <v>692</v>
      </c>
      <c r="H107" s="99">
        <f t="shared" si="123"/>
        <v>2136204</v>
      </c>
      <c r="I107" s="98">
        <f>VLOOKUP(D107,[1]Sheet1!$E$15:$AQ$388,39,0)</f>
        <v>0</v>
      </c>
      <c r="J107" s="98">
        <f t="shared" si="124"/>
        <v>0</v>
      </c>
      <c r="K107" s="98">
        <f>VLOOKUP(D107,'[4]К1-2023 - общински'!$D$8:$CU$380,96,0)</f>
        <v>0</v>
      </c>
      <c r="L107" s="98">
        <f t="shared" si="125"/>
        <v>0</v>
      </c>
      <c r="M107" s="98">
        <f>VLOOKUP(D107,[5]Sheet1!$F$7:$AI$380,30,0)</f>
        <v>0</v>
      </c>
      <c r="N107" s="98">
        <f t="shared" si="126"/>
        <v>0</v>
      </c>
      <c r="O107" s="98">
        <f>VLOOKUP(D107,[1]Sheet1!$E$15:$BV$388,70,0)</f>
        <v>13</v>
      </c>
      <c r="P107" s="98">
        <f t="shared" si="127"/>
        <v>114673</v>
      </c>
      <c r="Q107" s="100">
        <f t="shared" si="189"/>
        <v>2250877</v>
      </c>
      <c r="R107" s="101">
        <f t="shared" si="190"/>
        <v>705</v>
      </c>
      <c r="S107" s="98">
        <f>VLOOKUP(D107,[1]Sheet1!$E$15:$AK$388,33,0)</f>
        <v>30</v>
      </c>
      <c r="T107" s="98">
        <f>VLOOKUP(D107,[5]Sheet1!$F$7:$U$380,16,0)</f>
        <v>0</v>
      </c>
      <c r="U107" s="98">
        <f t="shared" si="130"/>
        <v>30</v>
      </c>
      <c r="V107" s="99">
        <f t="shared" si="131"/>
        <v>470040</v>
      </c>
      <c r="W107" s="98">
        <f>VLOOKUP(D107,[1]Sheet1!$E$15:$DN$388,114,0)</f>
        <v>169</v>
      </c>
      <c r="X107" s="99">
        <f t="shared" si="132"/>
        <v>12506</v>
      </c>
      <c r="Y107" s="98">
        <f>VLOOKUP(D107,[1]Sheet1!$E$15:$DP$388,116,0)</f>
        <v>41</v>
      </c>
      <c r="Z107" s="99">
        <f t="shared" si="133"/>
        <v>5289</v>
      </c>
      <c r="AA107" s="71">
        <v>73900</v>
      </c>
      <c r="AB107" s="39">
        <f t="shared" si="191"/>
        <v>2093479.92</v>
      </c>
      <c r="AC107" s="39">
        <f t="shared" si="192"/>
        <v>0</v>
      </c>
      <c r="AD107" s="39">
        <f t="shared" si="193"/>
        <v>0</v>
      </c>
      <c r="AE107" s="39">
        <f t="shared" si="194"/>
        <v>114673</v>
      </c>
      <c r="AF107" s="39">
        <f t="shared" si="138"/>
        <v>2208152.92</v>
      </c>
      <c r="AG107" s="39">
        <f t="shared" si="195"/>
        <v>470040</v>
      </c>
      <c r="AH107" s="39">
        <f t="shared" si="140"/>
        <v>73900</v>
      </c>
      <c r="AI107" s="39">
        <f t="shared" si="196"/>
        <v>17795</v>
      </c>
      <c r="AJ107" s="39">
        <f t="shared" si="142"/>
        <v>2769887.92</v>
      </c>
      <c r="AK107" s="102">
        <v>0</v>
      </c>
      <c r="AL107" s="39">
        <f>VLOOKUP(D107,[6]data!$A$2:$E$107,5,0)</f>
        <v>5000</v>
      </c>
      <c r="AM107" s="98">
        <f>VLOOKUP(D107,[2]Sheet1!$E$15:$CJ$388,84,0)</f>
        <v>28</v>
      </c>
      <c r="AN107" s="39">
        <f t="shared" si="143"/>
        <v>2800</v>
      </c>
      <c r="AO107" s="76"/>
      <c r="AP107" s="76">
        <f t="shared" si="144"/>
        <v>0</v>
      </c>
      <c r="AQ107" s="76"/>
      <c r="AR107" s="76">
        <f t="shared" si="145"/>
        <v>0</v>
      </c>
      <c r="AS107" s="99">
        <f t="shared" si="146"/>
        <v>7800</v>
      </c>
      <c r="AT107" s="100">
        <f t="shared" si="147"/>
        <v>2777687.92</v>
      </c>
      <c r="AU107" s="98">
        <f>VLOOKUP(D107,[1]Sheet1!$E$15:$CT$388,94,0)</f>
        <v>22</v>
      </c>
      <c r="AV107" s="98">
        <f>VLOOKUP(D107,[1]Sheet1!$E$15:$CV$388,96,0)</f>
        <v>486</v>
      </c>
      <c r="AW107" s="99">
        <f t="shared" si="148"/>
        <v>764380</v>
      </c>
      <c r="AX107" s="98">
        <f>VLOOKUP(D107,[1]Sheet1!$E$15:$CR$388,92,0)</f>
        <v>0</v>
      </c>
      <c r="AY107" s="98">
        <f t="shared" si="149"/>
        <v>0</v>
      </c>
      <c r="AZ107" s="76">
        <f t="shared" si="150"/>
        <v>24220</v>
      </c>
      <c r="BA107" s="104"/>
      <c r="BB107" s="102">
        <v>504</v>
      </c>
      <c r="BC107" s="99">
        <f t="shared" si="151"/>
        <v>104328</v>
      </c>
      <c r="BD107" s="98">
        <f>VLOOKUP(D107,[1]Sheet1!$E$15:$DF$388,106,0)</f>
        <v>217</v>
      </c>
      <c r="BE107" s="98">
        <f t="shared" si="152"/>
        <v>21700</v>
      </c>
      <c r="BF107" s="99">
        <v>2662</v>
      </c>
      <c r="BG107" s="98">
        <f t="shared" si="197"/>
        <v>692</v>
      </c>
      <c r="BH107" s="98">
        <f t="shared" si="198"/>
        <v>0</v>
      </c>
      <c r="BI107" s="99">
        <f t="shared" si="155"/>
        <v>29064</v>
      </c>
      <c r="BJ107" s="98">
        <f>VLOOKUP(D107,[1]Sheet1!$E$15:$CA$388,75,0)</f>
        <v>0</v>
      </c>
      <c r="BK107" s="98">
        <f t="shared" si="156"/>
        <v>0</v>
      </c>
      <c r="BL107" s="98">
        <v>0</v>
      </c>
      <c r="BM107" s="98">
        <f t="shared" si="157"/>
        <v>0</v>
      </c>
      <c r="BN107" s="98"/>
      <c r="BO107" s="98"/>
      <c r="BP107" s="39">
        <f t="shared" si="158"/>
        <v>0</v>
      </c>
      <c r="BQ107" s="39">
        <f t="shared" si="199"/>
        <v>3724041.92</v>
      </c>
      <c r="BR107" s="39">
        <f t="shared" si="160"/>
        <v>3724042</v>
      </c>
    </row>
    <row r="108" spans="1:70" ht="15" x14ac:dyDescent="0.15">
      <c r="A108" s="69">
        <v>2213144</v>
      </c>
      <c r="C108" s="83">
        <v>4</v>
      </c>
      <c r="D108" s="69">
        <v>2213144</v>
      </c>
      <c r="E108" s="75" t="s">
        <v>31</v>
      </c>
      <c r="F108" s="69" t="s">
        <v>469</v>
      </c>
      <c r="G108" s="98">
        <f>VLOOKUP(D108,[1]Sheet1!$E$15:$AM$388,35,0)</f>
        <v>830</v>
      </c>
      <c r="H108" s="99">
        <f t="shared" si="123"/>
        <v>2562210</v>
      </c>
      <c r="I108" s="98">
        <f>VLOOKUP(D108,[1]Sheet1!$E$15:$AQ$388,39,0)</f>
        <v>149</v>
      </c>
      <c r="J108" s="98">
        <f t="shared" si="124"/>
        <v>894000</v>
      </c>
      <c r="K108" s="98">
        <f>VLOOKUP(D108,'[4]К1-2023 - общински'!$D$8:$CU$380,96,0)</f>
        <v>0</v>
      </c>
      <c r="L108" s="98">
        <f t="shared" si="125"/>
        <v>0</v>
      </c>
      <c r="M108" s="98">
        <f>VLOOKUP(D108,[5]Sheet1!$F$7:$AI$380,30,0)</f>
        <v>0</v>
      </c>
      <c r="N108" s="98">
        <f t="shared" si="126"/>
        <v>0</v>
      </c>
      <c r="O108" s="98">
        <f>VLOOKUP(D108,[1]Sheet1!$E$15:$BV$388,70,0)</f>
        <v>0</v>
      </c>
      <c r="P108" s="98">
        <f t="shared" si="127"/>
        <v>0</v>
      </c>
      <c r="Q108" s="100">
        <f t="shared" si="189"/>
        <v>3456210</v>
      </c>
      <c r="R108" s="101">
        <f t="shared" si="190"/>
        <v>979</v>
      </c>
      <c r="S108" s="98">
        <f>VLOOKUP(D108,[1]Sheet1!$E$15:$AK$388,33,0)</f>
        <v>40</v>
      </c>
      <c r="T108" s="98">
        <f>VLOOKUP(D108,[5]Sheet1!$F$7:$U$380,16,0)</f>
        <v>6</v>
      </c>
      <c r="U108" s="98">
        <f t="shared" si="130"/>
        <v>46</v>
      </c>
      <c r="V108" s="99">
        <f t="shared" si="131"/>
        <v>720728</v>
      </c>
      <c r="W108" s="98">
        <f>VLOOKUP(D108,[1]Sheet1!$E$15:$DN$388,114,0)</f>
        <v>307</v>
      </c>
      <c r="X108" s="99">
        <f t="shared" si="132"/>
        <v>22718</v>
      </c>
      <c r="Y108" s="98">
        <f>VLOOKUP(D108,[1]Sheet1!$E$15:$DP$388,116,0)</f>
        <v>149</v>
      </c>
      <c r="Z108" s="99">
        <f t="shared" si="133"/>
        <v>19221</v>
      </c>
      <c r="AA108" s="71">
        <v>73900</v>
      </c>
      <c r="AB108" s="39">
        <f t="shared" si="191"/>
        <v>2510965.7999999998</v>
      </c>
      <c r="AC108" s="39">
        <f t="shared" si="192"/>
        <v>876120</v>
      </c>
      <c r="AD108" s="39">
        <f t="shared" si="193"/>
        <v>0</v>
      </c>
      <c r="AE108" s="39">
        <f t="shared" si="194"/>
        <v>0</v>
      </c>
      <c r="AF108" s="39">
        <f t="shared" si="138"/>
        <v>3387085.8</v>
      </c>
      <c r="AG108" s="39">
        <f t="shared" si="195"/>
        <v>720728</v>
      </c>
      <c r="AH108" s="39">
        <f t="shared" si="140"/>
        <v>73900</v>
      </c>
      <c r="AI108" s="39">
        <f t="shared" si="196"/>
        <v>41939</v>
      </c>
      <c r="AJ108" s="39">
        <f t="shared" si="142"/>
        <v>4223652.8</v>
      </c>
      <c r="AK108" s="102">
        <v>0</v>
      </c>
      <c r="AL108" s="39">
        <v>0</v>
      </c>
      <c r="AM108" s="98">
        <f>VLOOKUP(D108,[2]Sheet1!$E$15:$CJ$388,84,0)</f>
        <v>45</v>
      </c>
      <c r="AN108" s="39">
        <f t="shared" si="143"/>
        <v>4500</v>
      </c>
      <c r="AO108" s="76"/>
      <c r="AP108" s="76">
        <f t="shared" si="144"/>
        <v>0</v>
      </c>
      <c r="AQ108" s="76"/>
      <c r="AR108" s="76">
        <f t="shared" si="145"/>
        <v>0</v>
      </c>
      <c r="AS108" s="99">
        <f t="shared" si="146"/>
        <v>4500</v>
      </c>
      <c r="AT108" s="100">
        <f t="shared" si="147"/>
        <v>4228152.8</v>
      </c>
      <c r="AU108" s="98">
        <f>VLOOKUP(D108,[1]Sheet1!$E$15:$CT$388,94,0)</f>
        <v>15</v>
      </c>
      <c r="AV108" s="98">
        <f>VLOOKUP(D108,[1]Sheet1!$E$15:$CV$388,96,0)</f>
        <v>370</v>
      </c>
      <c r="AW108" s="99">
        <f t="shared" si="148"/>
        <v>575800</v>
      </c>
      <c r="AX108" s="98">
        <f>VLOOKUP(D108,[1]Sheet1!$E$15:$CR$388,92,0)</f>
        <v>0</v>
      </c>
      <c r="AY108" s="98">
        <f t="shared" si="149"/>
        <v>0</v>
      </c>
      <c r="AZ108" s="76">
        <f t="shared" si="150"/>
        <v>34265</v>
      </c>
      <c r="BA108" s="98"/>
      <c r="BB108" s="102">
        <v>466</v>
      </c>
      <c r="BC108" s="99">
        <f t="shared" si="151"/>
        <v>96462</v>
      </c>
      <c r="BD108" s="98">
        <f>VLOOKUP(D108,[1]Sheet1!$E$15:$DF$388,106,0)</f>
        <v>149</v>
      </c>
      <c r="BE108" s="98">
        <f t="shared" si="152"/>
        <v>14900</v>
      </c>
      <c r="BF108" s="99">
        <v>2662</v>
      </c>
      <c r="BG108" s="98">
        <f t="shared" si="197"/>
        <v>830</v>
      </c>
      <c r="BH108" s="98">
        <f t="shared" si="198"/>
        <v>149</v>
      </c>
      <c r="BI108" s="99">
        <f t="shared" si="155"/>
        <v>41118</v>
      </c>
      <c r="BJ108" s="98">
        <f>VLOOKUP(D108,[1]Sheet1!$E$15:$CA$388,75,0)</f>
        <v>0</v>
      </c>
      <c r="BK108" s="98">
        <f t="shared" si="156"/>
        <v>0</v>
      </c>
      <c r="BL108" s="98">
        <v>183</v>
      </c>
      <c r="BM108" s="98">
        <f t="shared" si="157"/>
        <v>164151</v>
      </c>
      <c r="BN108" s="98"/>
      <c r="BO108" s="98"/>
      <c r="BP108" s="39">
        <f t="shared" si="158"/>
        <v>0</v>
      </c>
      <c r="BQ108" s="39">
        <f t="shared" si="199"/>
        <v>5157510.8</v>
      </c>
      <c r="BR108" s="39">
        <f t="shared" si="160"/>
        <v>5157511</v>
      </c>
    </row>
    <row r="109" spans="1:70" ht="15" x14ac:dyDescent="0.15">
      <c r="A109" s="69">
        <v>2213145</v>
      </c>
      <c r="C109" s="83">
        <v>1</v>
      </c>
      <c r="D109" s="69">
        <v>2213145</v>
      </c>
      <c r="E109" s="75" t="s">
        <v>31</v>
      </c>
      <c r="F109" s="69" t="s">
        <v>470</v>
      </c>
      <c r="G109" s="98">
        <f>VLOOKUP(D109,[1]Sheet1!$E$15:$AM$388,35,0)</f>
        <v>911</v>
      </c>
      <c r="H109" s="99">
        <f t="shared" si="123"/>
        <v>2812257</v>
      </c>
      <c r="I109" s="98">
        <f>VLOOKUP(D109,[1]Sheet1!$E$15:$AQ$388,39,0)</f>
        <v>0</v>
      </c>
      <c r="J109" s="98">
        <f t="shared" si="124"/>
        <v>0</v>
      </c>
      <c r="K109" s="98">
        <f>VLOOKUP(D109,'[4]К1-2023 - общински'!$D$8:$CU$380,96,0)</f>
        <v>0</v>
      </c>
      <c r="L109" s="98">
        <f t="shared" si="125"/>
        <v>0</v>
      </c>
      <c r="M109" s="98">
        <f>VLOOKUP(D109,[5]Sheet1!$F$7:$AI$380,30,0)</f>
        <v>0</v>
      </c>
      <c r="N109" s="98">
        <f t="shared" si="126"/>
        <v>0</v>
      </c>
      <c r="O109" s="98">
        <f>VLOOKUP(D109,[1]Sheet1!$E$15:$BV$388,70,0)</f>
        <v>0</v>
      </c>
      <c r="P109" s="98">
        <f t="shared" si="127"/>
        <v>0</v>
      </c>
      <c r="Q109" s="100">
        <f t="shared" si="189"/>
        <v>2812257</v>
      </c>
      <c r="R109" s="101">
        <f t="shared" si="190"/>
        <v>911</v>
      </c>
      <c r="S109" s="98">
        <f>VLOOKUP(D109,[1]Sheet1!$E$15:$AK$388,33,0)</f>
        <v>33</v>
      </c>
      <c r="T109" s="98">
        <f>VLOOKUP(D109,[5]Sheet1!$F$7:$U$380,16,0)</f>
        <v>0</v>
      </c>
      <c r="U109" s="98">
        <f t="shared" si="130"/>
        <v>33</v>
      </c>
      <c r="V109" s="99">
        <f t="shared" si="131"/>
        <v>517044</v>
      </c>
      <c r="W109" s="98">
        <f>VLOOKUP(D109,[1]Sheet1!$E$15:$DN$388,114,0)</f>
        <v>0</v>
      </c>
      <c r="X109" s="99">
        <f t="shared" si="132"/>
        <v>0</v>
      </c>
      <c r="Y109" s="98">
        <f>VLOOKUP(D109,[1]Sheet1!$E$15:$DP$388,116,0)</f>
        <v>0</v>
      </c>
      <c r="Z109" s="99">
        <f t="shared" si="133"/>
        <v>0</v>
      </c>
      <c r="AA109" s="71">
        <v>73900</v>
      </c>
      <c r="AB109" s="39">
        <f t="shared" si="191"/>
        <v>2756011.86</v>
      </c>
      <c r="AC109" s="39">
        <f t="shared" si="192"/>
        <v>0</v>
      </c>
      <c r="AD109" s="39">
        <f t="shared" si="193"/>
        <v>0</v>
      </c>
      <c r="AE109" s="39">
        <f t="shared" si="194"/>
        <v>0</v>
      </c>
      <c r="AF109" s="39">
        <f t="shared" si="138"/>
        <v>2756011.86</v>
      </c>
      <c r="AG109" s="39">
        <f t="shared" si="195"/>
        <v>517044</v>
      </c>
      <c r="AH109" s="39">
        <f t="shared" si="140"/>
        <v>73900</v>
      </c>
      <c r="AI109" s="39">
        <f t="shared" si="196"/>
        <v>0</v>
      </c>
      <c r="AJ109" s="39">
        <f t="shared" si="142"/>
        <v>3346955.86</v>
      </c>
      <c r="AK109" s="102">
        <v>0</v>
      </c>
      <c r="AL109" s="39">
        <f>VLOOKUP(D109,[6]data!$A$2:$E$107,5,0)</f>
        <v>5000</v>
      </c>
      <c r="AM109" s="98">
        <f>VLOOKUP(D109,[2]Sheet1!$E$15:$CJ$388,84,0)</f>
        <v>19</v>
      </c>
      <c r="AN109" s="39">
        <f t="shared" si="143"/>
        <v>1900</v>
      </c>
      <c r="AO109" s="76"/>
      <c r="AP109" s="76">
        <f t="shared" si="144"/>
        <v>0</v>
      </c>
      <c r="AQ109" s="76"/>
      <c r="AR109" s="76">
        <f t="shared" si="145"/>
        <v>0</v>
      </c>
      <c r="AS109" s="99">
        <f t="shared" si="146"/>
        <v>6900</v>
      </c>
      <c r="AT109" s="100">
        <f t="shared" si="147"/>
        <v>3353855.86</v>
      </c>
      <c r="AU109" s="98">
        <f>VLOOKUP(D109,[1]Sheet1!$E$15:$CT$388,94,0)</f>
        <v>20</v>
      </c>
      <c r="AV109" s="98">
        <f>VLOOKUP(D109,[1]Sheet1!$E$15:$CV$388,96,0)</f>
        <v>539</v>
      </c>
      <c r="AW109" s="99">
        <f t="shared" si="148"/>
        <v>832306</v>
      </c>
      <c r="AX109" s="98">
        <f>VLOOKUP(D109,[1]Sheet1!$E$15:$CR$388,92,0)</f>
        <v>0</v>
      </c>
      <c r="AY109" s="98">
        <f t="shared" si="149"/>
        <v>0</v>
      </c>
      <c r="AZ109" s="76">
        <f t="shared" si="150"/>
        <v>31885</v>
      </c>
      <c r="BA109" s="104"/>
      <c r="BB109" s="102">
        <v>541</v>
      </c>
      <c r="BC109" s="99">
        <f t="shared" si="151"/>
        <v>111987</v>
      </c>
      <c r="BD109" s="98">
        <f>VLOOKUP(D109,[1]Sheet1!$E$15:$DF$388,106,0)</f>
        <v>0</v>
      </c>
      <c r="BE109" s="98">
        <f t="shared" si="152"/>
        <v>0</v>
      </c>
      <c r="BF109" s="99">
        <v>2662</v>
      </c>
      <c r="BG109" s="98">
        <f t="shared" si="197"/>
        <v>911</v>
      </c>
      <c r="BH109" s="98">
        <f t="shared" si="198"/>
        <v>0</v>
      </c>
      <c r="BI109" s="99">
        <f t="shared" si="155"/>
        <v>38262</v>
      </c>
      <c r="BJ109" s="98">
        <f>VLOOKUP(D109,[1]Sheet1!$E$15:$CA$388,75,0)</f>
        <v>0</v>
      </c>
      <c r="BK109" s="98">
        <f t="shared" si="156"/>
        <v>0</v>
      </c>
      <c r="BL109" s="98">
        <v>0</v>
      </c>
      <c r="BM109" s="98">
        <f t="shared" si="157"/>
        <v>0</v>
      </c>
      <c r="BN109" s="98"/>
      <c r="BO109" s="98"/>
      <c r="BP109" s="39">
        <f t="shared" si="158"/>
        <v>0</v>
      </c>
      <c r="BQ109" s="39">
        <f t="shared" si="199"/>
        <v>4370957.8599999994</v>
      </c>
      <c r="BR109" s="39">
        <f t="shared" si="160"/>
        <v>4370958</v>
      </c>
    </row>
    <row r="110" spans="1:70" ht="15" x14ac:dyDescent="0.25">
      <c r="B110" s="11">
        <v>8</v>
      </c>
      <c r="C110" s="85"/>
      <c r="F110" s="47" t="s">
        <v>32</v>
      </c>
      <c r="G110" s="47">
        <f t="shared" ref="G110:BR110" si="200">SUM(G111:G118)</f>
        <v>4152</v>
      </c>
      <c r="H110" s="47">
        <f t="shared" si="200"/>
        <v>12817224</v>
      </c>
      <c r="I110" s="47">
        <f t="shared" si="200"/>
        <v>0</v>
      </c>
      <c r="J110" s="47">
        <f t="shared" si="200"/>
        <v>0</v>
      </c>
      <c r="K110" s="47">
        <f t="shared" si="200"/>
        <v>0</v>
      </c>
      <c r="L110" s="47">
        <f t="shared" si="200"/>
        <v>0</v>
      </c>
      <c r="M110" s="47">
        <f t="shared" si="200"/>
        <v>0</v>
      </c>
      <c r="N110" s="47">
        <f t="shared" si="200"/>
        <v>0</v>
      </c>
      <c r="O110" s="47">
        <f t="shared" si="200"/>
        <v>10</v>
      </c>
      <c r="P110" s="47">
        <f t="shared" si="200"/>
        <v>88210</v>
      </c>
      <c r="Q110" s="47">
        <f t="shared" si="200"/>
        <v>12905434</v>
      </c>
      <c r="R110" s="47">
        <f t="shared" si="200"/>
        <v>4162</v>
      </c>
      <c r="S110" s="47">
        <f t="shared" si="200"/>
        <v>189</v>
      </c>
      <c r="T110" s="47">
        <f t="shared" si="200"/>
        <v>0</v>
      </c>
      <c r="U110" s="47">
        <f t="shared" si="200"/>
        <v>189</v>
      </c>
      <c r="V110" s="47">
        <f t="shared" si="200"/>
        <v>2961252</v>
      </c>
      <c r="W110" s="47">
        <f t="shared" si="200"/>
        <v>100</v>
      </c>
      <c r="X110" s="47">
        <f t="shared" si="200"/>
        <v>7400</v>
      </c>
      <c r="Y110" s="47">
        <f t="shared" si="200"/>
        <v>723</v>
      </c>
      <c r="Z110" s="47">
        <f t="shared" si="200"/>
        <v>93267</v>
      </c>
      <c r="AA110" s="47">
        <f t="shared" si="200"/>
        <v>591200</v>
      </c>
      <c r="AB110" s="47">
        <f t="shared" si="200"/>
        <v>12560879.52</v>
      </c>
      <c r="AC110" s="47">
        <f t="shared" si="200"/>
        <v>0</v>
      </c>
      <c r="AD110" s="47">
        <f t="shared" si="200"/>
        <v>0</v>
      </c>
      <c r="AE110" s="47">
        <f t="shared" si="200"/>
        <v>88210</v>
      </c>
      <c r="AF110" s="47">
        <f t="shared" si="200"/>
        <v>12649089.52</v>
      </c>
      <c r="AG110" s="47">
        <f t="shared" si="200"/>
        <v>2961252</v>
      </c>
      <c r="AH110" s="47">
        <f t="shared" si="200"/>
        <v>591200</v>
      </c>
      <c r="AI110" s="47">
        <f t="shared" si="200"/>
        <v>100667</v>
      </c>
      <c r="AJ110" s="47">
        <f t="shared" si="200"/>
        <v>16302208.52</v>
      </c>
      <c r="AK110" s="47">
        <f t="shared" si="200"/>
        <v>0</v>
      </c>
      <c r="AL110" s="47">
        <f t="shared" si="200"/>
        <v>35000</v>
      </c>
      <c r="AM110" s="47">
        <f t="shared" si="200"/>
        <v>190</v>
      </c>
      <c r="AN110" s="47">
        <f t="shared" si="200"/>
        <v>19000</v>
      </c>
      <c r="AO110" s="47">
        <f t="shared" si="200"/>
        <v>44</v>
      </c>
      <c r="AP110" s="47">
        <f t="shared" si="200"/>
        <v>27165.600000000006</v>
      </c>
      <c r="AQ110" s="47">
        <f t="shared" si="200"/>
        <v>0</v>
      </c>
      <c r="AR110" s="47">
        <f t="shared" si="200"/>
        <v>0</v>
      </c>
      <c r="AS110" s="47">
        <f t="shared" si="200"/>
        <v>81165.600000000006</v>
      </c>
      <c r="AT110" s="47">
        <f t="shared" si="200"/>
        <v>16383374.120000001</v>
      </c>
      <c r="AU110" s="47">
        <f t="shared" si="200"/>
        <v>100</v>
      </c>
      <c r="AV110" s="47">
        <f t="shared" si="200"/>
        <v>2216</v>
      </c>
      <c r="AW110" s="47">
        <f t="shared" si="200"/>
        <v>3484224</v>
      </c>
      <c r="AX110" s="47">
        <f t="shared" si="200"/>
        <v>2</v>
      </c>
      <c r="AY110" s="47">
        <f t="shared" si="200"/>
        <v>5040</v>
      </c>
      <c r="AZ110" s="47">
        <f t="shared" si="200"/>
        <v>145320</v>
      </c>
      <c r="BA110" s="47">
        <f t="shared" si="200"/>
        <v>0</v>
      </c>
      <c r="BB110" s="47">
        <f t="shared" si="200"/>
        <v>2142</v>
      </c>
      <c r="BC110" s="47">
        <f t="shared" si="200"/>
        <v>443394</v>
      </c>
      <c r="BD110" s="47">
        <f t="shared" si="200"/>
        <v>826</v>
      </c>
      <c r="BE110" s="47">
        <f t="shared" si="200"/>
        <v>82600</v>
      </c>
      <c r="BF110" s="47">
        <f t="shared" si="200"/>
        <v>21296</v>
      </c>
      <c r="BG110" s="47">
        <f t="shared" si="200"/>
        <v>4152</v>
      </c>
      <c r="BH110" s="47">
        <f t="shared" si="200"/>
        <v>0</v>
      </c>
      <c r="BI110" s="47">
        <f t="shared" si="200"/>
        <v>174384</v>
      </c>
      <c r="BJ110" s="47">
        <f t="shared" si="200"/>
        <v>125</v>
      </c>
      <c r="BK110" s="47">
        <f t="shared" si="200"/>
        <v>2375</v>
      </c>
      <c r="BL110" s="47">
        <f t="shared" si="200"/>
        <v>0</v>
      </c>
      <c r="BM110" s="47">
        <f t="shared" si="200"/>
        <v>0</v>
      </c>
      <c r="BN110" s="47">
        <f t="shared" si="200"/>
        <v>0</v>
      </c>
      <c r="BO110" s="47">
        <f t="shared" si="200"/>
        <v>0</v>
      </c>
      <c r="BP110" s="47">
        <f t="shared" si="200"/>
        <v>0</v>
      </c>
      <c r="BQ110" s="47">
        <f t="shared" si="200"/>
        <v>20742007.119999997</v>
      </c>
      <c r="BR110" s="47">
        <f t="shared" si="200"/>
        <v>20742006</v>
      </c>
    </row>
    <row r="111" spans="1:70" ht="15" x14ac:dyDescent="0.15">
      <c r="A111" s="69">
        <v>2214015</v>
      </c>
      <c r="C111" s="83">
        <v>0</v>
      </c>
      <c r="D111" s="69">
        <v>2214015</v>
      </c>
      <c r="E111" s="75" t="s">
        <v>32</v>
      </c>
      <c r="F111" s="69" t="s">
        <v>471</v>
      </c>
      <c r="G111" s="98">
        <f>VLOOKUP(D111,[1]Sheet1!$E$15:$AM$388,35,0)</f>
        <v>557</v>
      </c>
      <c r="H111" s="99">
        <f t="shared" si="123"/>
        <v>1719459</v>
      </c>
      <c r="I111" s="98">
        <f>VLOOKUP(D111,[1]Sheet1!$E$15:$AQ$388,39,0)</f>
        <v>0</v>
      </c>
      <c r="J111" s="98">
        <f t="shared" si="124"/>
        <v>0</v>
      </c>
      <c r="K111" s="98">
        <f>VLOOKUP(D111,'[4]К1-2023 - общински'!$D$8:$CU$380,96,0)</f>
        <v>0</v>
      </c>
      <c r="L111" s="98">
        <f t="shared" si="125"/>
        <v>0</v>
      </c>
      <c r="M111" s="98">
        <f>VLOOKUP(D111,[5]Sheet1!$F$7:$AI$380,30,0)</f>
        <v>0</v>
      </c>
      <c r="N111" s="98">
        <f t="shared" si="126"/>
        <v>0</v>
      </c>
      <c r="O111" s="98">
        <f>VLOOKUP(D111,[1]Sheet1!$E$15:$BV$388,70,0)</f>
        <v>2</v>
      </c>
      <c r="P111" s="98">
        <f t="shared" si="127"/>
        <v>17642</v>
      </c>
      <c r="Q111" s="100">
        <f t="shared" ref="Q111:Q118" si="201">H111+J111+L111+N111+P111</f>
        <v>1737101</v>
      </c>
      <c r="R111" s="101">
        <f t="shared" ref="R111:R118" si="202">G111+I111+K111+M111+O111</f>
        <v>559</v>
      </c>
      <c r="S111" s="98">
        <f>VLOOKUP(D111,[1]Sheet1!$E$15:$AK$388,33,0)</f>
        <v>27</v>
      </c>
      <c r="T111" s="98">
        <f>VLOOKUP(D111,[5]Sheet1!$F$7:$U$380,16,0)</f>
        <v>0</v>
      </c>
      <c r="U111" s="98">
        <f t="shared" si="130"/>
        <v>27</v>
      </c>
      <c r="V111" s="99">
        <f t="shared" si="131"/>
        <v>423036</v>
      </c>
      <c r="W111" s="98">
        <f>VLOOKUP(D111,[1]Sheet1!$E$15:$DN$388,114,0)</f>
        <v>74</v>
      </c>
      <c r="X111" s="99">
        <f t="shared" si="132"/>
        <v>5476</v>
      </c>
      <c r="Y111" s="98">
        <f>VLOOKUP(D111,[1]Sheet1!$E$15:$DP$388,116,0)</f>
        <v>151</v>
      </c>
      <c r="Z111" s="99">
        <f t="shared" si="133"/>
        <v>19479</v>
      </c>
      <c r="AA111" s="71">
        <v>73900</v>
      </c>
      <c r="AB111" s="39">
        <f t="shared" ref="AB111:AB118" si="203">H111*98%</f>
        <v>1685069.82</v>
      </c>
      <c r="AC111" s="39">
        <f t="shared" ref="AC111:AC118" si="204">J111*98%</f>
        <v>0</v>
      </c>
      <c r="AD111" s="39">
        <f t="shared" ref="AD111:AD118" si="205">N111+L111</f>
        <v>0</v>
      </c>
      <c r="AE111" s="39">
        <f t="shared" ref="AE111:AE118" si="206">P111*100%</f>
        <v>17642</v>
      </c>
      <c r="AF111" s="39">
        <f t="shared" si="138"/>
        <v>1702711.82</v>
      </c>
      <c r="AG111" s="39">
        <f t="shared" ref="AG111:AG118" si="207">V111</f>
        <v>423036</v>
      </c>
      <c r="AH111" s="39">
        <f t="shared" si="140"/>
        <v>73900</v>
      </c>
      <c r="AI111" s="39">
        <f t="shared" ref="AI111:AI118" si="208">X111+Z111</f>
        <v>24955</v>
      </c>
      <c r="AJ111" s="39">
        <f t="shared" si="142"/>
        <v>2224602.8200000003</v>
      </c>
      <c r="AK111" s="102">
        <v>0</v>
      </c>
      <c r="AL111" s="39">
        <f>VLOOKUP(D111,[6]data!$A$2:$E$107,5,0)</f>
        <v>5000</v>
      </c>
      <c r="AM111" s="98">
        <f>VLOOKUP(D111,[2]Sheet1!$E$15:$CJ$388,84,0)</f>
        <v>46</v>
      </c>
      <c r="AN111" s="39">
        <f t="shared" si="143"/>
        <v>4600</v>
      </c>
      <c r="AO111" s="76"/>
      <c r="AP111" s="76">
        <f t="shared" si="144"/>
        <v>0</v>
      </c>
      <c r="AQ111" s="76"/>
      <c r="AR111" s="76">
        <f t="shared" si="145"/>
        <v>0</v>
      </c>
      <c r="AS111" s="99">
        <f t="shared" si="146"/>
        <v>9600</v>
      </c>
      <c r="AT111" s="100">
        <f t="shared" si="147"/>
        <v>2234202.8200000003</v>
      </c>
      <c r="AU111" s="98">
        <f>VLOOKUP(D111,[1]Sheet1!$E$15:$CT$388,94,0)</f>
        <v>11</v>
      </c>
      <c r="AV111" s="98">
        <f>VLOOKUP(D111,[1]Sheet1!$E$15:$CV$388,96,0)</f>
        <v>246</v>
      </c>
      <c r="AW111" s="99">
        <f t="shared" si="148"/>
        <v>386432</v>
      </c>
      <c r="AX111" s="98">
        <f>VLOOKUP(D111,[1]Sheet1!$E$15:$CR$388,92,0)</f>
        <v>0</v>
      </c>
      <c r="AY111" s="98">
        <f t="shared" si="149"/>
        <v>0</v>
      </c>
      <c r="AZ111" s="76">
        <f t="shared" si="150"/>
        <v>19495</v>
      </c>
      <c r="BA111" s="104"/>
      <c r="BB111" s="102">
        <v>275</v>
      </c>
      <c r="BC111" s="99">
        <f t="shared" si="151"/>
        <v>56925</v>
      </c>
      <c r="BD111" s="98">
        <f>VLOOKUP(D111,[1]Sheet1!$E$15:$DF$388,106,0)</f>
        <v>226</v>
      </c>
      <c r="BE111" s="98">
        <f t="shared" si="152"/>
        <v>22600</v>
      </c>
      <c r="BF111" s="99">
        <v>2662</v>
      </c>
      <c r="BG111" s="98">
        <f t="shared" ref="BG111:BG118" si="209">G111</f>
        <v>557</v>
      </c>
      <c r="BH111" s="98">
        <f t="shared" ref="BH111:BH118" si="210">I111</f>
        <v>0</v>
      </c>
      <c r="BI111" s="99">
        <f t="shared" si="155"/>
        <v>23394</v>
      </c>
      <c r="BJ111" s="98">
        <f>VLOOKUP(D111,[1]Sheet1!$E$15:$CA$388,75,0)</f>
        <v>0</v>
      </c>
      <c r="BK111" s="98">
        <f t="shared" si="156"/>
        <v>0</v>
      </c>
      <c r="BL111" s="98">
        <v>0</v>
      </c>
      <c r="BM111" s="98">
        <f t="shared" si="157"/>
        <v>0</v>
      </c>
      <c r="BN111" s="98"/>
      <c r="BO111" s="98"/>
      <c r="BP111" s="39">
        <f t="shared" si="158"/>
        <v>0</v>
      </c>
      <c r="BQ111" s="39">
        <f t="shared" ref="BQ111:BQ118" si="211">AT111+AW111+AY111+AZ111+BA111+BC111+BE111+BF111+BI111+BK111+BM111</f>
        <v>2745710.8200000003</v>
      </c>
      <c r="BR111" s="39">
        <f t="shared" si="160"/>
        <v>2745711</v>
      </c>
    </row>
    <row r="112" spans="1:70" ht="15" x14ac:dyDescent="0.15">
      <c r="A112" s="69">
        <v>2214016</v>
      </c>
      <c r="C112" s="83">
        <v>0</v>
      </c>
      <c r="D112" s="69">
        <v>2214016</v>
      </c>
      <c r="E112" s="75" t="s">
        <v>32</v>
      </c>
      <c r="F112" s="69" t="s">
        <v>472</v>
      </c>
      <c r="G112" s="98">
        <f>VLOOKUP(D112,[1]Sheet1!$E$15:$AM$388,35,0)</f>
        <v>476</v>
      </c>
      <c r="H112" s="99">
        <f t="shared" si="123"/>
        <v>1469412</v>
      </c>
      <c r="I112" s="98">
        <f>VLOOKUP(D112,[1]Sheet1!$E$15:$AQ$388,39,0)</f>
        <v>0</v>
      </c>
      <c r="J112" s="98">
        <f t="shared" si="124"/>
        <v>0</v>
      </c>
      <c r="K112" s="98">
        <f>VLOOKUP(D112,'[4]К1-2023 - общински'!$D$8:$CU$380,96,0)</f>
        <v>0</v>
      </c>
      <c r="L112" s="98">
        <f t="shared" si="125"/>
        <v>0</v>
      </c>
      <c r="M112" s="98">
        <f>VLOOKUP(D112,[5]Sheet1!$F$7:$AI$380,30,0)</f>
        <v>0</v>
      </c>
      <c r="N112" s="98">
        <f t="shared" si="126"/>
        <v>0</v>
      </c>
      <c r="O112" s="98">
        <f>VLOOKUP(D112,[1]Sheet1!$E$15:$BV$388,70,0)</f>
        <v>1</v>
      </c>
      <c r="P112" s="98">
        <f t="shared" si="127"/>
        <v>8821</v>
      </c>
      <c r="Q112" s="100">
        <f t="shared" si="201"/>
        <v>1478233</v>
      </c>
      <c r="R112" s="101">
        <f t="shared" si="202"/>
        <v>477</v>
      </c>
      <c r="S112" s="98">
        <f>VLOOKUP(D112,[1]Sheet1!$E$15:$AK$388,33,0)</f>
        <v>22</v>
      </c>
      <c r="T112" s="98">
        <f>VLOOKUP(D112,[5]Sheet1!$F$7:$U$380,16,0)</f>
        <v>0</v>
      </c>
      <c r="U112" s="98">
        <f t="shared" si="130"/>
        <v>22</v>
      </c>
      <c r="V112" s="99">
        <f t="shared" si="131"/>
        <v>344696</v>
      </c>
      <c r="W112" s="98">
        <f>VLOOKUP(D112,[1]Sheet1!$E$15:$DN$388,114,0)</f>
        <v>0</v>
      </c>
      <c r="X112" s="99">
        <f t="shared" si="132"/>
        <v>0</v>
      </c>
      <c r="Y112" s="98">
        <f>VLOOKUP(D112,[1]Sheet1!$E$15:$DP$388,116,0)</f>
        <v>0</v>
      </c>
      <c r="Z112" s="99">
        <f t="shared" si="133"/>
        <v>0</v>
      </c>
      <c r="AA112" s="71">
        <v>73900</v>
      </c>
      <c r="AB112" s="39">
        <f t="shared" si="203"/>
        <v>1440023.76</v>
      </c>
      <c r="AC112" s="39">
        <f t="shared" si="204"/>
        <v>0</v>
      </c>
      <c r="AD112" s="39">
        <f t="shared" si="205"/>
        <v>0</v>
      </c>
      <c r="AE112" s="39">
        <f t="shared" si="206"/>
        <v>8821</v>
      </c>
      <c r="AF112" s="39">
        <f t="shared" si="138"/>
        <v>1448844.76</v>
      </c>
      <c r="AG112" s="39">
        <f t="shared" si="207"/>
        <v>344696</v>
      </c>
      <c r="AH112" s="39">
        <f t="shared" si="140"/>
        <v>73900</v>
      </c>
      <c r="AI112" s="39">
        <f t="shared" si="208"/>
        <v>0</v>
      </c>
      <c r="AJ112" s="39">
        <f t="shared" si="142"/>
        <v>1867440.76</v>
      </c>
      <c r="AK112" s="102">
        <v>0</v>
      </c>
      <c r="AL112" s="39">
        <f>VLOOKUP(D112,[6]data!$A$2:$E$107,5,0)</f>
        <v>5000</v>
      </c>
      <c r="AM112" s="98">
        <f>VLOOKUP(D112,[2]Sheet1!$E$15:$CJ$388,84,0)</f>
        <v>22</v>
      </c>
      <c r="AN112" s="39">
        <f t="shared" si="143"/>
        <v>2200</v>
      </c>
      <c r="AO112" s="76"/>
      <c r="AP112" s="76">
        <f t="shared" si="144"/>
        <v>0</v>
      </c>
      <c r="AQ112" s="76"/>
      <c r="AR112" s="76">
        <f t="shared" si="145"/>
        <v>0</v>
      </c>
      <c r="AS112" s="99">
        <f t="shared" si="146"/>
        <v>7200</v>
      </c>
      <c r="AT112" s="100">
        <f t="shared" si="147"/>
        <v>1874640.76</v>
      </c>
      <c r="AU112" s="98">
        <f>VLOOKUP(D112,[1]Sheet1!$E$15:$CT$388,94,0)</f>
        <v>11</v>
      </c>
      <c r="AV112" s="98">
        <f>VLOOKUP(D112,[1]Sheet1!$E$15:$CV$388,96,0)</f>
        <v>271</v>
      </c>
      <c r="AW112" s="99">
        <f t="shared" si="148"/>
        <v>421782</v>
      </c>
      <c r="AX112" s="98">
        <f>VLOOKUP(D112,[1]Sheet1!$E$15:$CR$388,92,0)</f>
        <v>0</v>
      </c>
      <c r="AY112" s="98">
        <f t="shared" si="149"/>
        <v>0</v>
      </c>
      <c r="AZ112" s="76">
        <f t="shared" si="150"/>
        <v>16660</v>
      </c>
      <c r="BA112" s="104"/>
      <c r="BB112" s="102">
        <v>271</v>
      </c>
      <c r="BC112" s="99">
        <f t="shared" si="151"/>
        <v>56097</v>
      </c>
      <c r="BD112" s="98">
        <f>VLOOKUP(D112,[1]Sheet1!$E$15:$DF$388,106,0)</f>
        <v>0</v>
      </c>
      <c r="BE112" s="98">
        <f t="shared" si="152"/>
        <v>0</v>
      </c>
      <c r="BF112" s="99">
        <v>2662</v>
      </c>
      <c r="BG112" s="98">
        <f t="shared" si="209"/>
        <v>476</v>
      </c>
      <c r="BH112" s="98">
        <f t="shared" si="210"/>
        <v>0</v>
      </c>
      <c r="BI112" s="99">
        <f t="shared" si="155"/>
        <v>19992</v>
      </c>
      <c r="BJ112" s="98">
        <f>VLOOKUP(D112,[1]Sheet1!$E$15:$CA$388,75,0)</f>
        <v>72</v>
      </c>
      <c r="BK112" s="98">
        <f t="shared" si="156"/>
        <v>1368</v>
      </c>
      <c r="BL112" s="98">
        <v>0</v>
      </c>
      <c r="BM112" s="98">
        <f t="shared" si="157"/>
        <v>0</v>
      </c>
      <c r="BN112" s="98">
        <v>0</v>
      </c>
      <c r="BO112" s="98">
        <v>0</v>
      </c>
      <c r="BP112" s="39">
        <f t="shared" si="158"/>
        <v>0</v>
      </c>
      <c r="BQ112" s="39">
        <f>AT112+AW112+AY112+AZ112+BA112+BC112+BE112+BF112+BI112+BK112+BM112+BP112</f>
        <v>2393201.7599999998</v>
      </c>
      <c r="BR112" s="39">
        <f t="shared" si="160"/>
        <v>2393202</v>
      </c>
    </row>
    <row r="113" spans="1:70" ht="15" x14ac:dyDescent="0.15">
      <c r="A113" s="69">
        <v>2214054</v>
      </c>
      <c r="C113" s="83">
        <v>2</v>
      </c>
      <c r="D113" s="69">
        <v>2214054</v>
      </c>
      <c r="E113" s="75" t="s">
        <v>32</v>
      </c>
      <c r="F113" s="69" t="s">
        <v>473</v>
      </c>
      <c r="G113" s="98">
        <f>VLOOKUP(D113,[1]Sheet1!$E$15:$AM$388,35,0)</f>
        <v>1121</v>
      </c>
      <c r="H113" s="99">
        <f t="shared" si="123"/>
        <v>3460527</v>
      </c>
      <c r="I113" s="98">
        <f>VLOOKUP(D113,[1]Sheet1!$E$15:$AQ$388,39,0)</f>
        <v>0</v>
      </c>
      <c r="J113" s="98">
        <f t="shared" si="124"/>
        <v>0</v>
      </c>
      <c r="K113" s="98">
        <f>VLOOKUP(D113,'[4]К1-2023 - общински'!$D$8:$CU$380,96,0)</f>
        <v>0</v>
      </c>
      <c r="L113" s="98">
        <f t="shared" si="125"/>
        <v>0</v>
      </c>
      <c r="M113" s="98">
        <f>VLOOKUP(D113,[5]Sheet1!$F$7:$AI$380,30,0)</f>
        <v>0</v>
      </c>
      <c r="N113" s="98">
        <f t="shared" si="126"/>
        <v>0</v>
      </c>
      <c r="O113" s="98">
        <f>VLOOKUP(D113,[1]Sheet1!$E$15:$BV$388,70,0)</f>
        <v>0</v>
      </c>
      <c r="P113" s="98">
        <f t="shared" si="127"/>
        <v>0</v>
      </c>
      <c r="Q113" s="100">
        <f t="shared" si="201"/>
        <v>3460527</v>
      </c>
      <c r="R113" s="101">
        <f t="shared" si="202"/>
        <v>1121</v>
      </c>
      <c r="S113" s="98">
        <f>VLOOKUP(D113,[1]Sheet1!$E$15:$AK$388,33,0)</f>
        <v>48</v>
      </c>
      <c r="T113" s="98">
        <f>VLOOKUP(D113,[5]Sheet1!$F$7:$U$380,16,0)</f>
        <v>0</v>
      </c>
      <c r="U113" s="98">
        <f t="shared" si="130"/>
        <v>48</v>
      </c>
      <c r="V113" s="99">
        <f t="shared" si="131"/>
        <v>752064</v>
      </c>
      <c r="W113" s="98">
        <f>VLOOKUP(D113,[1]Sheet1!$E$15:$DN$388,114,0)</f>
        <v>0</v>
      </c>
      <c r="X113" s="99">
        <f t="shared" si="132"/>
        <v>0</v>
      </c>
      <c r="Y113" s="98">
        <f>VLOOKUP(D113,[1]Sheet1!$E$15:$DP$388,116,0)</f>
        <v>310</v>
      </c>
      <c r="Z113" s="99">
        <f t="shared" si="133"/>
        <v>39990</v>
      </c>
      <c r="AA113" s="71">
        <v>73900</v>
      </c>
      <c r="AB113" s="39">
        <f t="shared" si="203"/>
        <v>3391316.46</v>
      </c>
      <c r="AC113" s="39">
        <f t="shared" si="204"/>
        <v>0</v>
      </c>
      <c r="AD113" s="39">
        <f t="shared" si="205"/>
        <v>0</v>
      </c>
      <c r="AE113" s="39">
        <f t="shared" si="206"/>
        <v>0</v>
      </c>
      <c r="AF113" s="39">
        <f t="shared" si="138"/>
        <v>3391316.46</v>
      </c>
      <c r="AG113" s="39">
        <f t="shared" si="207"/>
        <v>752064</v>
      </c>
      <c r="AH113" s="39">
        <f t="shared" si="140"/>
        <v>73900</v>
      </c>
      <c r="AI113" s="39">
        <f t="shared" si="208"/>
        <v>39990</v>
      </c>
      <c r="AJ113" s="39">
        <f t="shared" si="142"/>
        <v>4257270.46</v>
      </c>
      <c r="AK113" s="102">
        <v>0</v>
      </c>
      <c r="AL113" s="39">
        <v>0</v>
      </c>
      <c r="AM113" s="98">
        <f>VLOOKUP(D113,[2]Sheet1!$E$15:$CJ$388,84,0)</f>
        <v>10</v>
      </c>
      <c r="AN113" s="39">
        <f t="shared" si="143"/>
        <v>1000</v>
      </c>
      <c r="AO113" s="76"/>
      <c r="AP113" s="76">
        <f t="shared" si="144"/>
        <v>0</v>
      </c>
      <c r="AQ113" s="76"/>
      <c r="AR113" s="76">
        <f t="shared" si="145"/>
        <v>0</v>
      </c>
      <c r="AS113" s="99">
        <f t="shared" si="146"/>
        <v>1000</v>
      </c>
      <c r="AT113" s="100">
        <f t="shared" si="147"/>
        <v>4258270.46</v>
      </c>
      <c r="AU113" s="98">
        <f>VLOOKUP(D113,[1]Sheet1!$E$15:$CT$388,94,0)</f>
        <v>20</v>
      </c>
      <c r="AV113" s="98">
        <f>VLOOKUP(D113,[1]Sheet1!$E$15:$CV$388,96,0)</f>
        <v>438</v>
      </c>
      <c r="AW113" s="99">
        <f t="shared" si="148"/>
        <v>689492</v>
      </c>
      <c r="AX113" s="98">
        <f>VLOOKUP(D113,[1]Sheet1!$E$15:$CR$388,92,0)</f>
        <v>0</v>
      </c>
      <c r="AY113" s="98">
        <f t="shared" si="149"/>
        <v>0</v>
      </c>
      <c r="AZ113" s="76">
        <f t="shared" si="150"/>
        <v>39235</v>
      </c>
      <c r="BA113" s="104"/>
      <c r="BB113" s="102">
        <v>464</v>
      </c>
      <c r="BC113" s="99">
        <f t="shared" si="151"/>
        <v>96048</v>
      </c>
      <c r="BD113" s="98">
        <f>VLOOKUP(D113,[1]Sheet1!$E$15:$DF$388,106,0)</f>
        <v>310</v>
      </c>
      <c r="BE113" s="98">
        <f t="shared" si="152"/>
        <v>31000</v>
      </c>
      <c r="BF113" s="99">
        <v>2662</v>
      </c>
      <c r="BG113" s="98">
        <f t="shared" si="209"/>
        <v>1121</v>
      </c>
      <c r="BH113" s="98">
        <f t="shared" si="210"/>
        <v>0</v>
      </c>
      <c r="BI113" s="99">
        <f t="shared" si="155"/>
        <v>47082</v>
      </c>
      <c r="BJ113" s="98">
        <f>VLOOKUP(D113,[1]Sheet1!$E$15:$CA$388,75,0)</f>
        <v>0</v>
      </c>
      <c r="BK113" s="98">
        <f t="shared" si="156"/>
        <v>0</v>
      </c>
      <c r="BL113" s="98">
        <v>0</v>
      </c>
      <c r="BM113" s="98">
        <f t="shared" si="157"/>
        <v>0</v>
      </c>
      <c r="BN113" s="98"/>
      <c r="BO113" s="98"/>
      <c r="BP113" s="39">
        <f t="shared" si="158"/>
        <v>0</v>
      </c>
      <c r="BQ113" s="39">
        <f t="shared" si="211"/>
        <v>5163789.46</v>
      </c>
      <c r="BR113" s="39">
        <f t="shared" si="160"/>
        <v>5163789</v>
      </c>
    </row>
    <row r="114" spans="1:70" ht="15" x14ac:dyDescent="0.15">
      <c r="A114" s="69">
        <v>2214063</v>
      </c>
      <c r="C114" s="83">
        <v>0</v>
      </c>
      <c r="D114" s="69">
        <v>2214063</v>
      </c>
      <c r="E114" s="75" t="s">
        <v>32</v>
      </c>
      <c r="F114" s="69" t="s">
        <v>474</v>
      </c>
      <c r="G114" s="98">
        <f>VLOOKUP(D114,[1]Sheet1!$E$15:$AM$388,35,0)</f>
        <v>298</v>
      </c>
      <c r="H114" s="99">
        <f t="shared" si="123"/>
        <v>919926</v>
      </c>
      <c r="I114" s="98">
        <f>VLOOKUP(D114,[1]Sheet1!$E$15:$AQ$388,39,0)</f>
        <v>0</v>
      </c>
      <c r="J114" s="98">
        <f t="shared" si="124"/>
        <v>0</v>
      </c>
      <c r="K114" s="98">
        <f>VLOOKUP(D114,'[4]К1-2023 - общински'!$D$8:$CU$380,96,0)</f>
        <v>0</v>
      </c>
      <c r="L114" s="98">
        <f t="shared" si="125"/>
        <v>0</v>
      </c>
      <c r="M114" s="98">
        <f>VLOOKUP(D114,[5]Sheet1!$F$7:$AI$380,30,0)</f>
        <v>0</v>
      </c>
      <c r="N114" s="98">
        <f t="shared" si="126"/>
        <v>0</v>
      </c>
      <c r="O114" s="98">
        <f>VLOOKUP(D114,[1]Sheet1!$E$15:$BV$388,70,0)</f>
        <v>2</v>
      </c>
      <c r="P114" s="98">
        <f t="shared" si="127"/>
        <v>17642</v>
      </c>
      <c r="Q114" s="100">
        <f t="shared" si="201"/>
        <v>937568</v>
      </c>
      <c r="R114" s="101">
        <f t="shared" si="202"/>
        <v>300</v>
      </c>
      <c r="S114" s="98">
        <f>VLOOKUP(D114,[1]Sheet1!$E$15:$AK$388,33,0)</f>
        <v>14</v>
      </c>
      <c r="T114" s="98">
        <f>VLOOKUP(D114,[5]Sheet1!$F$7:$U$380,16,0)</f>
        <v>0</v>
      </c>
      <c r="U114" s="98">
        <f t="shared" si="130"/>
        <v>14</v>
      </c>
      <c r="V114" s="99">
        <f t="shared" si="131"/>
        <v>219352</v>
      </c>
      <c r="W114" s="98">
        <f>VLOOKUP(D114,[1]Sheet1!$E$15:$DN$388,114,0)</f>
        <v>0</v>
      </c>
      <c r="X114" s="99">
        <f t="shared" si="132"/>
        <v>0</v>
      </c>
      <c r="Y114" s="98">
        <f>VLOOKUP(D114,[1]Sheet1!$E$15:$DP$388,116,0)</f>
        <v>0</v>
      </c>
      <c r="Z114" s="99">
        <f t="shared" si="133"/>
        <v>0</v>
      </c>
      <c r="AA114" s="71">
        <v>73900</v>
      </c>
      <c r="AB114" s="39">
        <f t="shared" si="203"/>
        <v>901527.48</v>
      </c>
      <c r="AC114" s="39">
        <f t="shared" si="204"/>
        <v>0</v>
      </c>
      <c r="AD114" s="39">
        <f t="shared" si="205"/>
        <v>0</v>
      </c>
      <c r="AE114" s="39">
        <f t="shared" si="206"/>
        <v>17642</v>
      </c>
      <c r="AF114" s="39">
        <f t="shared" si="138"/>
        <v>919169.48</v>
      </c>
      <c r="AG114" s="39">
        <f t="shared" si="207"/>
        <v>219352</v>
      </c>
      <c r="AH114" s="39">
        <f t="shared" si="140"/>
        <v>73900</v>
      </c>
      <c r="AI114" s="39">
        <f t="shared" si="208"/>
        <v>0</v>
      </c>
      <c r="AJ114" s="39">
        <f t="shared" si="142"/>
        <v>1212421.48</v>
      </c>
      <c r="AK114" s="102">
        <v>0</v>
      </c>
      <c r="AL114" s="39">
        <f>VLOOKUP(D114,[6]data!$A$2:$E$107,5,0)</f>
        <v>5000</v>
      </c>
      <c r="AM114" s="98">
        <f>VLOOKUP(D114,[2]Sheet1!$E$15:$CJ$388,84,0)</f>
        <v>26</v>
      </c>
      <c r="AN114" s="39">
        <f t="shared" si="143"/>
        <v>2600</v>
      </c>
      <c r="AO114" s="76"/>
      <c r="AP114" s="76">
        <f t="shared" si="144"/>
        <v>0</v>
      </c>
      <c r="AQ114" s="76"/>
      <c r="AR114" s="76">
        <f t="shared" si="145"/>
        <v>0</v>
      </c>
      <c r="AS114" s="99">
        <f t="shared" si="146"/>
        <v>7600</v>
      </c>
      <c r="AT114" s="100">
        <f t="shared" si="147"/>
        <v>1220021.48</v>
      </c>
      <c r="AU114" s="98">
        <f>VLOOKUP(D114,[1]Sheet1!$E$15:$CT$388,94,0)</f>
        <v>14</v>
      </c>
      <c r="AV114" s="98">
        <f>VLOOKUP(D114,[1]Sheet1!$E$15:$CV$388,96,0)</f>
        <v>299</v>
      </c>
      <c r="AW114" s="99">
        <f t="shared" si="148"/>
        <v>471898</v>
      </c>
      <c r="AX114" s="98">
        <f>VLOOKUP(D114,[1]Sheet1!$E$15:$CR$388,92,0)</f>
        <v>1</v>
      </c>
      <c r="AY114" s="98">
        <f t="shared" si="149"/>
        <v>2520</v>
      </c>
      <c r="AZ114" s="76">
        <f t="shared" si="150"/>
        <v>10430</v>
      </c>
      <c r="BA114" s="104"/>
      <c r="BB114" s="102">
        <v>169</v>
      </c>
      <c r="BC114" s="99">
        <f t="shared" si="151"/>
        <v>34983</v>
      </c>
      <c r="BD114" s="98">
        <f>VLOOKUP(D114,[1]Sheet1!$E$15:$DF$388,106,0)</f>
        <v>0</v>
      </c>
      <c r="BE114" s="98">
        <f t="shared" si="152"/>
        <v>0</v>
      </c>
      <c r="BF114" s="99">
        <v>2662</v>
      </c>
      <c r="BG114" s="98">
        <f t="shared" si="209"/>
        <v>298</v>
      </c>
      <c r="BH114" s="98">
        <f t="shared" si="210"/>
        <v>0</v>
      </c>
      <c r="BI114" s="99">
        <f t="shared" si="155"/>
        <v>12516</v>
      </c>
      <c r="BJ114" s="98">
        <f>VLOOKUP(D114,[1]Sheet1!$E$15:$CA$388,75,0)</f>
        <v>0</v>
      </c>
      <c r="BK114" s="98">
        <f t="shared" si="156"/>
        <v>0</v>
      </c>
      <c r="BL114" s="98">
        <v>0</v>
      </c>
      <c r="BM114" s="98">
        <f t="shared" si="157"/>
        <v>0</v>
      </c>
      <c r="BN114" s="98"/>
      <c r="BO114" s="98"/>
      <c r="BP114" s="39">
        <f t="shared" si="158"/>
        <v>0</v>
      </c>
      <c r="BQ114" s="39">
        <f t="shared" si="211"/>
        <v>1755030.48</v>
      </c>
      <c r="BR114" s="39">
        <f t="shared" si="160"/>
        <v>1755030</v>
      </c>
    </row>
    <row r="115" spans="1:70" ht="15" x14ac:dyDescent="0.15">
      <c r="A115" s="69">
        <v>2214098</v>
      </c>
      <c r="C115" s="83">
        <v>0</v>
      </c>
      <c r="D115" s="69">
        <v>2214098</v>
      </c>
      <c r="E115" s="75" t="s">
        <v>32</v>
      </c>
      <c r="F115" s="69" t="s">
        <v>475</v>
      </c>
      <c r="G115" s="98">
        <f>VLOOKUP(D115,[1]Sheet1!$E$15:$AM$388,35,0)</f>
        <v>185</v>
      </c>
      <c r="H115" s="99">
        <f t="shared" si="123"/>
        <v>571095</v>
      </c>
      <c r="I115" s="98">
        <f>VLOOKUP(D115,[1]Sheet1!$E$15:$AQ$388,39,0)</f>
        <v>0</v>
      </c>
      <c r="J115" s="98">
        <f t="shared" si="124"/>
        <v>0</v>
      </c>
      <c r="K115" s="98">
        <f>VLOOKUP(D115,'[4]К1-2023 - общински'!$D$8:$CU$380,96,0)</f>
        <v>0</v>
      </c>
      <c r="L115" s="98">
        <f t="shared" si="125"/>
        <v>0</v>
      </c>
      <c r="M115" s="98">
        <f>VLOOKUP(D115,[5]Sheet1!$F$7:$AI$380,30,0)</f>
        <v>0</v>
      </c>
      <c r="N115" s="98">
        <f t="shared" si="126"/>
        <v>0</v>
      </c>
      <c r="O115" s="98">
        <f>VLOOKUP(D115,[1]Sheet1!$E$15:$BV$388,70,0)</f>
        <v>0</v>
      </c>
      <c r="P115" s="98">
        <f t="shared" si="127"/>
        <v>0</v>
      </c>
      <c r="Q115" s="100">
        <f t="shared" si="201"/>
        <v>571095</v>
      </c>
      <c r="R115" s="101">
        <f t="shared" si="202"/>
        <v>185</v>
      </c>
      <c r="S115" s="98">
        <f>VLOOKUP(D115,[1]Sheet1!$E$15:$AK$388,33,0)</f>
        <v>8</v>
      </c>
      <c r="T115" s="98">
        <f>VLOOKUP(D115,[5]Sheet1!$F$7:$U$380,16,0)</f>
        <v>0</v>
      </c>
      <c r="U115" s="98">
        <f t="shared" si="130"/>
        <v>8</v>
      </c>
      <c r="V115" s="99">
        <f t="shared" si="131"/>
        <v>125344</v>
      </c>
      <c r="W115" s="98">
        <f>VLOOKUP(D115,[1]Sheet1!$E$15:$DN$388,114,0)</f>
        <v>0</v>
      </c>
      <c r="X115" s="99">
        <f t="shared" si="132"/>
        <v>0</v>
      </c>
      <c r="Y115" s="98">
        <f>VLOOKUP(D115,[1]Sheet1!$E$15:$DP$388,116,0)</f>
        <v>0</v>
      </c>
      <c r="Z115" s="99">
        <f t="shared" si="133"/>
        <v>0</v>
      </c>
      <c r="AA115" s="71">
        <v>73900</v>
      </c>
      <c r="AB115" s="39">
        <f t="shared" si="203"/>
        <v>559673.1</v>
      </c>
      <c r="AC115" s="39">
        <f t="shared" si="204"/>
        <v>0</v>
      </c>
      <c r="AD115" s="39">
        <f t="shared" si="205"/>
        <v>0</v>
      </c>
      <c r="AE115" s="39">
        <f t="shared" si="206"/>
        <v>0</v>
      </c>
      <c r="AF115" s="39">
        <f t="shared" si="138"/>
        <v>559673.1</v>
      </c>
      <c r="AG115" s="39">
        <f t="shared" si="207"/>
        <v>125344</v>
      </c>
      <c r="AH115" s="39">
        <f t="shared" si="140"/>
        <v>73900</v>
      </c>
      <c r="AI115" s="39">
        <f t="shared" si="208"/>
        <v>0</v>
      </c>
      <c r="AJ115" s="39">
        <f t="shared" si="142"/>
        <v>758917.1</v>
      </c>
      <c r="AK115" s="102">
        <v>0</v>
      </c>
      <c r="AL115" s="39">
        <f>VLOOKUP(D115,[6]data!$A$2:$E$107,5,0)</f>
        <v>5000</v>
      </c>
      <c r="AM115" s="98">
        <f>VLOOKUP(D115,[2]Sheet1!$E$15:$CJ$388,84,0)</f>
        <v>13</v>
      </c>
      <c r="AN115" s="39">
        <f t="shared" si="143"/>
        <v>1300</v>
      </c>
      <c r="AO115" s="76"/>
      <c r="AP115" s="76">
        <f t="shared" si="144"/>
        <v>0</v>
      </c>
      <c r="AQ115" s="76"/>
      <c r="AR115" s="76">
        <f t="shared" si="145"/>
        <v>0</v>
      </c>
      <c r="AS115" s="99">
        <f t="shared" si="146"/>
        <v>6300</v>
      </c>
      <c r="AT115" s="100">
        <f t="shared" si="147"/>
        <v>765217.1</v>
      </c>
      <c r="AU115" s="98">
        <f>VLOOKUP(D115,[1]Sheet1!$E$15:$CT$388,94,0)</f>
        <v>8</v>
      </c>
      <c r="AV115" s="98">
        <f>VLOOKUP(D115,[1]Sheet1!$E$15:$CV$388,96,0)</f>
        <v>185</v>
      </c>
      <c r="AW115" s="99">
        <f t="shared" si="148"/>
        <v>289654</v>
      </c>
      <c r="AX115" s="98">
        <f>VLOOKUP(D115,[1]Sheet1!$E$15:$CR$388,92,0)</f>
        <v>0</v>
      </c>
      <c r="AY115" s="98">
        <f t="shared" si="149"/>
        <v>0</v>
      </c>
      <c r="AZ115" s="76">
        <f t="shared" si="150"/>
        <v>6475</v>
      </c>
      <c r="BA115" s="104"/>
      <c r="BB115" s="102">
        <v>185</v>
      </c>
      <c r="BC115" s="99">
        <f t="shared" si="151"/>
        <v>38295</v>
      </c>
      <c r="BD115" s="98">
        <f>VLOOKUP(D115,[1]Sheet1!$E$15:$DF$388,106,0)</f>
        <v>0</v>
      </c>
      <c r="BE115" s="98">
        <f t="shared" si="152"/>
        <v>0</v>
      </c>
      <c r="BF115" s="99">
        <v>2662</v>
      </c>
      <c r="BG115" s="98">
        <f t="shared" si="209"/>
        <v>185</v>
      </c>
      <c r="BH115" s="98">
        <f t="shared" si="210"/>
        <v>0</v>
      </c>
      <c r="BI115" s="99">
        <f t="shared" si="155"/>
        <v>7770</v>
      </c>
      <c r="BJ115" s="98">
        <f>VLOOKUP(D115,[1]Sheet1!$E$15:$CA$388,75,0)</f>
        <v>0</v>
      </c>
      <c r="BK115" s="98">
        <f t="shared" si="156"/>
        <v>0</v>
      </c>
      <c r="BL115" s="98">
        <v>0</v>
      </c>
      <c r="BM115" s="98">
        <f t="shared" si="157"/>
        <v>0</v>
      </c>
      <c r="BN115" s="98"/>
      <c r="BO115" s="98"/>
      <c r="BP115" s="39">
        <f t="shared" si="158"/>
        <v>0</v>
      </c>
      <c r="BQ115" s="39">
        <f t="shared" si="211"/>
        <v>1110073.1000000001</v>
      </c>
      <c r="BR115" s="39">
        <f t="shared" si="160"/>
        <v>1110073</v>
      </c>
    </row>
    <row r="116" spans="1:70" ht="15" x14ac:dyDescent="0.15">
      <c r="A116" s="69">
        <v>2214101</v>
      </c>
      <c r="C116" s="83">
        <v>2</v>
      </c>
      <c r="D116" s="69">
        <v>2214101</v>
      </c>
      <c r="E116" s="75" t="s">
        <v>32</v>
      </c>
      <c r="F116" s="69" t="s">
        <v>476</v>
      </c>
      <c r="G116" s="98">
        <f>VLOOKUP(D116,[1]Sheet1!$E$15:$AM$388,35,0)</f>
        <v>1082</v>
      </c>
      <c r="H116" s="99">
        <f t="shared" si="123"/>
        <v>3340134</v>
      </c>
      <c r="I116" s="98">
        <f>VLOOKUP(D116,[1]Sheet1!$E$15:$AQ$388,39,0)</f>
        <v>0</v>
      </c>
      <c r="J116" s="98">
        <f t="shared" si="124"/>
        <v>0</v>
      </c>
      <c r="K116" s="98">
        <f>VLOOKUP(D116,'[4]К1-2023 - общински'!$D$8:$CU$380,96,0)</f>
        <v>0</v>
      </c>
      <c r="L116" s="98">
        <f t="shared" si="125"/>
        <v>0</v>
      </c>
      <c r="M116" s="98">
        <f>VLOOKUP(D116,[5]Sheet1!$F$7:$AI$380,30,0)</f>
        <v>0</v>
      </c>
      <c r="N116" s="98">
        <f t="shared" si="126"/>
        <v>0</v>
      </c>
      <c r="O116" s="98">
        <f>VLOOKUP(D116,[1]Sheet1!$E$15:$BV$388,70,0)</f>
        <v>3</v>
      </c>
      <c r="P116" s="98">
        <f t="shared" si="127"/>
        <v>26463</v>
      </c>
      <c r="Q116" s="100">
        <f t="shared" si="201"/>
        <v>3366597</v>
      </c>
      <c r="R116" s="101">
        <f t="shared" si="202"/>
        <v>1085</v>
      </c>
      <c r="S116" s="98">
        <f>VLOOKUP(D116,[1]Sheet1!$E$15:$AK$388,33,0)</f>
        <v>48</v>
      </c>
      <c r="T116" s="98">
        <f>VLOOKUP(D116,[5]Sheet1!$F$7:$U$380,16,0)</f>
        <v>0</v>
      </c>
      <c r="U116" s="98">
        <f t="shared" si="130"/>
        <v>48</v>
      </c>
      <c r="V116" s="99">
        <f t="shared" si="131"/>
        <v>752064</v>
      </c>
      <c r="W116" s="98">
        <f>VLOOKUP(D116,[1]Sheet1!$E$15:$DN$388,114,0)</f>
        <v>26</v>
      </c>
      <c r="X116" s="99">
        <f t="shared" si="132"/>
        <v>1924</v>
      </c>
      <c r="Y116" s="98">
        <f>VLOOKUP(D116,[1]Sheet1!$E$15:$DP$388,116,0)</f>
        <v>262</v>
      </c>
      <c r="Z116" s="99">
        <f t="shared" si="133"/>
        <v>33798</v>
      </c>
      <c r="AA116" s="71">
        <v>73900</v>
      </c>
      <c r="AB116" s="39">
        <f t="shared" si="203"/>
        <v>3273331.32</v>
      </c>
      <c r="AC116" s="39">
        <f t="shared" si="204"/>
        <v>0</v>
      </c>
      <c r="AD116" s="39">
        <f t="shared" si="205"/>
        <v>0</v>
      </c>
      <c r="AE116" s="39">
        <f t="shared" si="206"/>
        <v>26463</v>
      </c>
      <c r="AF116" s="39">
        <f t="shared" si="138"/>
        <v>3299794.32</v>
      </c>
      <c r="AG116" s="39">
        <f t="shared" si="207"/>
        <v>752064</v>
      </c>
      <c r="AH116" s="39">
        <f t="shared" si="140"/>
        <v>73900</v>
      </c>
      <c r="AI116" s="39">
        <f t="shared" si="208"/>
        <v>35722</v>
      </c>
      <c r="AJ116" s="39">
        <f t="shared" si="142"/>
        <v>4161480.32</v>
      </c>
      <c r="AK116" s="102">
        <v>0</v>
      </c>
      <c r="AL116" s="39">
        <f>VLOOKUP(D116,[6]data!$A$2:$E$107,5,0)</f>
        <v>5000</v>
      </c>
      <c r="AM116" s="98">
        <f>VLOOKUP(D116,[2]Sheet1!$E$15:$CJ$388,84,0)</f>
        <v>31</v>
      </c>
      <c r="AN116" s="39">
        <f t="shared" si="143"/>
        <v>3100</v>
      </c>
      <c r="AO116" s="76"/>
      <c r="AP116" s="76">
        <f t="shared" si="144"/>
        <v>0</v>
      </c>
      <c r="AQ116" s="76"/>
      <c r="AR116" s="76">
        <f t="shared" si="145"/>
        <v>0</v>
      </c>
      <c r="AS116" s="99">
        <f t="shared" si="146"/>
        <v>8100</v>
      </c>
      <c r="AT116" s="100">
        <f t="shared" si="147"/>
        <v>4169580.32</v>
      </c>
      <c r="AU116" s="98">
        <f>VLOOKUP(D116,[1]Sheet1!$E$15:$CT$388,94,0)</f>
        <v>23</v>
      </c>
      <c r="AV116" s="98">
        <f>VLOOKUP(D116,[1]Sheet1!$E$15:$CV$388,96,0)</f>
        <v>474</v>
      </c>
      <c r="AW116" s="99">
        <f t="shared" si="148"/>
        <v>750920</v>
      </c>
      <c r="AX116" s="98">
        <f>VLOOKUP(D116,[1]Sheet1!$E$15:$CR$388,92,0)</f>
        <v>0</v>
      </c>
      <c r="AY116" s="98">
        <f t="shared" si="149"/>
        <v>0</v>
      </c>
      <c r="AZ116" s="76">
        <f t="shared" si="150"/>
        <v>37870</v>
      </c>
      <c r="BA116" s="104"/>
      <c r="BB116" s="102">
        <v>503</v>
      </c>
      <c r="BC116" s="99">
        <f t="shared" si="151"/>
        <v>104121</v>
      </c>
      <c r="BD116" s="98">
        <f>VLOOKUP(D116,[1]Sheet1!$E$15:$DF$388,106,0)</f>
        <v>290</v>
      </c>
      <c r="BE116" s="98">
        <f t="shared" si="152"/>
        <v>29000</v>
      </c>
      <c r="BF116" s="99">
        <v>2662</v>
      </c>
      <c r="BG116" s="98">
        <f t="shared" si="209"/>
        <v>1082</v>
      </c>
      <c r="BH116" s="98">
        <f t="shared" si="210"/>
        <v>0</v>
      </c>
      <c r="BI116" s="99">
        <f t="shared" si="155"/>
        <v>45444</v>
      </c>
      <c r="BJ116" s="98">
        <f>VLOOKUP(D116,[1]Sheet1!$E$15:$CA$388,75,0)</f>
        <v>53</v>
      </c>
      <c r="BK116" s="98">
        <f t="shared" si="156"/>
        <v>1007</v>
      </c>
      <c r="BL116" s="98">
        <v>0</v>
      </c>
      <c r="BM116" s="98">
        <f t="shared" si="157"/>
        <v>0</v>
      </c>
      <c r="BN116" s="98"/>
      <c r="BO116" s="98"/>
      <c r="BP116" s="39">
        <f t="shared" si="158"/>
        <v>0</v>
      </c>
      <c r="BQ116" s="39">
        <f t="shared" si="211"/>
        <v>5140604.32</v>
      </c>
      <c r="BR116" s="39">
        <f t="shared" si="160"/>
        <v>5140604</v>
      </c>
    </row>
    <row r="117" spans="1:70" ht="15" x14ac:dyDescent="0.15">
      <c r="A117" s="69">
        <v>2214102</v>
      </c>
      <c r="C117" s="83">
        <v>0</v>
      </c>
      <c r="D117" s="69">
        <v>2214102</v>
      </c>
      <c r="E117" s="75" t="s">
        <v>32</v>
      </c>
      <c r="F117" s="69" t="s">
        <v>477</v>
      </c>
      <c r="G117" s="98">
        <f>VLOOKUP(D117,[1]Sheet1!$E$15:$AM$388,35,0)</f>
        <v>338</v>
      </c>
      <c r="H117" s="99">
        <f t="shared" si="123"/>
        <v>1043406</v>
      </c>
      <c r="I117" s="98">
        <f>VLOOKUP(D117,[1]Sheet1!$E$15:$AQ$388,39,0)</f>
        <v>0</v>
      </c>
      <c r="J117" s="98">
        <f t="shared" si="124"/>
        <v>0</v>
      </c>
      <c r="K117" s="98">
        <f>VLOOKUP(D117,'[4]К1-2023 - общински'!$D$8:$CU$380,96,0)</f>
        <v>0</v>
      </c>
      <c r="L117" s="98">
        <f t="shared" si="125"/>
        <v>0</v>
      </c>
      <c r="M117" s="98">
        <f>VLOOKUP(D117,[5]Sheet1!$F$7:$AI$380,30,0)</f>
        <v>0</v>
      </c>
      <c r="N117" s="98">
        <f t="shared" si="126"/>
        <v>0</v>
      </c>
      <c r="O117" s="98">
        <f>VLOOKUP(D117,[1]Sheet1!$E$15:$BV$388,70,0)</f>
        <v>1</v>
      </c>
      <c r="P117" s="98">
        <f t="shared" si="127"/>
        <v>8821</v>
      </c>
      <c r="Q117" s="100">
        <f t="shared" si="201"/>
        <v>1052227</v>
      </c>
      <c r="R117" s="101">
        <f t="shared" si="202"/>
        <v>339</v>
      </c>
      <c r="S117" s="98">
        <f>VLOOKUP(D117,[1]Sheet1!$E$15:$AK$388,33,0)</f>
        <v>15</v>
      </c>
      <c r="T117" s="98">
        <f>VLOOKUP(D117,[5]Sheet1!$F$7:$U$380,16,0)</f>
        <v>0</v>
      </c>
      <c r="U117" s="98">
        <f t="shared" si="130"/>
        <v>15</v>
      </c>
      <c r="V117" s="99">
        <f t="shared" si="131"/>
        <v>235020</v>
      </c>
      <c r="W117" s="98">
        <f>VLOOKUP(D117,[1]Sheet1!$E$15:$DN$388,114,0)</f>
        <v>0</v>
      </c>
      <c r="X117" s="99">
        <f t="shared" si="132"/>
        <v>0</v>
      </c>
      <c r="Y117" s="98">
        <f>VLOOKUP(D117,[1]Sheet1!$E$15:$DP$388,116,0)</f>
        <v>0</v>
      </c>
      <c r="Z117" s="99">
        <f t="shared" si="133"/>
        <v>0</v>
      </c>
      <c r="AA117" s="71">
        <v>73900</v>
      </c>
      <c r="AB117" s="39">
        <f t="shared" si="203"/>
        <v>1022537.88</v>
      </c>
      <c r="AC117" s="39">
        <f t="shared" si="204"/>
        <v>0</v>
      </c>
      <c r="AD117" s="39">
        <f t="shared" si="205"/>
        <v>0</v>
      </c>
      <c r="AE117" s="39">
        <f t="shared" si="206"/>
        <v>8821</v>
      </c>
      <c r="AF117" s="39">
        <f t="shared" si="138"/>
        <v>1031358.88</v>
      </c>
      <c r="AG117" s="39">
        <f t="shared" si="207"/>
        <v>235020</v>
      </c>
      <c r="AH117" s="39">
        <f t="shared" si="140"/>
        <v>73900</v>
      </c>
      <c r="AI117" s="39">
        <f t="shared" si="208"/>
        <v>0</v>
      </c>
      <c r="AJ117" s="39">
        <f t="shared" si="142"/>
        <v>1340278.8799999999</v>
      </c>
      <c r="AK117" s="102">
        <v>0</v>
      </c>
      <c r="AL117" s="39">
        <f>VLOOKUP(D117,[6]data!$A$2:$E$107,5,0)</f>
        <v>5000</v>
      </c>
      <c r="AM117" s="98">
        <f>VLOOKUP(D117,[2]Sheet1!$E$15:$CJ$388,84,0)</f>
        <v>19</v>
      </c>
      <c r="AN117" s="39">
        <f t="shared" si="143"/>
        <v>1900</v>
      </c>
      <c r="AO117" s="76"/>
      <c r="AP117" s="76">
        <f t="shared" si="144"/>
        <v>0</v>
      </c>
      <c r="AQ117" s="76"/>
      <c r="AR117" s="76">
        <f t="shared" si="145"/>
        <v>0</v>
      </c>
      <c r="AS117" s="99">
        <f t="shared" si="146"/>
        <v>6900</v>
      </c>
      <c r="AT117" s="100">
        <f t="shared" si="147"/>
        <v>1347178.88</v>
      </c>
      <c r="AU117" s="98">
        <f>VLOOKUP(D117,[1]Sheet1!$E$15:$CT$388,94,0)</f>
        <v>11</v>
      </c>
      <c r="AV117" s="98">
        <f>VLOOKUP(D117,[1]Sheet1!$E$15:$CV$388,96,0)</f>
        <v>261</v>
      </c>
      <c r="AW117" s="99">
        <f t="shared" si="148"/>
        <v>407642</v>
      </c>
      <c r="AX117" s="98">
        <f>VLOOKUP(D117,[1]Sheet1!$E$15:$CR$388,92,0)</f>
        <v>1</v>
      </c>
      <c r="AY117" s="98">
        <f t="shared" si="149"/>
        <v>2520</v>
      </c>
      <c r="AZ117" s="76">
        <f t="shared" si="150"/>
        <v>11830</v>
      </c>
      <c r="BA117" s="104"/>
      <c r="BB117" s="102">
        <v>215</v>
      </c>
      <c r="BC117" s="99">
        <f t="shared" si="151"/>
        <v>44505</v>
      </c>
      <c r="BD117" s="98">
        <f>VLOOKUP(D117,[1]Sheet1!$E$15:$DF$388,106,0)</f>
        <v>0</v>
      </c>
      <c r="BE117" s="98">
        <f t="shared" si="152"/>
        <v>0</v>
      </c>
      <c r="BF117" s="99">
        <v>2662</v>
      </c>
      <c r="BG117" s="98">
        <f t="shared" si="209"/>
        <v>338</v>
      </c>
      <c r="BH117" s="98">
        <f t="shared" si="210"/>
        <v>0</v>
      </c>
      <c r="BI117" s="99">
        <f t="shared" si="155"/>
        <v>14196</v>
      </c>
      <c r="BJ117" s="98">
        <f>VLOOKUP(D117,[1]Sheet1!$E$15:$CA$388,75,0)</f>
        <v>0</v>
      </c>
      <c r="BK117" s="98">
        <f t="shared" si="156"/>
        <v>0</v>
      </c>
      <c r="BL117" s="98">
        <v>0</v>
      </c>
      <c r="BM117" s="98">
        <f t="shared" si="157"/>
        <v>0</v>
      </c>
      <c r="BN117" s="98"/>
      <c r="BO117" s="98"/>
      <c r="BP117" s="39">
        <f t="shared" si="158"/>
        <v>0</v>
      </c>
      <c r="BQ117" s="39">
        <f t="shared" si="211"/>
        <v>1830533.88</v>
      </c>
      <c r="BR117" s="39">
        <f t="shared" si="160"/>
        <v>1830534</v>
      </c>
    </row>
    <row r="118" spans="1:70" ht="15" x14ac:dyDescent="0.15">
      <c r="A118" s="69">
        <v>2214141</v>
      </c>
      <c r="C118" s="83">
        <v>1</v>
      </c>
      <c r="D118" s="69">
        <v>2214141</v>
      </c>
      <c r="E118" s="75" t="s">
        <v>32</v>
      </c>
      <c r="F118" s="69" t="s">
        <v>478</v>
      </c>
      <c r="G118" s="98">
        <f>VLOOKUP(D118,[1]Sheet1!$E$15:$AM$388,35,0)</f>
        <v>95</v>
      </c>
      <c r="H118" s="99">
        <f t="shared" si="123"/>
        <v>293265</v>
      </c>
      <c r="I118" s="98">
        <f>VLOOKUP(D118,[1]Sheet1!$E$15:$AQ$388,39,0)</f>
        <v>0</v>
      </c>
      <c r="J118" s="98">
        <f t="shared" si="124"/>
        <v>0</v>
      </c>
      <c r="K118" s="98">
        <f>VLOOKUP(D118,'[4]К1-2023 - общински'!$D$8:$CU$380,96,0)</f>
        <v>0</v>
      </c>
      <c r="L118" s="98">
        <f t="shared" si="125"/>
        <v>0</v>
      </c>
      <c r="M118" s="98">
        <f>VLOOKUP(D118,[5]Sheet1!$F$7:$AI$380,30,0)</f>
        <v>0</v>
      </c>
      <c r="N118" s="98">
        <f t="shared" si="126"/>
        <v>0</v>
      </c>
      <c r="O118" s="98">
        <f>VLOOKUP(D118,[1]Sheet1!$E$15:$BV$388,70,0)</f>
        <v>1</v>
      </c>
      <c r="P118" s="98">
        <f t="shared" si="127"/>
        <v>8821</v>
      </c>
      <c r="Q118" s="100">
        <f t="shared" si="201"/>
        <v>302086</v>
      </c>
      <c r="R118" s="101">
        <f t="shared" si="202"/>
        <v>96</v>
      </c>
      <c r="S118" s="98">
        <f>VLOOKUP(D118,[1]Sheet1!$E$15:$AK$388,33,0)</f>
        <v>7</v>
      </c>
      <c r="T118" s="98">
        <f>VLOOKUP(D118,[5]Sheet1!$F$7:$U$380,16,0)</f>
        <v>0</v>
      </c>
      <c r="U118" s="98">
        <f t="shared" si="130"/>
        <v>7</v>
      </c>
      <c r="V118" s="99">
        <f t="shared" si="131"/>
        <v>109676</v>
      </c>
      <c r="W118" s="98">
        <f>VLOOKUP(D118,[1]Sheet1!$E$15:$DN$388,114,0)</f>
        <v>0</v>
      </c>
      <c r="X118" s="99">
        <f t="shared" si="132"/>
        <v>0</v>
      </c>
      <c r="Y118" s="98">
        <f>VLOOKUP(D118,[1]Sheet1!$E$15:$DP$388,116,0)</f>
        <v>0</v>
      </c>
      <c r="Z118" s="99">
        <f t="shared" si="133"/>
        <v>0</v>
      </c>
      <c r="AA118" s="71">
        <v>73900</v>
      </c>
      <c r="AB118" s="39">
        <f t="shared" si="203"/>
        <v>287399.7</v>
      </c>
      <c r="AC118" s="39">
        <f t="shared" si="204"/>
        <v>0</v>
      </c>
      <c r="AD118" s="39">
        <f t="shared" si="205"/>
        <v>0</v>
      </c>
      <c r="AE118" s="39">
        <f t="shared" si="206"/>
        <v>8821</v>
      </c>
      <c r="AF118" s="39">
        <f t="shared" si="138"/>
        <v>296220.7</v>
      </c>
      <c r="AG118" s="39">
        <f t="shared" si="207"/>
        <v>109676</v>
      </c>
      <c r="AH118" s="39">
        <f t="shared" si="140"/>
        <v>73900</v>
      </c>
      <c r="AI118" s="39">
        <f t="shared" si="208"/>
        <v>0</v>
      </c>
      <c r="AJ118" s="39">
        <f t="shared" si="142"/>
        <v>479796.7</v>
      </c>
      <c r="AK118" s="102">
        <v>0</v>
      </c>
      <c r="AL118" s="39">
        <f>VLOOKUP(D118,[6]data!$A$2:$E$107,5,0)</f>
        <v>5000</v>
      </c>
      <c r="AM118" s="98">
        <f>VLOOKUP(D118,[2]Sheet1!$E$15:$CJ$388,84,0)</f>
        <v>23</v>
      </c>
      <c r="AN118" s="39">
        <f t="shared" si="143"/>
        <v>2300</v>
      </c>
      <c r="AO118" s="76">
        <f t="shared" si="161"/>
        <v>44</v>
      </c>
      <c r="AP118" s="76">
        <f t="shared" si="144"/>
        <v>27165.600000000006</v>
      </c>
      <c r="AQ118" s="76"/>
      <c r="AR118" s="76">
        <f t="shared" si="145"/>
        <v>0</v>
      </c>
      <c r="AS118" s="99">
        <f t="shared" si="146"/>
        <v>34465.600000000006</v>
      </c>
      <c r="AT118" s="100">
        <f t="shared" si="147"/>
        <v>514262.30000000005</v>
      </c>
      <c r="AU118" s="98">
        <f>VLOOKUP(D118,[1]Sheet1!$E$15:$CT$388,94,0)</f>
        <v>2</v>
      </c>
      <c r="AV118" s="98">
        <f>VLOOKUP(D118,[1]Sheet1!$E$15:$CV$388,96,0)</f>
        <v>42</v>
      </c>
      <c r="AW118" s="99">
        <f t="shared" si="148"/>
        <v>66404</v>
      </c>
      <c r="AX118" s="98">
        <f>VLOOKUP(D118,[1]Sheet1!$E$15:$CR$388,92,0)</f>
        <v>0</v>
      </c>
      <c r="AY118" s="98">
        <f t="shared" si="149"/>
        <v>0</v>
      </c>
      <c r="AZ118" s="76">
        <f t="shared" si="150"/>
        <v>3325</v>
      </c>
      <c r="BA118" s="104"/>
      <c r="BB118" s="102">
        <v>60</v>
      </c>
      <c r="BC118" s="99">
        <f t="shared" si="151"/>
        <v>12420</v>
      </c>
      <c r="BD118" s="98">
        <f>VLOOKUP(D118,[1]Sheet1!$E$15:$DF$388,106,0)</f>
        <v>0</v>
      </c>
      <c r="BE118" s="98">
        <f t="shared" si="152"/>
        <v>0</v>
      </c>
      <c r="BF118" s="99">
        <v>2662</v>
      </c>
      <c r="BG118" s="98">
        <f t="shared" si="209"/>
        <v>95</v>
      </c>
      <c r="BH118" s="98">
        <f t="shared" si="210"/>
        <v>0</v>
      </c>
      <c r="BI118" s="99">
        <f t="shared" si="155"/>
        <v>3990</v>
      </c>
      <c r="BJ118" s="98">
        <f>VLOOKUP(D118,[1]Sheet1!$E$15:$CA$388,75,0)</f>
        <v>0</v>
      </c>
      <c r="BK118" s="98">
        <f t="shared" si="156"/>
        <v>0</v>
      </c>
      <c r="BL118" s="98">
        <v>0</v>
      </c>
      <c r="BM118" s="98">
        <f t="shared" si="157"/>
        <v>0</v>
      </c>
      <c r="BN118" s="98"/>
      <c r="BO118" s="98"/>
      <c r="BP118" s="39">
        <f t="shared" si="158"/>
        <v>0</v>
      </c>
      <c r="BQ118" s="39">
        <f t="shared" si="211"/>
        <v>603063.30000000005</v>
      </c>
      <c r="BR118" s="39">
        <f t="shared" si="160"/>
        <v>603063</v>
      </c>
    </row>
    <row r="119" spans="1:70" ht="15" x14ac:dyDescent="0.25">
      <c r="B119" s="11">
        <v>7</v>
      </c>
      <c r="C119" s="85"/>
      <c r="F119" s="47" t="s">
        <v>33</v>
      </c>
      <c r="G119" s="47">
        <f t="shared" ref="G119:Z119" si="212">SUM(G120:G126)</f>
        <v>1368</v>
      </c>
      <c r="H119" s="47">
        <f t="shared" si="212"/>
        <v>4223016</v>
      </c>
      <c r="I119" s="47">
        <f t="shared" si="212"/>
        <v>0</v>
      </c>
      <c r="J119" s="47">
        <f t="shared" si="212"/>
        <v>0</v>
      </c>
      <c r="K119" s="47">
        <f t="shared" si="212"/>
        <v>0</v>
      </c>
      <c r="L119" s="47">
        <f t="shared" si="212"/>
        <v>0</v>
      </c>
      <c r="M119" s="47">
        <f t="shared" si="212"/>
        <v>0</v>
      </c>
      <c r="N119" s="47">
        <f t="shared" si="212"/>
        <v>0</v>
      </c>
      <c r="O119" s="47">
        <f t="shared" si="212"/>
        <v>9</v>
      </c>
      <c r="P119" s="47">
        <f t="shared" si="212"/>
        <v>79389</v>
      </c>
      <c r="Q119" s="47">
        <f t="shared" si="212"/>
        <v>4302405</v>
      </c>
      <c r="R119" s="47">
        <f t="shared" si="212"/>
        <v>1377</v>
      </c>
      <c r="S119" s="47">
        <f t="shared" si="212"/>
        <v>75</v>
      </c>
      <c r="T119" s="47">
        <f t="shared" si="212"/>
        <v>0</v>
      </c>
      <c r="U119" s="47">
        <f t="shared" si="212"/>
        <v>75</v>
      </c>
      <c r="V119" s="47">
        <f t="shared" si="212"/>
        <v>1175100</v>
      </c>
      <c r="W119" s="47">
        <f t="shared" si="212"/>
        <v>289</v>
      </c>
      <c r="X119" s="47">
        <f t="shared" si="212"/>
        <v>21386</v>
      </c>
      <c r="Y119" s="47">
        <f t="shared" si="212"/>
        <v>77</v>
      </c>
      <c r="Z119" s="47">
        <f t="shared" si="212"/>
        <v>9933</v>
      </c>
      <c r="AA119" s="47">
        <f t="shared" ref="AA119:BR119" si="213">SUM(AA120:AA126)</f>
        <v>517300</v>
      </c>
      <c r="AB119" s="47">
        <f t="shared" si="213"/>
        <v>4138555.6799999997</v>
      </c>
      <c r="AC119" s="47">
        <f t="shared" si="213"/>
        <v>0</v>
      </c>
      <c r="AD119" s="47">
        <f t="shared" si="213"/>
        <v>0</v>
      </c>
      <c r="AE119" s="47">
        <f t="shared" si="213"/>
        <v>79389</v>
      </c>
      <c r="AF119" s="47">
        <f t="shared" si="213"/>
        <v>4217944.68</v>
      </c>
      <c r="AG119" s="47">
        <f t="shared" si="213"/>
        <v>1175100</v>
      </c>
      <c r="AH119" s="47">
        <f t="shared" si="213"/>
        <v>517300</v>
      </c>
      <c r="AI119" s="47">
        <f t="shared" si="213"/>
        <v>31319</v>
      </c>
      <c r="AJ119" s="47">
        <f t="shared" si="213"/>
        <v>5941663.6800000006</v>
      </c>
      <c r="AK119" s="47">
        <f t="shared" si="213"/>
        <v>45100</v>
      </c>
      <c r="AL119" s="47">
        <f t="shared" si="213"/>
        <v>35000</v>
      </c>
      <c r="AM119" s="47">
        <f t="shared" si="213"/>
        <v>122</v>
      </c>
      <c r="AN119" s="47">
        <f t="shared" si="213"/>
        <v>12200</v>
      </c>
      <c r="AO119" s="47">
        <f t="shared" si="213"/>
        <v>222</v>
      </c>
      <c r="AP119" s="47">
        <f t="shared" si="213"/>
        <v>137062.80000000002</v>
      </c>
      <c r="AQ119" s="47">
        <f t="shared" si="213"/>
        <v>40</v>
      </c>
      <c r="AR119" s="47">
        <f t="shared" si="213"/>
        <v>37044</v>
      </c>
      <c r="AS119" s="47">
        <f t="shared" si="213"/>
        <v>266406.80000000005</v>
      </c>
      <c r="AT119" s="47">
        <f t="shared" si="213"/>
        <v>6208070.4800000004</v>
      </c>
      <c r="AU119" s="47">
        <f t="shared" si="213"/>
        <v>43</v>
      </c>
      <c r="AV119" s="47">
        <f t="shared" si="213"/>
        <v>926</v>
      </c>
      <c r="AW119" s="47">
        <f t="shared" si="213"/>
        <v>1460208</v>
      </c>
      <c r="AX119" s="47">
        <f t="shared" si="213"/>
        <v>6</v>
      </c>
      <c r="AY119" s="47">
        <f t="shared" si="213"/>
        <v>15120</v>
      </c>
      <c r="AZ119" s="47">
        <f t="shared" si="213"/>
        <v>47880</v>
      </c>
      <c r="BA119" s="47">
        <f t="shared" si="213"/>
        <v>0</v>
      </c>
      <c r="BB119" s="47">
        <f t="shared" si="213"/>
        <v>756</v>
      </c>
      <c r="BC119" s="47">
        <f t="shared" si="213"/>
        <v>156492</v>
      </c>
      <c r="BD119" s="47">
        <f t="shared" si="213"/>
        <v>178</v>
      </c>
      <c r="BE119" s="47">
        <f t="shared" si="213"/>
        <v>17800</v>
      </c>
      <c r="BF119" s="47">
        <f t="shared" si="213"/>
        <v>18634</v>
      </c>
      <c r="BG119" s="47">
        <f t="shared" si="213"/>
        <v>1368</v>
      </c>
      <c r="BH119" s="47">
        <f t="shared" si="213"/>
        <v>0</v>
      </c>
      <c r="BI119" s="47">
        <f t="shared" si="213"/>
        <v>57456</v>
      </c>
      <c r="BJ119" s="47">
        <f t="shared" si="213"/>
        <v>0</v>
      </c>
      <c r="BK119" s="47">
        <f t="shared" si="213"/>
        <v>0</v>
      </c>
      <c r="BL119" s="47">
        <f t="shared" si="213"/>
        <v>0</v>
      </c>
      <c r="BM119" s="47">
        <f t="shared" si="213"/>
        <v>0</v>
      </c>
      <c r="BN119" s="47">
        <f t="shared" si="213"/>
        <v>0</v>
      </c>
      <c r="BO119" s="47">
        <f t="shared" si="213"/>
        <v>0</v>
      </c>
      <c r="BP119" s="47">
        <f t="shared" si="213"/>
        <v>0</v>
      </c>
      <c r="BQ119" s="47">
        <f t="shared" si="213"/>
        <v>7981660.4800000004</v>
      </c>
      <c r="BR119" s="47">
        <f t="shared" si="213"/>
        <v>7981659</v>
      </c>
    </row>
    <row r="120" spans="1:70" ht="15" x14ac:dyDescent="0.15">
      <c r="A120" s="69">
        <v>2215179</v>
      </c>
      <c r="C120" s="83">
        <v>2</v>
      </c>
      <c r="D120" s="69">
        <v>2215179</v>
      </c>
      <c r="E120" s="75" t="s">
        <v>33</v>
      </c>
      <c r="F120" s="69" t="s">
        <v>479</v>
      </c>
      <c r="G120" s="98">
        <f>VLOOKUP(D120,[1]Sheet1!$E$15:$AM$388,35,0)</f>
        <v>72</v>
      </c>
      <c r="H120" s="99">
        <f t="shared" si="123"/>
        <v>222264</v>
      </c>
      <c r="I120" s="98">
        <f>VLOOKUP(D120,[1]Sheet1!$E$15:$AQ$388,39,0)</f>
        <v>0</v>
      </c>
      <c r="J120" s="98">
        <f t="shared" si="124"/>
        <v>0</v>
      </c>
      <c r="K120" s="98">
        <f>VLOOKUP(D120,'[4]К1-2023 - общински'!$D$8:$CU$380,96,0)</f>
        <v>0</v>
      </c>
      <c r="L120" s="98">
        <f t="shared" si="125"/>
        <v>0</v>
      </c>
      <c r="M120" s="98">
        <f>VLOOKUP(D120,[5]Sheet1!$F$7:$AI$380,30,0)</f>
        <v>0</v>
      </c>
      <c r="N120" s="98">
        <f t="shared" si="126"/>
        <v>0</v>
      </c>
      <c r="O120" s="98">
        <f>VLOOKUP(D120,[1]Sheet1!$E$15:$BV$388,70,0)</f>
        <v>0</v>
      </c>
      <c r="P120" s="98">
        <f t="shared" si="127"/>
        <v>0</v>
      </c>
      <c r="Q120" s="100">
        <f t="shared" ref="Q120:Q126" si="214">H120+J120+L120+N120+P120</f>
        <v>222264</v>
      </c>
      <c r="R120" s="101">
        <f t="shared" ref="R120:R126" si="215">G120+I120+K120+M120+O120</f>
        <v>72</v>
      </c>
      <c r="S120" s="98">
        <f>VLOOKUP(D120,[1]Sheet1!$E$15:$AK$388,33,0)</f>
        <v>7</v>
      </c>
      <c r="T120" s="98">
        <f>VLOOKUP(D120,[5]Sheet1!$F$7:$U$380,16,0)</f>
        <v>0</v>
      </c>
      <c r="U120" s="98">
        <f t="shared" si="130"/>
        <v>7</v>
      </c>
      <c r="V120" s="99">
        <f t="shared" si="131"/>
        <v>109676</v>
      </c>
      <c r="W120" s="98">
        <f>VLOOKUP(D120,[1]Sheet1!$E$15:$DN$388,114,0)</f>
        <v>0</v>
      </c>
      <c r="X120" s="99">
        <f t="shared" si="132"/>
        <v>0</v>
      </c>
      <c r="Y120" s="98">
        <f>VLOOKUP(D120,[1]Sheet1!$E$15:$DP$388,116,0)</f>
        <v>0</v>
      </c>
      <c r="Z120" s="99">
        <f t="shared" si="133"/>
        <v>0</v>
      </c>
      <c r="AA120" s="71">
        <v>73900</v>
      </c>
      <c r="AB120" s="39">
        <f t="shared" ref="AB120:AB126" si="216">H120*98%</f>
        <v>217818.72</v>
      </c>
      <c r="AC120" s="39">
        <f t="shared" ref="AC120:AC126" si="217">J120*98%</f>
        <v>0</v>
      </c>
      <c r="AD120" s="39">
        <f t="shared" ref="AD120:AD126" si="218">N120+L120</f>
        <v>0</v>
      </c>
      <c r="AE120" s="39">
        <f t="shared" ref="AE120:AE126" si="219">P120*100%</f>
        <v>0</v>
      </c>
      <c r="AF120" s="39">
        <f t="shared" si="138"/>
        <v>217818.72</v>
      </c>
      <c r="AG120" s="39">
        <f t="shared" ref="AG120:AG126" si="220">V120</f>
        <v>109676</v>
      </c>
      <c r="AH120" s="39">
        <f t="shared" si="140"/>
        <v>73900</v>
      </c>
      <c r="AI120" s="39">
        <f t="shared" ref="AI120:AI126" si="221">X120+Z120</f>
        <v>0</v>
      </c>
      <c r="AJ120" s="39">
        <f t="shared" si="142"/>
        <v>401394.72</v>
      </c>
      <c r="AK120" s="102">
        <v>7700</v>
      </c>
      <c r="AL120" s="39">
        <f>VLOOKUP(D120,[6]data!$A$2:$E$107,5,0)</f>
        <v>5000</v>
      </c>
      <c r="AM120" s="98">
        <f>VLOOKUP(D120,[2]Sheet1!$E$15:$CJ$388,84,0)</f>
        <v>10</v>
      </c>
      <c r="AN120" s="39">
        <f t="shared" si="143"/>
        <v>1000</v>
      </c>
      <c r="AO120" s="76">
        <f t="shared" si="161"/>
        <v>59</v>
      </c>
      <c r="AP120" s="76">
        <f t="shared" si="144"/>
        <v>36426.600000000006</v>
      </c>
      <c r="AQ120" s="76">
        <f t="shared" si="162"/>
        <v>8</v>
      </c>
      <c r="AR120" s="76">
        <f t="shared" si="145"/>
        <v>7408.7999999999993</v>
      </c>
      <c r="AS120" s="99">
        <f t="shared" si="146"/>
        <v>57535.400000000009</v>
      </c>
      <c r="AT120" s="100">
        <f t="shared" si="147"/>
        <v>458930.12</v>
      </c>
      <c r="AU120" s="98">
        <f>VLOOKUP(D120,[1]Sheet1!$E$15:$CT$388,94,0)</f>
        <v>3</v>
      </c>
      <c r="AV120" s="98">
        <f>VLOOKUP(D120,[1]Sheet1!$E$15:$CV$388,96,0)</f>
        <v>67</v>
      </c>
      <c r="AW120" s="99">
        <f t="shared" si="148"/>
        <v>105262</v>
      </c>
      <c r="AX120" s="98">
        <f>VLOOKUP(D120,[1]Sheet1!$E$15:$CR$388,92,0)</f>
        <v>3</v>
      </c>
      <c r="AY120" s="98">
        <f t="shared" si="149"/>
        <v>7560</v>
      </c>
      <c r="AZ120" s="76">
        <f t="shared" si="150"/>
        <v>2520</v>
      </c>
      <c r="BA120" s="98"/>
      <c r="BB120" s="102">
        <v>39</v>
      </c>
      <c r="BC120" s="99">
        <f t="shared" si="151"/>
        <v>8073</v>
      </c>
      <c r="BD120" s="98">
        <f>VLOOKUP(D120,[1]Sheet1!$E$15:$DF$388,106,0)</f>
        <v>0</v>
      </c>
      <c r="BE120" s="98">
        <f t="shared" si="152"/>
        <v>0</v>
      </c>
      <c r="BF120" s="99">
        <v>2662</v>
      </c>
      <c r="BG120" s="98">
        <f t="shared" ref="BG120:BG126" si="222">G120</f>
        <v>72</v>
      </c>
      <c r="BH120" s="98">
        <f t="shared" ref="BH120:BH126" si="223">I120</f>
        <v>0</v>
      </c>
      <c r="BI120" s="99">
        <f t="shared" si="155"/>
        <v>3024</v>
      </c>
      <c r="BJ120" s="98">
        <f>VLOOKUP(D120,[1]Sheet1!$E$15:$CA$388,75,0)</f>
        <v>0</v>
      </c>
      <c r="BK120" s="98">
        <f t="shared" si="156"/>
        <v>0</v>
      </c>
      <c r="BL120" s="98">
        <v>0</v>
      </c>
      <c r="BM120" s="98">
        <f t="shared" si="157"/>
        <v>0</v>
      </c>
      <c r="BN120" s="98"/>
      <c r="BO120" s="98"/>
      <c r="BP120" s="39">
        <f t="shared" si="158"/>
        <v>0</v>
      </c>
      <c r="BQ120" s="39">
        <f t="shared" ref="BQ120:BQ126" si="224">AT120+AW120+AY120+AZ120+BA120+BC120+BE120+BF120+BI120+BK120+BM120</f>
        <v>588031.12</v>
      </c>
      <c r="BR120" s="39">
        <f t="shared" si="160"/>
        <v>588031</v>
      </c>
    </row>
    <row r="121" spans="1:70" ht="15" x14ac:dyDescent="0.15">
      <c r="A121" s="69">
        <v>2215176</v>
      </c>
      <c r="C121" s="83">
        <v>8</v>
      </c>
      <c r="D121" s="69">
        <v>2215176</v>
      </c>
      <c r="E121" s="75" t="s">
        <v>33</v>
      </c>
      <c r="F121" s="69" t="s">
        <v>480</v>
      </c>
      <c r="G121" s="98">
        <f>VLOOKUP(D121,[1]Sheet1!$E$15:$AM$388,35,0)</f>
        <v>169</v>
      </c>
      <c r="H121" s="99">
        <f t="shared" si="123"/>
        <v>521703</v>
      </c>
      <c r="I121" s="98">
        <f>VLOOKUP(D121,[1]Sheet1!$E$15:$AQ$388,39,0)</f>
        <v>0</v>
      </c>
      <c r="J121" s="98">
        <f t="shared" si="124"/>
        <v>0</v>
      </c>
      <c r="K121" s="98">
        <f>VLOOKUP(D121,'[4]К1-2023 - общински'!$D$8:$CU$380,96,0)</f>
        <v>0</v>
      </c>
      <c r="L121" s="98">
        <f t="shared" si="125"/>
        <v>0</v>
      </c>
      <c r="M121" s="98">
        <f>VLOOKUP(D121,[5]Sheet1!$F$7:$AI$380,30,0)</f>
        <v>0</v>
      </c>
      <c r="N121" s="98">
        <f t="shared" si="126"/>
        <v>0</v>
      </c>
      <c r="O121" s="98">
        <f>VLOOKUP(D121,[1]Sheet1!$E$15:$BV$388,70,0)</f>
        <v>1</v>
      </c>
      <c r="P121" s="98">
        <f t="shared" si="127"/>
        <v>8821</v>
      </c>
      <c r="Q121" s="100">
        <f t="shared" si="214"/>
        <v>530524</v>
      </c>
      <c r="R121" s="101">
        <f t="shared" si="215"/>
        <v>170</v>
      </c>
      <c r="S121" s="98">
        <f>VLOOKUP(D121,[1]Sheet1!$E$15:$AK$388,33,0)</f>
        <v>8</v>
      </c>
      <c r="T121" s="98">
        <f>VLOOKUP(D121,[5]Sheet1!$F$7:$U$380,16,0)</f>
        <v>0</v>
      </c>
      <c r="U121" s="98">
        <f t="shared" si="130"/>
        <v>8</v>
      </c>
      <c r="V121" s="99">
        <f t="shared" si="131"/>
        <v>125344</v>
      </c>
      <c r="W121" s="98">
        <f>VLOOKUP(D121,[1]Sheet1!$E$15:$DN$388,114,0)</f>
        <v>0</v>
      </c>
      <c r="X121" s="99">
        <f t="shared" si="132"/>
        <v>0</v>
      </c>
      <c r="Y121" s="98">
        <f>VLOOKUP(D121,[1]Sheet1!$E$15:$DP$388,116,0)</f>
        <v>0</v>
      </c>
      <c r="Z121" s="99">
        <f t="shared" si="133"/>
        <v>0</v>
      </c>
      <c r="AA121" s="71">
        <v>73900</v>
      </c>
      <c r="AB121" s="39">
        <f t="shared" si="216"/>
        <v>511268.94</v>
      </c>
      <c r="AC121" s="39">
        <f t="shared" si="217"/>
        <v>0</v>
      </c>
      <c r="AD121" s="39">
        <f t="shared" si="218"/>
        <v>0</v>
      </c>
      <c r="AE121" s="39">
        <f t="shared" si="219"/>
        <v>8821</v>
      </c>
      <c r="AF121" s="39">
        <f t="shared" si="138"/>
        <v>520089.94</v>
      </c>
      <c r="AG121" s="39">
        <f t="shared" si="220"/>
        <v>125344</v>
      </c>
      <c r="AH121" s="39">
        <f t="shared" si="140"/>
        <v>73900</v>
      </c>
      <c r="AI121" s="39">
        <f t="shared" si="221"/>
        <v>0</v>
      </c>
      <c r="AJ121" s="39">
        <f t="shared" si="142"/>
        <v>719333.94</v>
      </c>
      <c r="AK121" s="102">
        <v>0</v>
      </c>
      <c r="AL121" s="39">
        <f>VLOOKUP(D121,[6]data!$A$2:$E$107,5,0)</f>
        <v>5000</v>
      </c>
      <c r="AM121" s="98">
        <f>VLOOKUP(D121,[2]Sheet1!$E$15:$CJ$388,84,0)</f>
        <v>12</v>
      </c>
      <c r="AN121" s="39">
        <f t="shared" si="143"/>
        <v>1200</v>
      </c>
      <c r="AO121" s="76"/>
      <c r="AP121" s="76">
        <f t="shared" si="144"/>
        <v>0</v>
      </c>
      <c r="AQ121" s="76"/>
      <c r="AR121" s="76">
        <f t="shared" si="145"/>
        <v>0</v>
      </c>
      <c r="AS121" s="99">
        <f t="shared" si="146"/>
        <v>6200</v>
      </c>
      <c r="AT121" s="100">
        <f t="shared" si="147"/>
        <v>725533.94</v>
      </c>
      <c r="AU121" s="98">
        <f>VLOOKUP(D121,[1]Sheet1!$E$15:$CT$388,94,0)</f>
        <v>7</v>
      </c>
      <c r="AV121" s="98">
        <f>VLOOKUP(D121,[1]Sheet1!$E$15:$CV$388,96,0)</f>
        <v>164</v>
      </c>
      <c r="AW121" s="99">
        <f t="shared" si="148"/>
        <v>256452</v>
      </c>
      <c r="AX121" s="98">
        <f>VLOOKUP(D121,[1]Sheet1!$E$15:$CR$388,92,0)</f>
        <v>0</v>
      </c>
      <c r="AY121" s="98">
        <f t="shared" si="149"/>
        <v>0</v>
      </c>
      <c r="AZ121" s="76">
        <f t="shared" si="150"/>
        <v>5915</v>
      </c>
      <c r="BA121" s="98"/>
      <c r="BB121" s="102">
        <v>107</v>
      </c>
      <c r="BC121" s="99">
        <f t="shared" si="151"/>
        <v>22149</v>
      </c>
      <c r="BD121" s="98">
        <f>VLOOKUP(D121,[1]Sheet1!$E$15:$DF$388,106,0)</f>
        <v>0</v>
      </c>
      <c r="BE121" s="98">
        <f t="shared" si="152"/>
        <v>0</v>
      </c>
      <c r="BF121" s="99">
        <v>2662</v>
      </c>
      <c r="BG121" s="98">
        <f t="shared" si="222"/>
        <v>169</v>
      </c>
      <c r="BH121" s="98">
        <f t="shared" si="223"/>
        <v>0</v>
      </c>
      <c r="BI121" s="99">
        <f t="shared" si="155"/>
        <v>7098</v>
      </c>
      <c r="BJ121" s="98">
        <f>VLOOKUP(D121,[1]Sheet1!$E$15:$CA$388,75,0)</f>
        <v>0</v>
      </c>
      <c r="BK121" s="98">
        <f t="shared" si="156"/>
        <v>0</v>
      </c>
      <c r="BL121" s="98">
        <v>0</v>
      </c>
      <c r="BM121" s="98">
        <f t="shared" si="157"/>
        <v>0</v>
      </c>
      <c r="BN121" s="98"/>
      <c r="BO121" s="98"/>
      <c r="BP121" s="39">
        <f t="shared" si="158"/>
        <v>0</v>
      </c>
      <c r="BQ121" s="39">
        <f t="shared" si="224"/>
        <v>1019809.94</v>
      </c>
      <c r="BR121" s="39">
        <f t="shared" si="160"/>
        <v>1019810</v>
      </c>
    </row>
    <row r="122" spans="1:70" ht="15" x14ac:dyDescent="0.15">
      <c r="A122" s="69">
        <v>2215170</v>
      </c>
      <c r="C122" s="83">
        <v>5</v>
      </c>
      <c r="D122" s="69">
        <v>2215170</v>
      </c>
      <c r="E122" s="75" t="s">
        <v>33</v>
      </c>
      <c r="F122" s="69" t="s">
        <v>481</v>
      </c>
      <c r="G122" s="98">
        <f>VLOOKUP(D122,[1]Sheet1!$E$15:$AM$388,35,0)</f>
        <v>593</v>
      </c>
      <c r="H122" s="99">
        <f t="shared" si="123"/>
        <v>1830591</v>
      </c>
      <c r="I122" s="98">
        <f>VLOOKUP(D122,[1]Sheet1!$E$15:$AQ$388,39,0)</f>
        <v>0</v>
      </c>
      <c r="J122" s="98">
        <f t="shared" si="124"/>
        <v>0</v>
      </c>
      <c r="K122" s="98">
        <f>VLOOKUP(D122,'[4]К1-2023 - общински'!$D$8:$CU$380,96,0)</f>
        <v>0</v>
      </c>
      <c r="L122" s="98">
        <f t="shared" si="125"/>
        <v>0</v>
      </c>
      <c r="M122" s="98">
        <f>VLOOKUP(D122,[5]Sheet1!$F$7:$AI$380,30,0)</f>
        <v>0</v>
      </c>
      <c r="N122" s="98">
        <f t="shared" si="126"/>
        <v>0</v>
      </c>
      <c r="O122" s="98">
        <f>VLOOKUP(D122,[1]Sheet1!$E$15:$BV$388,70,0)</f>
        <v>7</v>
      </c>
      <c r="P122" s="98">
        <f t="shared" si="127"/>
        <v>61747</v>
      </c>
      <c r="Q122" s="100">
        <f t="shared" si="214"/>
        <v>1892338</v>
      </c>
      <c r="R122" s="101">
        <f t="shared" si="215"/>
        <v>600</v>
      </c>
      <c r="S122" s="98">
        <f>VLOOKUP(D122,[1]Sheet1!$E$15:$AK$388,33,0)</f>
        <v>26</v>
      </c>
      <c r="T122" s="98">
        <f>VLOOKUP(D122,[5]Sheet1!$F$7:$U$380,16,0)</f>
        <v>0</v>
      </c>
      <c r="U122" s="98">
        <f t="shared" si="130"/>
        <v>26</v>
      </c>
      <c r="V122" s="99">
        <f t="shared" si="131"/>
        <v>407368</v>
      </c>
      <c r="W122" s="98">
        <f>VLOOKUP(D122,[1]Sheet1!$E$15:$DN$388,114,0)</f>
        <v>232</v>
      </c>
      <c r="X122" s="99">
        <f t="shared" si="132"/>
        <v>17168</v>
      </c>
      <c r="Y122" s="98">
        <f>VLOOKUP(D122,[1]Sheet1!$E$15:$DP$388,116,0)</f>
        <v>77</v>
      </c>
      <c r="Z122" s="99">
        <f t="shared" si="133"/>
        <v>9933</v>
      </c>
      <c r="AA122" s="71">
        <v>73900</v>
      </c>
      <c r="AB122" s="39">
        <f t="shared" si="216"/>
        <v>1793979.18</v>
      </c>
      <c r="AC122" s="39">
        <f t="shared" si="217"/>
        <v>0</v>
      </c>
      <c r="AD122" s="39">
        <f t="shared" si="218"/>
        <v>0</v>
      </c>
      <c r="AE122" s="39">
        <f t="shared" si="219"/>
        <v>61747</v>
      </c>
      <c r="AF122" s="39">
        <f t="shared" si="138"/>
        <v>1855726.18</v>
      </c>
      <c r="AG122" s="39">
        <f t="shared" si="220"/>
        <v>407368</v>
      </c>
      <c r="AH122" s="39">
        <f t="shared" si="140"/>
        <v>73900</v>
      </c>
      <c r="AI122" s="39">
        <f t="shared" si="221"/>
        <v>27101</v>
      </c>
      <c r="AJ122" s="39">
        <f t="shared" si="142"/>
        <v>2364095.1799999997</v>
      </c>
      <c r="AK122" s="102">
        <v>0</v>
      </c>
      <c r="AL122" s="39">
        <f>VLOOKUP(D122,[6]data!$A$2:$E$107,5,0)</f>
        <v>5000</v>
      </c>
      <c r="AM122" s="98">
        <f>VLOOKUP(D122,[2]Sheet1!$E$15:$CJ$388,84,0)</f>
        <v>63</v>
      </c>
      <c r="AN122" s="39">
        <f t="shared" si="143"/>
        <v>6300</v>
      </c>
      <c r="AO122" s="76"/>
      <c r="AP122" s="76">
        <f t="shared" si="144"/>
        <v>0</v>
      </c>
      <c r="AQ122" s="76"/>
      <c r="AR122" s="76">
        <f t="shared" si="145"/>
        <v>0</v>
      </c>
      <c r="AS122" s="99">
        <f t="shared" si="146"/>
        <v>11300</v>
      </c>
      <c r="AT122" s="100">
        <f t="shared" si="147"/>
        <v>2375395.1799999997</v>
      </c>
      <c r="AU122" s="98">
        <f>VLOOKUP(D122,[1]Sheet1!$E$15:$CT$388,94,0)</f>
        <v>15</v>
      </c>
      <c r="AV122" s="98">
        <f>VLOOKUP(D122,[1]Sheet1!$E$15:$CV$388,96,0)</f>
        <v>311</v>
      </c>
      <c r="AW122" s="99">
        <f t="shared" si="148"/>
        <v>492374</v>
      </c>
      <c r="AX122" s="98">
        <f>VLOOKUP(D122,[1]Sheet1!$E$15:$CR$388,92,0)</f>
        <v>2</v>
      </c>
      <c r="AY122" s="98">
        <f t="shared" si="149"/>
        <v>5040</v>
      </c>
      <c r="AZ122" s="76">
        <f t="shared" si="150"/>
        <v>20755</v>
      </c>
      <c r="BA122" s="98"/>
      <c r="BB122" s="102">
        <v>291</v>
      </c>
      <c r="BC122" s="99">
        <f t="shared" si="151"/>
        <v>60237</v>
      </c>
      <c r="BD122" s="98">
        <f>VLOOKUP(D122,[1]Sheet1!$E$15:$DF$388,106,0)</f>
        <v>178</v>
      </c>
      <c r="BE122" s="98">
        <f t="shared" si="152"/>
        <v>17800</v>
      </c>
      <c r="BF122" s="99">
        <v>2662</v>
      </c>
      <c r="BG122" s="98">
        <f t="shared" si="222"/>
        <v>593</v>
      </c>
      <c r="BH122" s="98">
        <f t="shared" si="223"/>
        <v>0</v>
      </c>
      <c r="BI122" s="99">
        <f t="shared" si="155"/>
        <v>24906</v>
      </c>
      <c r="BJ122" s="98">
        <f>VLOOKUP(D122,[1]Sheet1!$E$15:$CA$388,75,0)</f>
        <v>0</v>
      </c>
      <c r="BK122" s="98">
        <f t="shared" si="156"/>
        <v>0</v>
      </c>
      <c r="BL122" s="98">
        <v>0</v>
      </c>
      <c r="BM122" s="98">
        <f t="shared" si="157"/>
        <v>0</v>
      </c>
      <c r="BN122" s="98"/>
      <c r="BO122" s="98"/>
      <c r="BP122" s="39">
        <f t="shared" si="158"/>
        <v>0</v>
      </c>
      <c r="BQ122" s="39">
        <f t="shared" si="224"/>
        <v>2999169.1799999997</v>
      </c>
      <c r="BR122" s="39">
        <f t="shared" si="160"/>
        <v>2999169</v>
      </c>
    </row>
    <row r="123" spans="1:70" ht="15" x14ac:dyDescent="0.15">
      <c r="A123" s="69">
        <v>2215171</v>
      </c>
      <c r="C123" s="83">
        <v>0</v>
      </c>
      <c r="D123" s="69">
        <v>2215171</v>
      </c>
      <c r="E123" s="75" t="s">
        <v>33</v>
      </c>
      <c r="F123" s="69" t="s">
        <v>482</v>
      </c>
      <c r="G123" s="98">
        <f>VLOOKUP(D123,[1]Sheet1!$E$15:$AM$388,35,0)</f>
        <v>312</v>
      </c>
      <c r="H123" s="99">
        <f t="shared" si="123"/>
        <v>963144</v>
      </c>
      <c r="I123" s="98">
        <f>VLOOKUP(D123,[1]Sheet1!$E$15:$AQ$388,39,0)</f>
        <v>0</v>
      </c>
      <c r="J123" s="98">
        <f t="shared" si="124"/>
        <v>0</v>
      </c>
      <c r="K123" s="98">
        <f>VLOOKUP(D123,'[4]К1-2023 - общински'!$D$8:$CU$380,96,0)</f>
        <v>0</v>
      </c>
      <c r="L123" s="98">
        <f t="shared" si="125"/>
        <v>0</v>
      </c>
      <c r="M123" s="98">
        <f>VLOOKUP(D123,[5]Sheet1!$F$7:$AI$380,30,0)</f>
        <v>0</v>
      </c>
      <c r="N123" s="98">
        <f t="shared" si="126"/>
        <v>0</v>
      </c>
      <c r="O123" s="98">
        <f>VLOOKUP(D123,[1]Sheet1!$E$15:$BV$388,70,0)</f>
        <v>0</v>
      </c>
      <c r="P123" s="98">
        <f t="shared" si="127"/>
        <v>0</v>
      </c>
      <c r="Q123" s="100">
        <f t="shared" si="214"/>
        <v>963144</v>
      </c>
      <c r="R123" s="101">
        <f t="shared" si="215"/>
        <v>312</v>
      </c>
      <c r="S123" s="98">
        <f>VLOOKUP(D123,[1]Sheet1!$E$15:$AK$388,33,0)</f>
        <v>13</v>
      </c>
      <c r="T123" s="98">
        <f>VLOOKUP(D123,[5]Sheet1!$F$7:$U$380,16,0)</f>
        <v>0</v>
      </c>
      <c r="U123" s="98">
        <f t="shared" si="130"/>
        <v>13</v>
      </c>
      <c r="V123" s="99">
        <f t="shared" si="131"/>
        <v>203684</v>
      </c>
      <c r="W123" s="98">
        <f>VLOOKUP(D123,[1]Sheet1!$E$15:$DN$388,114,0)</f>
        <v>0</v>
      </c>
      <c r="X123" s="99">
        <f t="shared" si="132"/>
        <v>0</v>
      </c>
      <c r="Y123" s="98">
        <f>VLOOKUP(D123,[1]Sheet1!$E$15:$DP$388,116,0)</f>
        <v>0</v>
      </c>
      <c r="Z123" s="99">
        <f t="shared" si="133"/>
        <v>0</v>
      </c>
      <c r="AA123" s="71">
        <v>73900</v>
      </c>
      <c r="AB123" s="39">
        <f t="shared" si="216"/>
        <v>943881.12</v>
      </c>
      <c r="AC123" s="39">
        <f t="shared" si="217"/>
        <v>0</v>
      </c>
      <c r="AD123" s="39">
        <f t="shared" si="218"/>
        <v>0</v>
      </c>
      <c r="AE123" s="39">
        <f t="shared" si="219"/>
        <v>0</v>
      </c>
      <c r="AF123" s="39">
        <f t="shared" si="138"/>
        <v>943881.12</v>
      </c>
      <c r="AG123" s="39">
        <f t="shared" si="220"/>
        <v>203684</v>
      </c>
      <c r="AH123" s="39">
        <f t="shared" si="140"/>
        <v>73900</v>
      </c>
      <c r="AI123" s="39">
        <f t="shared" si="221"/>
        <v>0</v>
      </c>
      <c r="AJ123" s="39">
        <f t="shared" si="142"/>
        <v>1221465.1200000001</v>
      </c>
      <c r="AK123" s="102">
        <v>14300</v>
      </c>
      <c r="AL123" s="39">
        <f>VLOOKUP(D123,[6]data!$A$2:$E$107,5,0)</f>
        <v>5000</v>
      </c>
      <c r="AM123" s="98">
        <f>VLOOKUP(D123,[2]Sheet1!$E$15:$CJ$388,84,0)</f>
        <v>19</v>
      </c>
      <c r="AN123" s="39">
        <f t="shared" si="143"/>
        <v>1900</v>
      </c>
      <c r="AO123" s="76"/>
      <c r="AP123" s="76">
        <f t="shared" si="144"/>
        <v>0</v>
      </c>
      <c r="AQ123" s="76"/>
      <c r="AR123" s="76">
        <f t="shared" si="145"/>
        <v>0</v>
      </c>
      <c r="AS123" s="99">
        <f t="shared" si="146"/>
        <v>21200</v>
      </c>
      <c r="AT123" s="100">
        <f t="shared" si="147"/>
        <v>1242665.1200000001</v>
      </c>
      <c r="AU123" s="98">
        <f>VLOOKUP(D123,[1]Sheet1!$E$15:$CT$388,94,0)</f>
        <v>8</v>
      </c>
      <c r="AV123" s="98">
        <f>VLOOKUP(D123,[1]Sheet1!$E$15:$CV$388,96,0)</f>
        <v>193</v>
      </c>
      <c r="AW123" s="99">
        <f t="shared" si="148"/>
        <v>300966</v>
      </c>
      <c r="AX123" s="98">
        <f>VLOOKUP(D123,[1]Sheet1!$E$15:$CR$388,92,0)</f>
        <v>0</v>
      </c>
      <c r="AY123" s="98">
        <f t="shared" si="149"/>
        <v>0</v>
      </c>
      <c r="AZ123" s="76">
        <f t="shared" si="150"/>
        <v>10920</v>
      </c>
      <c r="BA123" s="98"/>
      <c r="BB123" s="102">
        <v>193</v>
      </c>
      <c r="BC123" s="99">
        <f t="shared" si="151"/>
        <v>39951</v>
      </c>
      <c r="BD123" s="98">
        <f>VLOOKUP(D123,[1]Sheet1!$E$15:$DF$388,106,0)</f>
        <v>0</v>
      </c>
      <c r="BE123" s="98">
        <f t="shared" si="152"/>
        <v>0</v>
      </c>
      <c r="BF123" s="99">
        <v>2662</v>
      </c>
      <c r="BG123" s="98">
        <f t="shared" si="222"/>
        <v>312</v>
      </c>
      <c r="BH123" s="98">
        <f t="shared" si="223"/>
        <v>0</v>
      </c>
      <c r="BI123" s="99">
        <f t="shared" si="155"/>
        <v>13104</v>
      </c>
      <c r="BJ123" s="98">
        <f>VLOOKUP(D123,[1]Sheet1!$E$15:$CA$388,75,0)</f>
        <v>0</v>
      </c>
      <c r="BK123" s="98">
        <f t="shared" si="156"/>
        <v>0</v>
      </c>
      <c r="BL123" s="98">
        <v>0</v>
      </c>
      <c r="BM123" s="98">
        <f t="shared" si="157"/>
        <v>0</v>
      </c>
      <c r="BN123" s="98"/>
      <c r="BO123" s="98"/>
      <c r="BP123" s="39">
        <f t="shared" si="158"/>
        <v>0</v>
      </c>
      <c r="BQ123" s="39">
        <f t="shared" si="224"/>
        <v>1610268.12</v>
      </c>
      <c r="BR123" s="39">
        <f t="shared" si="160"/>
        <v>1610268</v>
      </c>
    </row>
    <row r="124" spans="1:70" ht="15" x14ac:dyDescent="0.15">
      <c r="A124" s="69">
        <v>2215172</v>
      </c>
      <c r="C124" s="83">
        <v>0</v>
      </c>
      <c r="D124" s="69">
        <v>2215172</v>
      </c>
      <c r="E124" s="75" t="s">
        <v>33</v>
      </c>
      <c r="F124" s="69" t="s">
        <v>483</v>
      </c>
      <c r="G124" s="98">
        <f>VLOOKUP(D124,[1]Sheet1!$E$15:$AM$388,35,0)</f>
        <v>61</v>
      </c>
      <c r="H124" s="99">
        <f t="shared" si="123"/>
        <v>188307</v>
      </c>
      <c r="I124" s="98">
        <f>VLOOKUP(D124,[1]Sheet1!$E$15:$AQ$388,39,0)</f>
        <v>0</v>
      </c>
      <c r="J124" s="98">
        <f t="shared" si="124"/>
        <v>0</v>
      </c>
      <c r="K124" s="98">
        <f>VLOOKUP(D124,'[4]К1-2023 - общински'!$D$8:$CU$380,96,0)</f>
        <v>0</v>
      </c>
      <c r="L124" s="98">
        <f t="shared" si="125"/>
        <v>0</v>
      </c>
      <c r="M124" s="98">
        <f>VLOOKUP(D124,[5]Sheet1!$F$7:$AI$380,30,0)</f>
        <v>0</v>
      </c>
      <c r="N124" s="98">
        <f t="shared" si="126"/>
        <v>0</v>
      </c>
      <c r="O124" s="98">
        <f>VLOOKUP(D124,[1]Sheet1!$E$15:$BV$388,70,0)</f>
        <v>0</v>
      </c>
      <c r="P124" s="98">
        <f t="shared" si="127"/>
        <v>0</v>
      </c>
      <c r="Q124" s="100">
        <f t="shared" si="214"/>
        <v>188307</v>
      </c>
      <c r="R124" s="101">
        <f t="shared" si="215"/>
        <v>61</v>
      </c>
      <c r="S124" s="98">
        <f>VLOOKUP(D124,[1]Sheet1!$E$15:$AK$388,33,0)</f>
        <v>7</v>
      </c>
      <c r="T124" s="98">
        <f>VLOOKUP(D124,[5]Sheet1!$F$7:$U$380,16,0)</f>
        <v>0</v>
      </c>
      <c r="U124" s="98">
        <f t="shared" si="130"/>
        <v>7</v>
      </c>
      <c r="V124" s="99">
        <f t="shared" si="131"/>
        <v>109676</v>
      </c>
      <c r="W124" s="98">
        <f>VLOOKUP(D124,[1]Sheet1!$E$15:$DN$388,114,0)</f>
        <v>57</v>
      </c>
      <c r="X124" s="99">
        <f t="shared" si="132"/>
        <v>4218</v>
      </c>
      <c r="Y124" s="98">
        <f>VLOOKUP(D124,[1]Sheet1!$E$15:$DP$388,116,0)</f>
        <v>0</v>
      </c>
      <c r="Z124" s="99">
        <f t="shared" si="133"/>
        <v>0</v>
      </c>
      <c r="AA124" s="71">
        <v>73900</v>
      </c>
      <c r="AB124" s="39">
        <f t="shared" si="216"/>
        <v>184540.86</v>
      </c>
      <c r="AC124" s="39">
        <f t="shared" si="217"/>
        <v>0</v>
      </c>
      <c r="AD124" s="39">
        <f t="shared" si="218"/>
        <v>0</v>
      </c>
      <c r="AE124" s="39">
        <f t="shared" si="219"/>
        <v>0</v>
      </c>
      <c r="AF124" s="39">
        <f t="shared" si="138"/>
        <v>184540.86</v>
      </c>
      <c r="AG124" s="39">
        <f t="shared" si="220"/>
        <v>109676</v>
      </c>
      <c r="AH124" s="39">
        <f t="shared" si="140"/>
        <v>73900</v>
      </c>
      <c r="AI124" s="39">
        <f t="shared" si="221"/>
        <v>4218</v>
      </c>
      <c r="AJ124" s="39">
        <f t="shared" si="142"/>
        <v>372334.86</v>
      </c>
      <c r="AK124" s="102">
        <v>7700</v>
      </c>
      <c r="AL124" s="39">
        <f>VLOOKUP(D124,[6]data!$A$2:$E$107,5,0)</f>
        <v>5000</v>
      </c>
      <c r="AM124" s="98">
        <f>VLOOKUP(D124,[2]Sheet1!$E$15:$CJ$388,84,0)</f>
        <v>18</v>
      </c>
      <c r="AN124" s="39">
        <f t="shared" si="143"/>
        <v>1800</v>
      </c>
      <c r="AO124" s="76">
        <f t="shared" si="161"/>
        <v>59</v>
      </c>
      <c r="AP124" s="76">
        <f t="shared" si="144"/>
        <v>36426.600000000006</v>
      </c>
      <c r="AQ124" s="76">
        <f t="shared" si="162"/>
        <v>19</v>
      </c>
      <c r="AR124" s="76">
        <f t="shared" si="145"/>
        <v>17595.899999999998</v>
      </c>
      <c r="AS124" s="99">
        <f t="shared" si="146"/>
        <v>68522.5</v>
      </c>
      <c r="AT124" s="100">
        <f t="shared" si="147"/>
        <v>440857.36</v>
      </c>
      <c r="AU124" s="98">
        <f>VLOOKUP(D124,[1]Sheet1!$E$15:$CT$388,94,0)</f>
        <v>3</v>
      </c>
      <c r="AV124" s="98">
        <f>VLOOKUP(D124,[1]Sheet1!$E$15:$CV$388,96,0)</f>
        <v>45</v>
      </c>
      <c r="AW124" s="99">
        <f t="shared" si="148"/>
        <v>74154</v>
      </c>
      <c r="AX124" s="98">
        <f>VLOOKUP(D124,[1]Sheet1!$E$15:$CR$388,92,0)</f>
        <v>1</v>
      </c>
      <c r="AY124" s="98">
        <f t="shared" si="149"/>
        <v>2520</v>
      </c>
      <c r="AZ124" s="76">
        <f t="shared" si="150"/>
        <v>2135</v>
      </c>
      <c r="BA124" s="98"/>
      <c r="BB124" s="102">
        <v>27</v>
      </c>
      <c r="BC124" s="99">
        <f t="shared" si="151"/>
        <v>5589</v>
      </c>
      <c r="BD124" s="98">
        <f>VLOOKUP(D124,[1]Sheet1!$E$15:$DF$388,106,0)</f>
        <v>0</v>
      </c>
      <c r="BE124" s="98">
        <f t="shared" si="152"/>
        <v>0</v>
      </c>
      <c r="BF124" s="99">
        <v>2662</v>
      </c>
      <c r="BG124" s="98">
        <f t="shared" si="222"/>
        <v>61</v>
      </c>
      <c r="BH124" s="98">
        <f t="shared" si="223"/>
        <v>0</v>
      </c>
      <c r="BI124" s="99">
        <f t="shared" si="155"/>
        <v>2562</v>
      </c>
      <c r="BJ124" s="98">
        <f>VLOOKUP(D124,[1]Sheet1!$E$15:$CA$388,75,0)</f>
        <v>0</v>
      </c>
      <c r="BK124" s="98">
        <f t="shared" si="156"/>
        <v>0</v>
      </c>
      <c r="BL124" s="98">
        <v>0</v>
      </c>
      <c r="BM124" s="98">
        <f t="shared" si="157"/>
        <v>0</v>
      </c>
      <c r="BN124" s="98"/>
      <c r="BO124" s="98"/>
      <c r="BP124" s="39">
        <f t="shared" si="158"/>
        <v>0</v>
      </c>
      <c r="BQ124" s="39">
        <f t="shared" si="224"/>
        <v>530479.35999999999</v>
      </c>
      <c r="BR124" s="39">
        <f t="shared" si="160"/>
        <v>530479</v>
      </c>
    </row>
    <row r="125" spans="1:70" ht="15" x14ac:dyDescent="0.15">
      <c r="A125" s="69">
        <v>2215177</v>
      </c>
      <c r="C125" s="83">
        <v>0</v>
      </c>
      <c r="D125" s="69">
        <v>2215177</v>
      </c>
      <c r="E125" s="75" t="s">
        <v>33</v>
      </c>
      <c r="F125" s="69" t="s">
        <v>484</v>
      </c>
      <c r="G125" s="98">
        <f>VLOOKUP(D125,[1]Sheet1!$E$15:$AM$388,35,0)</f>
        <v>67</v>
      </c>
      <c r="H125" s="99">
        <f t="shared" si="123"/>
        <v>206829</v>
      </c>
      <c r="I125" s="98">
        <f>VLOOKUP(D125,[1]Sheet1!$E$15:$AQ$388,39,0)</f>
        <v>0</v>
      </c>
      <c r="J125" s="98">
        <f t="shared" si="124"/>
        <v>0</v>
      </c>
      <c r="K125" s="98">
        <f>VLOOKUP(D125,'[4]К1-2023 - общински'!$D$8:$CU$380,96,0)</f>
        <v>0</v>
      </c>
      <c r="L125" s="98">
        <f t="shared" si="125"/>
        <v>0</v>
      </c>
      <c r="M125" s="98">
        <f>VLOOKUP(D125,[5]Sheet1!$F$7:$AI$380,30,0)</f>
        <v>0</v>
      </c>
      <c r="N125" s="98">
        <f t="shared" si="126"/>
        <v>0</v>
      </c>
      <c r="O125" s="98">
        <f>VLOOKUP(D125,[1]Sheet1!$E$15:$BV$388,70,0)</f>
        <v>0</v>
      </c>
      <c r="P125" s="98">
        <f t="shared" si="127"/>
        <v>0</v>
      </c>
      <c r="Q125" s="100">
        <f t="shared" si="214"/>
        <v>206829</v>
      </c>
      <c r="R125" s="101">
        <f t="shared" si="215"/>
        <v>67</v>
      </c>
      <c r="S125" s="98">
        <f>VLOOKUP(D125,[1]Sheet1!$E$15:$AK$388,33,0)</f>
        <v>7</v>
      </c>
      <c r="T125" s="98">
        <f>VLOOKUP(D125,[5]Sheet1!$F$7:$U$380,16,0)</f>
        <v>0</v>
      </c>
      <c r="U125" s="98">
        <f t="shared" si="130"/>
        <v>7</v>
      </c>
      <c r="V125" s="99">
        <f t="shared" si="131"/>
        <v>109676</v>
      </c>
      <c r="W125" s="98">
        <f>VLOOKUP(D125,[1]Sheet1!$E$15:$DN$388,114,0)</f>
        <v>0</v>
      </c>
      <c r="X125" s="99">
        <f t="shared" si="132"/>
        <v>0</v>
      </c>
      <c r="Y125" s="98">
        <f>VLOOKUP(D125,[1]Sheet1!$E$15:$DP$388,116,0)</f>
        <v>0</v>
      </c>
      <c r="Z125" s="99">
        <f t="shared" si="133"/>
        <v>0</v>
      </c>
      <c r="AA125" s="71">
        <v>73900</v>
      </c>
      <c r="AB125" s="39">
        <f t="shared" si="216"/>
        <v>202692.41999999998</v>
      </c>
      <c r="AC125" s="39">
        <f t="shared" si="217"/>
        <v>0</v>
      </c>
      <c r="AD125" s="39">
        <f t="shared" si="218"/>
        <v>0</v>
      </c>
      <c r="AE125" s="39">
        <f t="shared" si="219"/>
        <v>0</v>
      </c>
      <c r="AF125" s="39">
        <f t="shared" si="138"/>
        <v>202692.41999999998</v>
      </c>
      <c r="AG125" s="39">
        <f t="shared" si="220"/>
        <v>109676</v>
      </c>
      <c r="AH125" s="39">
        <f t="shared" si="140"/>
        <v>73900</v>
      </c>
      <c r="AI125" s="39">
        <f t="shared" si="221"/>
        <v>0</v>
      </c>
      <c r="AJ125" s="39">
        <f t="shared" si="142"/>
        <v>386268.42</v>
      </c>
      <c r="AK125" s="102">
        <v>7700</v>
      </c>
      <c r="AL125" s="39">
        <f>VLOOKUP(D125,[6]data!$A$2:$E$107,5,0)</f>
        <v>5000</v>
      </c>
      <c r="AM125" s="98">
        <f>VLOOKUP(D125,[2]Sheet1!$E$15:$CJ$388,84,0)</f>
        <v>0</v>
      </c>
      <c r="AN125" s="39">
        <f t="shared" si="143"/>
        <v>0</v>
      </c>
      <c r="AO125" s="76">
        <f t="shared" si="161"/>
        <v>59</v>
      </c>
      <c r="AP125" s="76">
        <f t="shared" si="144"/>
        <v>36426.600000000006</v>
      </c>
      <c r="AQ125" s="76">
        <f t="shared" si="162"/>
        <v>13</v>
      </c>
      <c r="AR125" s="76">
        <f t="shared" si="145"/>
        <v>12039.3</v>
      </c>
      <c r="AS125" s="99">
        <f t="shared" si="146"/>
        <v>61165.900000000009</v>
      </c>
      <c r="AT125" s="100">
        <f t="shared" si="147"/>
        <v>447434.32</v>
      </c>
      <c r="AU125" s="98">
        <f>VLOOKUP(D125,[1]Sheet1!$E$15:$CT$388,94,0)</f>
        <v>3</v>
      </c>
      <c r="AV125" s="98">
        <f>VLOOKUP(D125,[1]Sheet1!$E$15:$CV$388,96,0)</f>
        <v>67</v>
      </c>
      <c r="AW125" s="99">
        <f t="shared" si="148"/>
        <v>105262</v>
      </c>
      <c r="AX125" s="98">
        <f>VLOOKUP(D125,[1]Sheet1!$E$15:$CR$388,92,0)</f>
        <v>0</v>
      </c>
      <c r="AY125" s="98">
        <f t="shared" si="149"/>
        <v>0</v>
      </c>
      <c r="AZ125" s="76">
        <f t="shared" si="150"/>
        <v>2345</v>
      </c>
      <c r="BA125" s="98"/>
      <c r="BB125" s="102">
        <v>44</v>
      </c>
      <c r="BC125" s="99">
        <f t="shared" si="151"/>
        <v>9108</v>
      </c>
      <c r="BD125" s="98">
        <f>VLOOKUP(D125,[1]Sheet1!$E$15:$DF$388,106,0)</f>
        <v>0</v>
      </c>
      <c r="BE125" s="98">
        <f t="shared" si="152"/>
        <v>0</v>
      </c>
      <c r="BF125" s="99">
        <v>2662</v>
      </c>
      <c r="BG125" s="98">
        <f t="shared" si="222"/>
        <v>67</v>
      </c>
      <c r="BH125" s="98">
        <f t="shared" si="223"/>
        <v>0</v>
      </c>
      <c r="BI125" s="99">
        <f t="shared" si="155"/>
        <v>2814</v>
      </c>
      <c r="BJ125" s="98">
        <f>VLOOKUP(D125,[1]Sheet1!$E$15:$CA$388,75,0)</f>
        <v>0</v>
      </c>
      <c r="BK125" s="98">
        <f t="shared" si="156"/>
        <v>0</v>
      </c>
      <c r="BL125" s="98">
        <v>0</v>
      </c>
      <c r="BM125" s="98">
        <f t="shared" si="157"/>
        <v>0</v>
      </c>
      <c r="BN125" s="98"/>
      <c r="BO125" s="98"/>
      <c r="BP125" s="39">
        <f t="shared" si="158"/>
        <v>0</v>
      </c>
      <c r="BQ125" s="39">
        <f t="shared" si="224"/>
        <v>569625.32000000007</v>
      </c>
      <c r="BR125" s="39">
        <f t="shared" si="160"/>
        <v>569625</v>
      </c>
    </row>
    <row r="126" spans="1:70" ht="15" x14ac:dyDescent="0.15">
      <c r="A126" s="69">
        <v>2215160</v>
      </c>
      <c r="C126" s="83">
        <v>0</v>
      </c>
      <c r="D126" s="69">
        <v>2215160</v>
      </c>
      <c r="E126" s="75" t="s">
        <v>33</v>
      </c>
      <c r="F126" s="69" t="s">
        <v>485</v>
      </c>
      <c r="G126" s="98">
        <f>VLOOKUP(D126,[1]Sheet1!$E$15:$AM$388,35,0)</f>
        <v>94</v>
      </c>
      <c r="H126" s="99">
        <f t="shared" si="123"/>
        <v>290178</v>
      </c>
      <c r="I126" s="98">
        <f>VLOOKUP(D126,[1]Sheet1!$E$15:$AQ$388,39,0)</f>
        <v>0</v>
      </c>
      <c r="J126" s="98">
        <f t="shared" si="124"/>
        <v>0</v>
      </c>
      <c r="K126" s="98">
        <f>VLOOKUP(D126,'[4]К1-2023 - общински'!$D$8:$CU$380,96,0)</f>
        <v>0</v>
      </c>
      <c r="L126" s="98">
        <f t="shared" si="125"/>
        <v>0</v>
      </c>
      <c r="M126" s="98">
        <f>VLOOKUP(D126,[5]Sheet1!$F$7:$AI$380,30,0)</f>
        <v>0</v>
      </c>
      <c r="N126" s="98">
        <f t="shared" si="126"/>
        <v>0</v>
      </c>
      <c r="O126" s="98">
        <f>VLOOKUP(D126,[1]Sheet1!$E$15:$BV$388,70,0)</f>
        <v>1</v>
      </c>
      <c r="P126" s="98">
        <f t="shared" si="127"/>
        <v>8821</v>
      </c>
      <c r="Q126" s="100">
        <f t="shared" si="214"/>
        <v>298999</v>
      </c>
      <c r="R126" s="101">
        <f t="shared" si="215"/>
        <v>95</v>
      </c>
      <c r="S126" s="98">
        <f>VLOOKUP(D126,[1]Sheet1!$E$15:$AK$388,33,0)</f>
        <v>7</v>
      </c>
      <c r="T126" s="98">
        <f>VLOOKUP(D126,[5]Sheet1!$F$7:$U$380,16,0)</f>
        <v>0</v>
      </c>
      <c r="U126" s="98">
        <f t="shared" si="130"/>
        <v>7</v>
      </c>
      <c r="V126" s="99">
        <f t="shared" si="131"/>
        <v>109676</v>
      </c>
      <c r="W126" s="98">
        <f>VLOOKUP(D126,[1]Sheet1!$E$15:$DN$388,114,0)</f>
        <v>0</v>
      </c>
      <c r="X126" s="99">
        <f t="shared" si="132"/>
        <v>0</v>
      </c>
      <c r="Y126" s="98">
        <f>VLOOKUP(D126,[1]Sheet1!$E$15:$DP$388,116,0)</f>
        <v>0</v>
      </c>
      <c r="Z126" s="99">
        <f t="shared" si="133"/>
        <v>0</v>
      </c>
      <c r="AA126" s="71">
        <v>73900</v>
      </c>
      <c r="AB126" s="39">
        <f t="shared" si="216"/>
        <v>284374.44</v>
      </c>
      <c r="AC126" s="39">
        <f t="shared" si="217"/>
        <v>0</v>
      </c>
      <c r="AD126" s="39">
        <f t="shared" si="218"/>
        <v>0</v>
      </c>
      <c r="AE126" s="39">
        <f t="shared" si="219"/>
        <v>8821</v>
      </c>
      <c r="AF126" s="39">
        <f t="shared" si="138"/>
        <v>293195.44</v>
      </c>
      <c r="AG126" s="39">
        <f t="shared" si="220"/>
        <v>109676</v>
      </c>
      <c r="AH126" s="39">
        <f t="shared" si="140"/>
        <v>73900</v>
      </c>
      <c r="AI126" s="39">
        <f t="shared" si="221"/>
        <v>0</v>
      </c>
      <c r="AJ126" s="39">
        <f t="shared" si="142"/>
        <v>476771.44</v>
      </c>
      <c r="AK126" s="102">
        <v>7700</v>
      </c>
      <c r="AL126" s="39">
        <f>VLOOKUP(D126,[6]data!$A$2:$E$107,5,0)</f>
        <v>5000</v>
      </c>
      <c r="AM126" s="98">
        <f>VLOOKUP(D126,[2]Sheet1!$E$15:$CJ$388,84,0)</f>
        <v>0</v>
      </c>
      <c r="AN126" s="39">
        <f t="shared" si="143"/>
        <v>0</v>
      </c>
      <c r="AO126" s="76">
        <f t="shared" si="161"/>
        <v>45</v>
      </c>
      <c r="AP126" s="76">
        <f t="shared" si="144"/>
        <v>27783.000000000004</v>
      </c>
      <c r="AQ126" s="76"/>
      <c r="AR126" s="76">
        <f t="shared" si="145"/>
        <v>0</v>
      </c>
      <c r="AS126" s="99">
        <f t="shared" si="146"/>
        <v>40483</v>
      </c>
      <c r="AT126" s="100">
        <f t="shared" si="147"/>
        <v>517254.44</v>
      </c>
      <c r="AU126" s="98">
        <f>VLOOKUP(D126,[1]Sheet1!$E$15:$CT$388,94,0)</f>
        <v>4</v>
      </c>
      <c r="AV126" s="98">
        <f>VLOOKUP(D126,[1]Sheet1!$E$15:$CV$388,96,0)</f>
        <v>79</v>
      </c>
      <c r="AW126" s="99">
        <f t="shared" si="148"/>
        <v>125738</v>
      </c>
      <c r="AX126" s="98">
        <f>VLOOKUP(D126,[1]Sheet1!$E$15:$CR$388,92,0)</f>
        <v>0</v>
      </c>
      <c r="AY126" s="98">
        <f t="shared" si="149"/>
        <v>0</v>
      </c>
      <c r="AZ126" s="76">
        <f t="shared" si="150"/>
        <v>3290</v>
      </c>
      <c r="BA126" s="98"/>
      <c r="BB126" s="102">
        <v>55</v>
      </c>
      <c r="BC126" s="99">
        <f t="shared" si="151"/>
        <v>11385</v>
      </c>
      <c r="BD126" s="98">
        <f>VLOOKUP(D126,[1]Sheet1!$E$15:$DF$388,106,0)</f>
        <v>0</v>
      </c>
      <c r="BE126" s="98">
        <f t="shared" si="152"/>
        <v>0</v>
      </c>
      <c r="BF126" s="99">
        <v>2662</v>
      </c>
      <c r="BG126" s="98">
        <f t="shared" si="222"/>
        <v>94</v>
      </c>
      <c r="BH126" s="98">
        <f t="shared" si="223"/>
        <v>0</v>
      </c>
      <c r="BI126" s="99">
        <f t="shared" si="155"/>
        <v>3948</v>
      </c>
      <c r="BJ126" s="98">
        <f>VLOOKUP(D126,[1]Sheet1!$E$15:$CA$388,75,0)</f>
        <v>0</v>
      </c>
      <c r="BK126" s="98">
        <f t="shared" si="156"/>
        <v>0</v>
      </c>
      <c r="BL126" s="98">
        <v>0</v>
      </c>
      <c r="BM126" s="98">
        <f t="shared" si="157"/>
        <v>0</v>
      </c>
      <c r="BN126" s="98"/>
      <c r="BO126" s="98"/>
      <c r="BP126" s="39">
        <f t="shared" si="158"/>
        <v>0</v>
      </c>
      <c r="BQ126" s="39">
        <f t="shared" si="224"/>
        <v>664277.43999999994</v>
      </c>
      <c r="BR126" s="39">
        <f t="shared" si="160"/>
        <v>664277</v>
      </c>
    </row>
    <row r="127" spans="1:70" ht="15" x14ac:dyDescent="0.25">
      <c r="B127" s="11">
        <v>7</v>
      </c>
      <c r="C127" s="85"/>
      <c r="F127" s="47" t="s">
        <v>34</v>
      </c>
      <c r="G127" s="47">
        <f t="shared" ref="G127:Z127" si="225">SUM(G128:G134)</f>
        <v>5665</v>
      </c>
      <c r="H127" s="47">
        <f t="shared" si="225"/>
        <v>17487855</v>
      </c>
      <c r="I127" s="47">
        <f t="shared" si="225"/>
        <v>0</v>
      </c>
      <c r="J127" s="47">
        <f t="shared" si="225"/>
        <v>0</v>
      </c>
      <c r="K127" s="47">
        <f t="shared" si="225"/>
        <v>301</v>
      </c>
      <c r="L127" s="47">
        <f t="shared" si="225"/>
        <v>1125138</v>
      </c>
      <c r="M127" s="47">
        <f t="shared" si="225"/>
        <v>0</v>
      </c>
      <c r="N127" s="47">
        <f t="shared" si="225"/>
        <v>0</v>
      </c>
      <c r="O127" s="47">
        <f t="shared" si="225"/>
        <v>1</v>
      </c>
      <c r="P127" s="47">
        <f t="shared" si="225"/>
        <v>8821</v>
      </c>
      <c r="Q127" s="47">
        <f t="shared" si="225"/>
        <v>18621814</v>
      </c>
      <c r="R127" s="47">
        <f t="shared" si="225"/>
        <v>5967</v>
      </c>
      <c r="S127" s="47">
        <f t="shared" si="225"/>
        <v>215</v>
      </c>
      <c r="T127" s="47">
        <f t="shared" si="225"/>
        <v>0</v>
      </c>
      <c r="U127" s="47">
        <f t="shared" si="225"/>
        <v>215</v>
      </c>
      <c r="V127" s="47">
        <f t="shared" si="225"/>
        <v>3368620</v>
      </c>
      <c r="W127" s="47">
        <f t="shared" si="225"/>
        <v>0</v>
      </c>
      <c r="X127" s="47">
        <f t="shared" si="225"/>
        <v>0</v>
      </c>
      <c r="Y127" s="47">
        <f t="shared" si="225"/>
        <v>3172</v>
      </c>
      <c r="Z127" s="47">
        <f t="shared" si="225"/>
        <v>409188</v>
      </c>
      <c r="AA127" s="47">
        <f t="shared" ref="AA127:BR127" si="226">SUM(AA128:AA134)</f>
        <v>517300</v>
      </c>
      <c r="AB127" s="47">
        <f t="shared" si="226"/>
        <v>17138097.900000002</v>
      </c>
      <c r="AC127" s="47">
        <f t="shared" si="226"/>
        <v>0</v>
      </c>
      <c r="AD127" s="47">
        <f t="shared" si="226"/>
        <v>1125138</v>
      </c>
      <c r="AE127" s="47">
        <f t="shared" si="226"/>
        <v>8821</v>
      </c>
      <c r="AF127" s="47">
        <f t="shared" si="226"/>
        <v>18272056.900000002</v>
      </c>
      <c r="AG127" s="47">
        <f t="shared" si="226"/>
        <v>3368620</v>
      </c>
      <c r="AH127" s="47">
        <f t="shared" si="226"/>
        <v>517300</v>
      </c>
      <c r="AI127" s="47">
        <f t="shared" si="226"/>
        <v>409188</v>
      </c>
      <c r="AJ127" s="47">
        <f t="shared" si="226"/>
        <v>22567164.900000002</v>
      </c>
      <c r="AK127" s="47">
        <f t="shared" si="226"/>
        <v>0</v>
      </c>
      <c r="AL127" s="47">
        <f t="shared" si="226"/>
        <v>0</v>
      </c>
      <c r="AM127" s="47">
        <f t="shared" si="226"/>
        <v>46</v>
      </c>
      <c r="AN127" s="47">
        <f t="shared" si="226"/>
        <v>4600</v>
      </c>
      <c r="AO127" s="47">
        <f t="shared" si="226"/>
        <v>0</v>
      </c>
      <c r="AP127" s="47">
        <f t="shared" si="226"/>
        <v>0</v>
      </c>
      <c r="AQ127" s="47">
        <f t="shared" si="226"/>
        <v>0</v>
      </c>
      <c r="AR127" s="47">
        <f t="shared" si="226"/>
        <v>0</v>
      </c>
      <c r="AS127" s="47">
        <f t="shared" si="226"/>
        <v>4600</v>
      </c>
      <c r="AT127" s="47">
        <f t="shared" si="226"/>
        <v>22571764.900000002</v>
      </c>
      <c r="AU127" s="47">
        <f t="shared" si="226"/>
        <v>36</v>
      </c>
      <c r="AV127" s="47">
        <f t="shared" si="226"/>
        <v>900</v>
      </c>
      <c r="AW127" s="47">
        <f t="shared" si="226"/>
        <v>1398888</v>
      </c>
      <c r="AX127" s="47">
        <f t="shared" si="226"/>
        <v>0</v>
      </c>
      <c r="AY127" s="47">
        <f t="shared" si="226"/>
        <v>0</v>
      </c>
      <c r="AZ127" s="47">
        <f t="shared" si="226"/>
        <v>198275</v>
      </c>
      <c r="BA127" s="47">
        <f t="shared" si="226"/>
        <v>0</v>
      </c>
      <c r="BB127" s="47">
        <f t="shared" si="226"/>
        <v>1155</v>
      </c>
      <c r="BC127" s="47">
        <f t="shared" si="226"/>
        <v>239085</v>
      </c>
      <c r="BD127" s="47">
        <f t="shared" si="226"/>
        <v>3173</v>
      </c>
      <c r="BE127" s="47">
        <f t="shared" si="226"/>
        <v>317300</v>
      </c>
      <c r="BF127" s="47">
        <f t="shared" si="226"/>
        <v>15972</v>
      </c>
      <c r="BG127" s="47">
        <f t="shared" si="226"/>
        <v>5665</v>
      </c>
      <c r="BH127" s="47">
        <f t="shared" si="226"/>
        <v>0</v>
      </c>
      <c r="BI127" s="47">
        <f t="shared" si="226"/>
        <v>237930</v>
      </c>
      <c r="BJ127" s="47">
        <f t="shared" si="226"/>
        <v>0</v>
      </c>
      <c r="BK127" s="47">
        <f t="shared" si="226"/>
        <v>0</v>
      </c>
      <c r="BL127" s="47">
        <f t="shared" si="226"/>
        <v>0</v>
      </c>
      <c r="BM127" s="47">
        <f t="shared" si="226"/>
        <v>0</v>
      </c>
      <c r="BN127" s="47">
        <f t="shared" si="226"/>
        <v>0</v>
      </c>
      <c r="BO127" s="47">
        <f t="shared" si="226"/>
        <v>0</v>
      </c>
      <c r="BP127" s="47">
        <f t="shared" si="226"/>
        <v>0</v>
      </c>
      <c r="BQ127" s="47">
        <f t="shared" si="226"/>
        <v>24979214.900000002</v>
      </c>
      <c r="BR127" s="47">
        <f t="shared" si="226"/>
        <v>24979216</v>
      </c>
    </row>
    <row r="128" spans="1:70" ht="15" x14ac:dyDescent="0.15">
      <c r="A128" s="69">
        <v>2216001</v>
      </c>
      <c r="C128" s="83">
        <v>0</v>
      </c>
      <c r="D128" s="69">
        <v>2216001</v>
      </c>
      <c r="E128" s="75" t="s">
        <v>34</v>
      </c>
      <c r="F128" s="69" t="s">
        <v>486</v>
      </c>
      <c r="G128" s="98">
        <f>VLOOKUP(D128,[1]Sheet1!$E$15:$AM$388,35,0)</f>
        <v>1064</v>
      </c>
      <c r="H128" s="99">
        <f t="shared" si="123"/>
        <v>3284568</v>
      </c>
      <c r="I128" s="98">
        <f>VLOOKUP(D128,[1]Sheet1!$E$15:$AQ$388,39,0)</f>
        <v>0</v>
      </c>
      <c r="J128" s="98">
        <f t="shared" si="124"/>
        <v>0</v>
      </c>
      <c r="K128" s="98">
        <f>VLOOKUP(D128,'[4]К1-2023 - общински'!$D$8:$CU$380,96,0)</f>
        <v>0</v>
      </c>
      <c r="L128" s="98">
        <f t="shared" si="125"/>
        <v>0</v>
      </c>
      <c r="M128" s="98">
        <f>VLOOKUP(D128,[5]Sheet1!$F$7:$AI$380,30,0)</f>
        <v>0</v>
      </c>
      <c r="N128" s="98">
        <f t="shared" si="126"/>
        <v>0</v>
      </c>
      <c r="O128" s="98">
        <f>VLOOKUP(D128,[1]Sheet1!$E$15:$BV$388,70,0)</f>
        <v>0</v>
      </c>
      <c r="P128" s="98">
        <f t="shared" si="127"/>
        <v>0</v>
      </c>
      <c r="Q128" s="100">
        <f t="shared" ref="Q128:Q134" si="227">H128+J128+L128+N128+P128</f>
        <v>3284568</v>
      </c>
      <c r="R128" s="101">
        <f t="shared" ref="R128:R134" si="228">G128+I128+K128+M128+O128</f>
        <v>1064</v>
      </c>
      <c r="S128" s="98">
        <f>VLOOKUP(D128,[1]Sheet1!$E$15:$AK$388,33,0)</f>
        <v>42</v>
      </c>
      <c r="T128" s="98">
        <f>VLOOKUP(D128,[5]Sheet1!$F$7:$U$380,16,0)</f>
        <v>0</v>
      </c>
      <c r="U128" s="98">
        <f t="shared" si="130"/>
        <v>42</v>
      </c>
      <c r="V128" s="99">
        <f t="shared" si="131"/>
        <v>658056</v>
      </c>
      <c r="W128" s="98">
        <f>VLOOKUP(D128,[1]Sheet1!$E$15:$DN$388,114,0)</f>
        <v>0</v>
      </c>
      <c r="X128" s="99">
        <f t="shared" si="132"/>
        <v>0</v>
      </c>
      <c r="Y128" s="98">
        <f>VLOOKUP(D128,[1]Sheet1!$E$15:$DP$388,116,0)</f>
        <v>567</v>
      </c>
      <c r="Z128" s="99">
        <f t="shared" si="133"/>
        <v>73143</v>
      </c>
      <c r="AA128" s="71">
        <v>73900</v>
      </c>
      <c r="AB128" s="39">
        <f t="shared" ref="AB128:AB134" si="229">H128*98%</f>
        <v>3218876.64</v>
      </c>
      <c r="AC128" s="39">
        <f t="shared" ref="AC128:AC134" si="230">J128*98%</f>
        <v>0</v>
      </c>
      <c r="AD128" s="39">
        <f t="shared" ref="AD128:AD134" si="231">N128+L128</f>
        <v>0</v>
      </c>
      <c r="AE128" s="39">
        <f t="shared" ref="AE128:AE134" si="232">P128*100%</f>
        <v>0</v>
      </c>
      <c r="AF128" s="39">
        <f t="shared" si="138"/>
        <v>3218876.64</v>
      </c>
      <c r="AG128" s="39">
        <f t="shared" ref="AG128:AG134" si="233">V128</f>
        <v>658056</v>
      </c>
      <c r="AH128" s="39">
        <f t="shared" si="140"/>
        <v>73900</v>
      </c>
      <c r="AI128" s="39">
        <f t="shared" ref="AI128:AI134" si="234">X128+Z128</f>
        <v>73143</v>
      </c>
      <c r="AJ128" s="39">
        <f t="shared" si="142"/>
        <v>4023975.64</v>
      </c>
      <c r="AK128" s="102">
        <v>0</v>
      </c>
      <c r="AL128" s="39">
        <v>0</v>
      </c>
      <c r="AM128" s="98">
        <f>VLOOKUP(D128,[2]Sheet1!$E$15:$CJ$388,84,0)</f>
        <v>11</v>
      </c>
      <c r="AN128" s="39">
        <f t="shared" si="143"/>
        <v>1100</v>
      </c>
      <c r="AO128" s="76"/>
      <c r="AP128" s="76">
        <f t="shared" si="144"/>
        <v>0</v>
      </c>
      <c r="AQ128" s="76"/>
      <c r="AR128" s="76">
        <f t="shared" si="145"/>
        <v>0</v>
      </c>
      <c r="AS128" s="99">
        <f t="shared" si="146"/>
        <v>1100</v>
      </c>
      <c r="AT128" s="100">
        <f t="shared" si="147"/>
        <v>4025075.64</v>
      </c>
      <c r="AU128" s="98">
        <f>VLOOKUP(D128,[1]Sheet1!$E$15:$CT$388,94,0)</f>
        <v>12</v>
      </c>
      <c r="AV128" s="98">
        <f>VLOOKUP(D128,[1]Sheet1!$E$15:$CV$388,96,0)</f>
        <v>252</v>
      </c>
      <c r="AW128" s="99">
        <f t="shared" si="148"/>
        <v>398424</v>
      </c>
      <c r="AX128" s="98">
        <f>VLOOKUP(D128,[1]Sheet1!$E$15:$CR$388,92,0)</f>
        <v>0</v>
      </c>
      <c r="AY128" s="98">
        <f t="shared" si="149"/>
        <v>0</v>
      </c>
      <c r="AZ128" s="76">
        <f t="shared" si="150"/>
        <v>37240</v>
      </c>
      <c r="BA128" s="104"/>
      <c r="BB128" s="102">
        <v>271</v>
      </c>
      <c r="BC128" s="99">
        <f t="shared" si="151"/>
        <v>56097</v>
      </c>
      <c r="BD128" s="98">
        <f>VLOOKUP(D128,[1]Sheet1!$E$15:$DF$388,106,0)</f>
        <v>567</v>
      </c>
      <c r="BE128" s="98">
        <f t="shared" si="152"/>
        <v>56700</v>
      </c>
      <c r="BF128" s="99">
        <v>2662</v>
      </c>
      <c r="BG128" s="98">
        <f t="shared" ref="BG128:BG134" si="235">G128</f>
        <v>1064</v>
      </c>
      <c r="BH128" s="98">
        <f t="shared" ref="BH128:BH134" si="236">I128</f>
        <v>0</v>
      </c>
      <c r="BI128" s="99">
        <f t="shared" si="155"/>
        <v>44688</v>
      </c>
      <c r="BJ128" s="98">
        <f>VLOOKUP(D128,[1]Sheet1!$E$15:$CA$388,75,0)</f>
        <v>0</v>
      </c>
      <c r="BK128" s="98">
        <f t="shared" si="156"/>
        <v>0</v>
      </c>
      <c r="BL128" s="98">
        <v>0</v>
      </c>
      <c r="BM128" s="98">
        <f t="shared" si="157"/>
        <v>0</v>
      </c>
      <c r="BN128" s="98"/>
      <c r="BO128" s="98"/>
      <c r="BP128" s="39">
        <f t="shared" si="158"/>
        <v>0</v>
      </c>
      <c r="BQ128" s="39">
        <f t="shared" ref="BQ128:BQ134" si="237">AT128+AW128+AY128+AZ128+BA128+BC128+BE128+BF128+BI128+BK128+BM128</f>
        <v>4620886.6400000006</v>
      </c>
      <c r="BR128" s="39">
        <f t="shared" si="160"/>
        <v>4620887</v>
      </c>
    </row>
    <row r="129" spans="1:70" ht="15" x14ac:dyDescent="0.15">
      <c r="A129" s="69">
        <v>2216112</v>
      </c>
      <c r="C129" s="83">
        <v>3</v>
      </c>
      <c r="D129" s="69">
        <v>2216112</v>
      </c>
      <c r="E129" s="75" t="s">
        <v>34</v>
      </c>
      <c r="F129" s="69" t="s">
        <v>487</v>
      </c>
      <c r="G129" s="98">
        <f>VLOOKUP(D129,[1]Sheet1!$E$15:$AM$388,35,0)</f>
        <v>976</v>
      </c>
      <c r="H129" s="99">
        <f t="shared" si="123"/>
        <v>3012912</v>
      </c>
      <c r="I129" s="98">
        <f>VLOOKUP(D129,[1]Sheet1!$E$15:$AQ$388,39,0)</f>
        <v>0</v>
      </c>
      <c r="J129" s="98">
        <f t="shared" si="124"/>
        <v>0</v>
      </c>
      <c r="K129" s="98">
        <f>VLOOKUP(D129,'[4]К1-2023 - общински'!$D$8:$CU$380,96,0)</f>
        <v>0</v>
      </c>
      <c r="L129" s="98">
        <f t="shared" si="125"/>
        <v>0</v>
      </c>
      <c r="M129" s="98">
        <f>VLOOKUP(D129,[5]Sheet1!$F$7:$AI$380,30,0)</f>
        <v>0</v>
      </c>
      <c r="N129" s="98">
        <f t="shared" si="126"/>
        <v>0</v>
      </c>
      <c r="O129" s="98">
        <f>VLOOKUP(D129,[1]Sheet1!$E$15:$BV$388,70,0)</f>
        <v>0</v>
      </c>
      <c r="P129" s="98">
        <f t="shared" si="127"/>
        <v>0</v>
      </c>
      <c r="Q129" s="100">
        <f t="shared" si="227"/>
        <v>3012912</v>
      </c>
      <c r="R129" s="101">
        <f t="shared" si="228"/>
        <v>976</v>
      </c>
      <c r="S129" s="98">
        <f>VLOOKUP(D129,[1]Sheet1!$E$15:$AK$388,33,0)</f>
        <v>37</v>
      </c>
      <c r="T129" s="98">
        <f>VLOOKUP(D129,[5]Sheet1!$F$7:$U$380,16,0)</f>
        <v>0</v>
      </c>
      <c r="U129" s="98">
        <f t="shared" si="130"/>
        <v>37</v>
      </c>
      <c r="V129" s="99">
        <f t="shared" si="131"/>
        <v>579716</v>
      </c>
      <c r="W129" s="98">
        <f>VLOOKUP(D129,[1]Sheet1!$E$15:$DN$388,114,0)</f>
        <v>0</v>
      </c>
      <c r="X129" s="99">
        <f t="shared" si="132"/>
        <v>0</v>
      </c>
      <c r="Y129" s="98">
        <f>VLOOKUP(D129,[1]Sheet1!$E$15:$DP$388,116,0)</f>
        <v>0</v>
      </c>
      <c r="Z129" s="99">
        <f t="shared" si="133"/>
        <v>0</v>
      </c>
      <c r="AA129" s="71">
        <v>73900</v>
      </c>
      <c r="AB129" s="39">
        <f t="shared" si="229"/>
        <v>2952653.76</v>
      </c>
      <c r="AC129" s="39">
        <f t="shared" si="230"/>
        <v>0</v>
      </c>
      <c r="AD129" s="39">
        <f t="shared" si="231"/>
        <v>0</v>
      </c>
      <c r="AE129" s="39">
        <f t="shared" si="232"/>
        <v>0</v>
      </c>
      <c r="AF129" s="39">
        <f t="shared" si="138"/>
        <v>2952653.76</v>
      </c>
      <c r="AG129" s="39">
        <f t="shared" si="233"/>
        <v>579716</v>
      </c>
      <c r="AH129" s="39">
        <f t="shared" si="140"/>
        <v>73900</v>
      </c>
      <c r="AI129" s="39">
        <f t="shared" si="234"/>
        <v>0</v>
      </c>
      <c r="AJ129" s="39">
        <f t="shared" si="142"/>
        <v>3606269.76</v>
      </c>
      <c r="AK129" s="102">
        <v>0</v>
      </c>
      <c r="AL129" s="39">
        <v>0</v>
      </c>
      <c r="AM129" s="98">
        <f>VLOOKUP(D129,[2]Sheet1!$E$15:$CJ$388,84,0)</f>
        <v>35</v>
      </c>
      <c r="AN129" s="39">
        <f t="shared" si="143"/>
        <v>3500</v>
      </c>
      <c r="AO129" s="76"/>
      <c r="AP129" s="76">
        <f t="shared" si="144"/>
        <v>0</v>
      </c>
      <c r="AQ129" s="76"/>
      <c r="AR129" s="76">
        <f t="shared" si="145"/>
        <v>0</v>
      </c>
      <c r="AS129" s="99">
        <f t="shared" si="146"/>
        <v>3500</v>
      </c>
      <c r="AT129" s="100">
        <f t="shared" si="147"/>
        <v>3609769.76</v>
      </c>
      <c r="AU129" s="98">
        <f>VLOOKUP(D129,[1]Sheet1!$E$15:$CT$388,94,0)</f>
        <v>16</v>
      </c>
      <c r="AV129" s="98">
        <f>VLOOKUP(D129,[1]Sheet1!$E$15:$CV$388,96,0)</f>
        <v>431</v>
      </c>
      <c r="AW129" s="99">
        <f t="shared" si="148"/>
        <v>665562</v>
      </c>
      <c r="AX129" s="98">
        <f>VLOOKUP(D129,[1]Sheet1!$E$15:$CR$388,92,0)</f>
        <v>0</v>
      </c>
      <c r="AY129" s="98">
        <f t="shared" si="149"/>
        <v>0</v>
      </c>
      <c r="AZ129" s="76">
        <f t="shared" si="150"/>
        <v>34160</v>
      </c>
      <c r="BA129" s="104"/>
      <c r="BB129" s="102">
        <v>567</v>
      </c>
      <c r="BC129" s="99">
        <f t="shared" si="151"/>
        <v>117369</v>
      </c>
      <c r="BD129" s="98">
        <f>VLOOKUP(D129,[1]Sheet1!$E$15:$DF$388,106,0)</f>
        <v>0</v>
      </c>
      <c r="BE129" s="98">
        <f t="shared" si="152"/>
        <v>0</v>
      </c>
      <c r="BF129" s="99">
        <v>2662</v>
      </c>
      <c r="BG129" s="98">
        <f t="shared" si="235"/>
        <v>976</v>
      </c>
      <c r="BH129" s="98">
        <f t="shared" si="236"/>
        <v>0</v>
      </c>
      <c r="BI129" s="99">
        <f t="shared" si="155"/>
        <v>40992</v>
      </c>
      <c r="BJ129" s="98">
        <f>VLOOKUP(D129,[1]Sheet1!$E$15:$CA$388,75,0)</f>
        <v>0</v>
      </c>
      <c r="BK129" s="98">
        <f t="shared" si="156"/>
        <v>0</v>
      </c>
      <c r="BL129" s="98">
        <v>0</v>
      </c>
      <c r="BM129" s="98">
        <f t="shared" si="157"/>
        <v>0</v>
      </c>
      <c r="BN129" s="98"/>
      <c r="BO129" s="98"/>
      <c r="BP129" s="39">
        <f t="shared" si="158"/>
        <v>0</v>
      </c>
      <c r="BQ129" s="39">
        <f t="shared" si="237"/>
        <v>4470514.76</v>
      </c>
      <c r="BR129" s="39">
        <f t="shared" si="160"/>
        <v>4470515</v>
      </c>
    </row>
    <row r="130" spans="1:70" ht="15" x14ac:dyDescent="0.15">
      <c r="A130" s="69">
        <v>2216129</v>
      </c>
      <c r="C130" s="83">
        <v>0</v>
      </c>
      <c r="D130" s="69">
        <v>2216129</v>
      </c>
      <c r="E130" s="75" t="s">
        <v>34</v>
      </c>
      <c r="F130" s="69" t="s">
        <v>488</v>
      </c>
      <c r="G130" s="98">
        <f>VLOOKUP(D130,[1]Sheet1!$E$15:$AM$388,35,0)</f>
        <v>541</v>
      </c>
      <c r="H130" s="99">
        <f t="shared" si="123"/>
        <v>1670067</v>
      </c>
      <c r="I130" s="98">
        <f>VLOOKUP(D130,[1]Sheet1!$E$15:$AQ$388,39,0)</f>
        <v>0</v>
      </c>
      <c r="J130" s="98">
        <f t="shared" si="124"/>
        <v>0</v>
      </c>
      <c r="K130" s="98">
        <f>VLOOKUP(D130,'[4]К1-2023 - общински'!$D$8:$CU$380,96,0)</f>
        <v>0</v>
      </c>
      <c r="L130" s="98">
        <f t="shared" si="125"/>
        <v>0</v>
      </c>
      <c r="M130" s="98">
        <f>VLOOKUP(D130,[5]Sheet1!$F$7:$AI$380,30,0)</f>
        <v>0</v>
      </c>
      <c r="N130" s="98">
        <f t="shared" si="126"/>
        <v>0</v>
      </c>
      <c r="O130" s="98">
        <f>VLOOKUP(D130,[1]Sheet1!$E$15:$BV$388,70,0)</f>
        <v>0</v>
      </c>
      <c r="P130" s="98">
        <f t="shared" si="127"/>
        <v>0</v>
      </c>
      <c r="Q130" s="100">
        <f t="shared" si="227"/>
        <v>1670067</v>
      </c>
      <c r="R130" s="101">
        <f t="shared" si="228"/>
        <v>541</v>
      </c>
      <c r="S130" s="98">
        <f>VLOOKUP(D130,[1]Sheet1!$E$15:$AK$388,33,0)</f>
        <v>22</v>
      </c>
      <c r="T130" s="98">
        <f>VLOOKUP(D130,[5]Sheet1!$F$7:$U$380,16,0)</f>
        <v>0</v>
      </c>
      <c r="U130" s="98">
        <f t="shared" si="130"/>
        <v>22</v>
      </c>
      <c r="V130" s="99">
        <f t="shared" si="131"/>
        <v>344696</v>
      </c>
      <c r="W130" s="98">
        <f>VLOOKUP(D130,[1]Sheet1!$E$15:$DN$388,114,0)</f>
        <v>0</v>
      </c>
      <c r="X130" s="99">
        <f t="shared" si="132"/>
        <v>0</v>
      </c>
      <c r="Y130" s="98">
        <f>VLOOKUP(D130,[1]Sheet1!$E$15:$DP$388,116,0)</f>
        <v>0</v>
      </c>
      <c r="Z130" s="99">
        <f t="shared" si="133"/>
        <v>0</v>
      </c>
      <c r="AA130" s="71">
        <v>73900</v>
      </c>
      <c r="AB130" s="39">
        <f t="shared" si="229"/>
        <v>1636665.66</v>
      </c>
      <c r="AC130" s="39">
        <f t="shared" si="230"/>
        <v>0</v>
      </c>
      <c r="AD130" s="39">
        <f t="shared" si="231"/>
        <v>0</v>
      </c>
      <c r="AE130" s="39">
        <f t="shared" si="232"/>
        <v>0</v>
      </c>
      <c r="AF130" s="39">
        <f t="shared" si="138"/>
        <v>1636665.66</v>
      </c>
      <c r="AG130" s="39">
        <f t="shared" si="233"/>
        <v>344696</v>
      </c>
      <c r="AH130" s="39">
        <f t="shared" si="140"/>
        <v>73900</v>
      </c>
      <c r="AI130" s="39">
        <f t="shared" si="234"/>
        <v>0</v>
      </c>
      <c r="AJ130" s="39">
        <f t="shared" si="142"/>
        <v>2055261.66</v>
      </c>
      <c r="AK130" s="102">
        <v>0</v>
      </c>
      <c r="AL130" s="39">
        <v>0</v>
      </c>
      <c r="AM130" s="98">
        <f>VLOOKUP(D130,[2]Sheet1!$E$15:$CJ$388,84,0)</f>
        <v>0</v>
      </c>
      <c r="AN130" s="39">
        <f t="shared" si="143"/>
        <v>0</v>
      </c>
      <c r="AO130" s="76"/>
      <c r="AP130" s="76">
        <f t="shared" si="144"/>
        <v>0</v>
      </c>
      <c r="AQ130" s="76"/>
      <c r="AR130" s="76">
        <f t="shared" si="145"/>
        <v>0</v>
      </c>
      <c r="AS130" s="99">
        <f t="shared" si="146"/>
        <v>0</v>
      </c>
      <c r="AT130" s="100">
        <f t="shared" si="147"/>
        <v>2055261.66</v>
      </c>
      <c r="AU130" s="98">
        <f>VLOOKUP(D130,[1]Sheet1!$E$15:$CT$388,94,0)</f>
        <v>8</v>
      </c>
      <c r="AV130" s="98">
        <f>VLOOKUP(D130,[1]Sheet1!$E$15:$CV$388,96,0)</f>
        <v>217</v>
      </c>
      <c r="AW130" s="99">
        <f t="shared" si="148"/>
        <v>334902</v>
      </c>
      <c r="AX130" s="98">
        <f>VLOOKUP(D130,[1]Sheet1!$E$15:$CR$388,92,0)</f>
        <v>0</v>
      </c>
      <c r="AY130" s="98">
        <f t="shared" si="149"/>
        <v>0</v>
      </c>
      <c r="AZ130" s="76">
        <f t="shared" si="150"/>
        <v>18935</v>
      </c>
      <c r="BA130" s="104"/>
      <c r="BB130" s="102">
        <v>317</v>
      </c>
      <c r="BC130" s="99">
        <f t="shared" si="151"/>
        <v>65619</v>
      </c>
      <c r="BD130" s="98">
        <f>VLOOKUP(D130,[1]Sheet1!$E$15:$DF$388,106,0)</f>
        <v>0</v>
      </c>
      <c r="BE130" s="98">
        <f t="shared" si="152"/>
        <v>0</v>
      </c>
      <c r="BF130" s="99">
        <v>2662</v>
      </c>
      <c r="BG130" s="98">
        <f t="shared" si="235"/>
        <v>541</v>
      </c>
      <c r="BH130" s="98">
        <f t="shared" si="236"/>
        <v>0</v>
      </c>
      <c r="BI130" s="99">
        <f t="shared" si="155"/>
        <v>22722</v>
      </c>
      <c r="BJ130" s="98">
        <f>VLOOKUP(D130,[1]Sheet1!$E$15:$CA$388,75,0)</f>
        <v>0</v>
      </c>
      <c r="BK130" s="98">
        <f t="shared" si="156"/>
        <v>0</v>
      </c>
      <c r="BL130" s="98">
        <v>0</v>
      </c>
      <c r="BM130" s="98">
        <f t="shared" si="157"/>
        <v>0</v>
      </c>
      <c r="BN130" s="98"/>
      <c r="BO130" s="98"/>
      <c r="BP130" s="39">
        <f t="shared" si="158"/>
        <v>0</v>
      </c>
      <c r="BQ130" s="39">
        <f t="shared" si="237"/>
        <v>2500101.66</v>
      </c>
      <c r="BR130" s="39">
        <f t="shared" si="160"/>
        <v>2500102</v>
      </c>
    </row>
    <row r="131" spans="1:70" ht="15" x14ac:dyDescent="0.15">
      <c r="A131" s="69">
        <v>2216164</v>
      </c>
      <c r="C131" s="83">
        <v>2</v>
      </c>
      <c r="D131" s="69">
        <v>2216164</v>
      </c>
      <c r="E131" s="75" t="s">
        <v>34</v>
      </c>
      <c r="F131" s="69" t="s">
        <v>489</v>
      </c>
      <c r="G131" s="98">
        <f>VLOOKUP(D131,[1]Sheet1!$E$15:$AM$388,35,0)</f>
        <v>748</v>
      </c>
      <c r="H131" s="99">
        <f t="shared" si="123"/>
        <v>2309076</v>
      </c>
      <c r="I131" s="98">
        <f>VLOOKUP(D131,[1]Sheet1!$E$15:$AQ$388,39,0)</f>
        <v>0</v>
      </c>
      <c r="J131" s="98">
        <f t="shared" si="124"/>
        <v>0</v>
      </c>
      <c r="K131" s="98">
        <f>VLOOKUP(D131,'[4]К1-2023 - общински'!$D$8:$CU$380,96,0)</f>
        <v>0</v>
      </c>
      <c r="L131" s="98">
        <f t="shared" si="125"/>
        <v>0</v>
      </c>
      <c r="M131" s="98">
        <f>VLOOKUP(D131,[5]Sheet1!$F$7:$AI$380,30,0)</f>
        <v>0</v>
      </c>
      <c r="N131" s="98">
        <f t="shared" si="126"/>
        <v>0</v>
      </c>
      <c r="O131" s="98">
        <f>VLOOKUP(D131,[1]Sheet1!$E$15:$BV$388,70,0)</f>
        <v>0</v>
      </c>
      <c r="P131" s="98">
        <f t="shared" si="127"/>
        <v>0</v>
      </c>
      <c r="Q131" s="100">
        <f t="shared" si="227"/>
        <v>2309076</v>
      </c>
      <c r="R131" s="101">
        <f t="shared" si="228"/>
        <v>748</v>
      </c>
      <c r="S131" s="98">
        <f>VLOOKUP(D131,[1]Sheet1!$E$15:$AK$388,33,0)</f>
        <v>28</v>
      </c>
      <c r="T131" s="98">
        <f>VLOOKUP(D131,[5]Sheet1!$F$7:$U$380,16,0)</f>
        <v>0</v>
      </c>
      <c r="U131" s="98">
        <f t="shared" si="130"/>
        <v>28</v>
      </c>
      <c r="V131" s="99">
        <f t="shared" si="131"/>
        <v>438704</v>
      </c>
      <c r="W131" s="98">
        <f>VLOOKUP(D131,[1]Sheet1!$E$15:$DN$388,114,0)</f>
        <v>0</v>
      </c>
      <c r="X131" s="99">
        <f t="shared" si="132"/>
        <v>0</v>
      </c>
      <c r="Y131" s="98">
        <f>VLOOKUP(D131,[1]Sheet1!$E$15:$DP$388,116,0)</f>
        <v>748</v>
      </c>
      <c r="Z131" s="99">
        <f t="shared" si="133"/>
        <v>96492</v>
      </c>
      <c r="AA131" s="71">
        <v>73900</v>
      </c>
      <c r="AB131" s="39">
        <f t="shared" si="229"/>
        <v>2262894.48</v>
      </c>
      <c r="AC131" s="39">
        <f t="shared" si="230"/>
        <v>0</v>
      </c>
      <c r="AD131" s="39">
        <f t="shared" si="231"/>
        <v>0</v>
      </c>
      <c r="AE131" s="39">
        <f t="shared" si="232"/>
        <v>0</v>
      </c>
      <c r="AF131" s="39">
        <f t="shared" si="138"/>
        <v>2262894.48</v>
      </c>
      <c r="AG131" s="39">
        <f t="shared" si="233"/>
        <v>438704</v>
      </c>
      <c r="AH131" s="39">
        <f t="shared" si="140"/>
        <v>73900</v>
      </c>
      <c r="AI131" s="39">
        <f t="shared" si="234"/>
        <v>96492</v>
      </c>
      <c r="AJ131" s="39">
        <f t="shared" si="142"/>
        <v>2871990.48</v>
      </c>
      <c r="AK131" s="102">
        <v>0</v>
      </c>
      <c r="AL131" s="39">
        <v>0</v>
      </c>
      <c r="AM131" s="98">
        <f>VLOOKUP(D131,[2]Sheet1!$E$15:$CJ$388,84,0)</f>
        <v>0</v>
      </c>
      <c r="AN131" s="39">
        <f t="shared" si="143"/>
        <v>0</v>
      </c>
      <c r="AO131" s="76"/>
      <c r="AP131" s="76">
        <f t="shared" si="144"/>
        <v>0</v>
      </c>
      <c r="AQ131" s="76"/>
      <c r="AR131" s="76">
        <f t="shared" si="145"/>
        <v>0</v>
      </c>
      <c r="AS131" s="99">
        <f t="shared" si="146"/>
        <v>0</v>
      </c>
      <c r="AT131" s="100">
        <f t="shared" si="147"/>
        <v>2871990.48</v>
      </c>
      <c r="AU131" s="98">
        <f>VLOOKUP(D131,[1]Sheet1!$E$15:$CT$388,94,0)</f>
        <v>0</v>
      </c>
      <c r="AV131" s="98">
        <f>VLOOKUP(D131,[1]Sheet1!$E$15:$CV$388,96,0)</f>
        <v>0</v>
      </c>
      <c r="AW131" s="99">
        <f t="shared" si="148"/>
        <v>0</v>
      </c>
      <c r="AX131" s="98">
        <f>VLOOKUP(D131,[1]Sheet1!$E$15:$CR$388,92,0)</f>
        <v>0</v>
      </c>
      <c r="AY131" s="98">
        <f t="shared" si="149"/>
        <v>0</v>
      </c>
      <c r="AZ131" s="76">
        <f t="shared" si="150"/>
        <v>26180</v>
      </c>
      <c r="BA131" s="104"/>
      <c r="BB131" s="102">
        <v>0</v>
      </c>
      <c r="BC131" s="99">
        <f t="shared" si="151"/>
        <v>0</v>
      </c>
      <c r="BD131" s="98">
        <f>VLOOKUP(D131,[1]Sheet1!$E$15:$DF$388,106,0)</f>
        <v>748</v>
      </c>
      <c r="BE131" s="98">
        <f t="shared" si="152"/>
        <v>74800</v>
      </c>
      <c r="BF131" s="99">
        <v>2662</v>
      </c>
      <c r="BG131" s="98">
        <f t="shared" si="235"/>
        <v>748</v>
      </c>
      <c r="BH131" s="98">
        <f t="shared" si="236"/>
        <v>0</v>
      </c>
      <c r="BI131" s="99">
        <f t="shared" si="155"/>
        <v>31416</v>
      </c>
      <c r="BJ131" s="98">
        <f>VLOOKUP(D131,[1]Sheet1!$E$15:$CA$388,75,0)</f>
        <v>0</v>
      </c>
      <c r="BK131" s="98">
        <f t="shared" si="156"/>
        <v>0</v>
      </c>
      <c r="BL131" s="98">
        <v>0</v>
      </c>
      <c r="BM131" s="98">
        <f t="shared" si="157"/>
        <v>0</v>
      </c>
      <c r="BN131" s="98"/>
      <c r="BO131" s="98"/>
      <c r="BP131" s="39">
        <f t="shared" si="158"/>
        <v>0</v>
      </c>
      <c r="BQ131" s="39">
        <f t="shared" si="237"/>
        <v>3007048.48</v>
      </c>
      <c r="BR131" s="39">
        <f t="shared" si="160"/>
        <v>3007048</v>
      </c>
    </row>
    <row r="132" spans="1:70" ht="15" x14ac:dyDescent="0.15">
      <c r="A132" s="69">
        <v>2216301</v>
      </c>
      <c r="C132" s="83">
        <v>5</v>
      </c>
      <c r="D132" s="69">
        <v>2216301</v>
      </c>
      <c r="E132" s="75" t="s">
        <v>34</v>
      </c>
      <c r="F132" s="69" t="s">
        <v>490</v>
      </c>
      <c r="G132" s="98">
        <f>VLOOKUP(D132,[1]Sheet1!$E$15:$AM$388,35,0)</f>
        <v>1049</v>
      </c>
      <c r="H132" s="99">
        <f t="shared" si="123"/>
        <v>3238263</v>
      </c>
      <c r="I132" s="98">
        <f>VLOOKUP(D132,[1]Sheet1!$E$15:$AQ$388,39,0)</f>
        <v>0</v>
      </c>
      <c r="J132" s="98">
        <f t="shared" si="124"/>
        <v>0</v>
      </c>
      <c r="K132" s="98">
        <f>VLOOKUP(D132,'[4]К1-2023 - общински'!$D$8:$CU$380,96,0)</f>
        <v>0</v>
      </c>
      <c r="L132" s="98">
        <f t="shared" si="125"/>
        <v>0</v>
      </c>
      <c r="M132" s="98">
        <f>VLOOKUP(D132,[5]Sheet1!$F$7:$AI$380,30,0)</f>
        <v>0</v>
      </c>
      <c r="N132" s="98">
        <f t="shared" si="126"/>
        <v>0</v>
      </c>
      <c r="O132" s="98">
        <f>VLOOKUP(D132,[1]Sheet1!$E$15:$BV$388,70,0)</f>
        <v>0</v>
      </c>
      <c r="P132" s="98">
        <f t="shared" si="127"/>
        <v>0</v>
      </c>
      <c r="Q132" s="100">
        <f t="shared" si="227"/>
        <v>3238263</v>
      </c>
      <c r="R132" s="101">
        <f t="shared" si="228"/>
        <v>1049</v>
      </c>
      <c r="S132" s="98">
        <f>VLOOKUP(D132,[1]Sheet1!$E$15:$AK$388,33,0)</f>
        <v>38</v>
      </c>
      <c r="T132" s="98">
        <f>VLOOKUP(D132,[5]Sheet1!$F$7:$U$380,16,0)</f>
        <v>0</v>
      </c>
      <c r="U132" s="98">
        <f t="shared" si="130"/>
        <v>38</v>
      </c>
      <c r="V132" s="99">
        <f t="shared" si="131"/>
        <v>595384</v>
      </c>
      <c r="W132" s="98">
        <f>VLOOKUP(D132,[1]Sheet1!$E$15:$DN$388,114,0)</f>
        <v>0</v>
      </c>
      <c r="X132" s="99">
        <f t="shared" si="132"/>
        <v>0</v>
      </c>
      <c r="Y132" s="98">
        <f>VLOOKUP(D132,[1]Sheet1!$E$15:$DP$388,116,0)</f>
        <v>1049</v>
      </c>
      <c r="Z132" s="99">
        <f t="shared" si="133"/>
        <v>135321</v>
      </c>
      <c r="AA132" s="71">
        <v>73900</v>
      </c>
      <c r="AB132" s="39">
        <f t="shared" si="229"/>
        <v>3173497.7399999998</v>
      </c>
      <c r="AC132" s="39">
        <f t="shared" si="230"/>
        <v>0</v>
      </c>
      <c r="AD132" s="39">
        <f t="shared" si="231"/>
        <v>0</v>
      </c>
      <c r="AE132" s="39">
        <f t="shared" si="232"/>
        <v>0</v>
      </c>
      <c r="AF132" s="39">
        <f t="shared" si="138"/>
        <v>3173497.7399999998</v>
      </c>
      <c r="AG132" s="39">
        <f t="shared" si="233"/>
        <v>595384</v>
      </c>
      <c r="AH132" s="39">
        <f t="shared" si="140"/>
        <v>73900</v>
      </c>
      <c r="AI132" s="39">
        <f t="shared" si="234"/>
        <v>135321</v>
      </c>
      <c r="AJ132" s="39">
        <f t="shared" si="142"/>
        <v>3978102.7399999998</v>
      </c>
      <c r="AK132" s="102">
        <v>0</v>
      </c>
      <c r="AL132" s="39">
        <v>0</v>
      </c>
      <c r="AM132" s="98">
        <f>VLOOKUP(D132,[2]Sheet1!$E$15:$CJ$388,84,0)</f>
        <v>0</v>
      </c>
      <c r="AN132" s="39">
        <f t="shared" si="143"/>
        <v>0</v>
      </c>
      <c r="AO132" s="76"/>
      <c r="AP132" s="76">
        <f t="shared" si="144"/>
        <v>0</v>
      </c>
      <c r="AQ132" s="76"/>
      <c r="AR132" s="76">
        <f t="shared" si="145"/>
        <v>0</v>
      </c>
      <c r="AS132" s="99">
        <f t="shared" si="146"/>
        <v>0</v>
      </c>
      <c r="AT132" s="100">
        <f t="shared" si="147"/>
        <v>3978102.7399999998</v>
      </c>
      <c r="AU132" s="98">
        <f>VLOOKUP(D132,[1]Sheet1!$E$15:$CT$388,94,0)</f>
        <v>0</v>
      </c>
      <c r="AV132" s="98">
        <f>VLOOKUP(D132,[1]Sheet1!$E$15:$CV$388,96,0)</f>
        <v>0</v>
      </c>
      <c r="AW132" s="99">
        <f t="shared" si="148"/>
        <v>0</v>
      </c>
      <c r="AX132" s="98">
        <f>VLOOKUP(D132,[1]Sheet1!$E$15:$CR$388,92,0)</f>
        <v>0</v>
      </c>
      <c r="AY132" s="98">
        <f t="shared" si="149"/>
        <v>0</v>
      </c>
      <c r="AZ132" s="76">
        <f t="shared" si="150"/>
        <v>36715</v>
      </c>
      <c r="BA132" s="104"/>
      <c r="BB132" s="102">
        <v>0</v>
      </c>
      <c r="BC132" s="99">
        <f t="shared" si="151"/>
        <v>0</v>
      </c>
      <c r="BD132" s="98">
        <f>VLOOKUP(D132,[1]Sheet1!$E$15:$DF$388,106,0)</f>
        <v>1049</v>
      </c>
      <c r="BE132" s="98">
        <f t="shared" si="152"/>
        <v>104900</v>
      </c>
      <c r="BF132" s="99">
        <v>2662</v>
      </c>
      <c r="BG132" s="98">
        <f t="shared" si="235"/>
        <v>1049</v>
      </c>
      <c r="BH132" s="98">
        <f t="shared" si="236"/>
        <v>0</v>
      </c>
      <c r="BI132" s="99">
        <f t="shared" si="155"/>
        <v>44058</v>
      </c>
      <c r="BJ132" s="98">
        <f>VLOOKUP(D132,[1]Sheet1!$E$15:$CA$388,75,0)</f>
        <v>0</v>
      </c>
      <c r="BK132" s="98">
        <f t="shared" si="156"/>
        <v>0</v>
      </c>
      <c r="BL132" s="98">
        <v>0</v>
      </c>
      <c r="BM132" s="98">
        <f t="shared" si="157"/>
        <v>0</v>
      </c>
      <c r="BN132" s="98"/>
      <c r="BO132" s="98"/>
      <c r="BP132" s="39">
        <f t="shared" si="158"/>
        <v>0</v>
      </c>
      <c r="BQ132" s="39">
        <f t="shared" si="237"/>
        <v>4166437.7399999998</v>
      </c>
      <c r="BR132" s="39">
        <f t="shared" si="160"/>
        <v>4166438</v>
      </c>
    </row>
    <row r="133" spans="1:70" ht="15" x14ac:dyDescent="0.15">
      <c r="A133" s="69">
        <v>2216306</v>
      </c>
      <c r="C133" s="83">
        <v>2</v>
      </c>
      <c r="D133" s="69">
        <v>2216306</v>
      </c>
      <c r="E133" s="75" t="s">
        <v>34</v>
      </c>
      <c r="F133" s="69" t="s">
        <v>491</v>
      </c>
      <c r="G133" s="98">
        <f>VLOOKUP(D133,[1]Sheet1!$E$15:$AM$388,35,0)</f>
        <v>1287</v>
      </c>
      <c r="H133" s="99">
        <f t="shared" si="123"/>
        <v>3972969</v>
      </c>
      <c r="I133" s="98">
        <f>VLOOKUP(D133,[1]Sheet1!$E$15:$AQ$388,39,0)</f>
        <v>0</v>
      </c>
      <c r="J133" s="98">
        <f t="shared" si="124"/>
        <v>0</v>
      </c>
      <c r="K133" s="98">
        <f>VLOOKUP(D133,'[4]К1-2023 - общински'!$D$8:$CU$380,96,0)</f>
        <v>0</v>
      </c>
      <c r="L133" s="98">
        <f t="shared" si="125"/>
        <v>0</v>
      </c>
      <c r="M133" s="98">
        <f>VLOOKUP(D133,[5]Sheet1!$F$7:$AI$380,30,0)</f>
        <v>0</v>
      </c>
      <c r="N133" s="98">
        <f t="shared" si="126"/>
        <v>0</v>
      </c>
      <c r="O133" s="98">
        <f>VLOOKUP(D133,[1]Sheet1!$E$15:$BV$388,70,0)</f>
        <v>0</v>
      </c>
      <c r="P133" s="98">
        <f t="shared" si="127"/>
        <v>0</v>
      </c>
      <c r="Q133" s="100">
        <f t="shared" si="227"/>
        <v>3972969</v>
      </c>
      <c r="R133" s="101">
        <f t="shared" si="228"/>
        <v>1287</v>
      </c>
      <c r="S133" s="98">
        <f>VLOOKUP(D133,[1]Sheet1!$E$15:$AK$388,33,0)</f>
        <v>48</v>
      </c>
      <c r="T133" s="98">
        <f>VLOOKUP(D133,[5]Sheet1!$F$7:$U$380,16,0)</f>
        <v>0</v>
      </c>
      <c r="U133" s="98">
        <f t="shared" si="130"/>
        <v>48</v>
      </c>
      <c r="V133" s="99">
        <f t="shared" si="131"/>
        <v>752064</v>
      </c>
      <c r="W133" s="98">
        <f>VLOOKUP(D133,[1]Sheet1!$E$15:$DN$388,114,0)</f>
        <v>0</v>
      </c>
      <c r="X133" s="99">
        <f t="shared" si="132"/>
        <v>0</v>
      </c>
      <c r="Y133" s="98">
        <f>VLOOKUP(D133,[1]Sheet1!$E$15:$DP$388,116,0)</f>
        <v>808</v>
      </c>
      <c r="Z133" s="99">
        <f t="shared" si="133"/>
        <v>104232</v>
      </c>
      <c r="AA133" s="71">
        <v>73900</v>
      </c>
      <c r="AB133" s="39">
        <f t="shared" si="229"/>
        <v>3893509.62</v>
      </c>
      <c r="AC133" s="39">
        <f t="shared" si="230"/>
        <v>0</v>
      </c>
      <c r="AD133" s="39">
        <f t="shared" si="231"/>
        <v>0</v>
      </c>
      <c r="AE133" s="39">
        <f t="shared" si="232"/>
        <v>0</v>
      </c>
      <c r="AF133" s="39">
        <f t="shared" si="138"/>
        <v>3893509.62</v>
      </c>
      <c r="AG133" s="39">
        <f t="shared" si="233"/>
        <v>752064</v>
      </c>
      <c r="AH133" s="39">
        <f t="shared" si="140"/>
        <v>73900</v>
      </c>
      <c r="AI133" s="39">
        <f t="shared" si="234"/>
        <v>104232</v>
      </c>
      <c r="AJ133" s="39">
        <f t="shared" si="142"/>
        <v>4823705.62</v>
      </c>
      <c r="AK133" s="102">
        <v>0</v>
      </c>
      <c r="AL133" s="39">
        <v>0</v>
      </c>
      <c r="AM133" s="98">
        <f>VLOOKUP(D133,[2]Sheet1!$E$15:$CJ$388,84,0)</f>
        <v>0</v>
      </c>
      <c r="AN133" s="39">
        <f t="shared" si="143"/>
        <v>0</v>
      </c>
      <c r="AO133" s="76"/>
      <c r="AP133" s="76">
        <f t="shared" si="144"/>
        <v>0</v>
      </c>
      <c r="AQ133" s="76"/>
      <c r="AR133" s="76">
        <f t="shared" si="145"/>
        <v>0</v>
      </c>
      <c r="AS133" s="99">
        <f t="shared" si="146"/>
        <v>0</v>
      </c>
      <c r="AT133" s="100">
        <f t="shared" si="147"/>
        <v>4823705.62</v>
      </c>
      <c r="AU133" s="98">
        <f>VLOOKUP(D133,[1]Sheet1!$E$15:$CT$388,94,0)</f>
        <v>0</v>
      </c>
      <c r="AV133" s="98">
        <f>VLOOKUP(D133,[1]Sheet1!$E$15:$CV$388,96,0)</f>
        <v>0</v>
      </c>
      <c r="AW133" s="99">
        <f t="shared" si="148"/>
        <v>0</v>
      </c>
      <c r="AX133" s="98">
        <f>VLOOKUP(D133,[1]Sheet1!$E$15:$CR$388,92,0)</f>
        <v>0</v>
      </c>
      <c r="AY133" s="98">
        <f t="shared" si="149"/>
        <v>0</v>
      </c>
      <c r="AZ133" s="76">
        <f t="shared" si="150"/>
        <v>45045</v>
      </c>
      <c r="BA133" s="104"/>
      <c r="BB133" s="102">
        <v>0</v>
      </c>
      <c r="BC133" s="99">
        <f t="shared" si="151"/>
        <v>0</v>
      </c>
      <c r="BD133" s="98">
        <f>VLOOKUP(D133,[1]Sheet1!$E$15:$DF$388,106,0)</f>
        <v>808</v>
      </c>
      <c r="BE133" s="98">
        <f t="shared" si="152"/>
        <v>80800</v>
      </c>
      <c r="BF133" s="99">
        <v>2662</v>
      </c>
      <c r="BG133" s="98">
        <f t="shared" si="235"/>
        <v>1287</v>
      </c>
      <c r="BH133" s="98">
        <f t="shared" si="236"/>
        <v>0</v>
      </c>
      <c r="BI133" s="99">
        <f t="shared" si="155"/>
        <v>54054</v>
      </c>
      <c r="BJ133" s="98">
        <f>VLOOKUP(D133,[1]Sheet1!$E$15:$CA$388,75,0)</f>
        <v>0</v>
      </c>
      <c r="BK133" s="98">
        <f t="shared" si="156"/>
        <v>0</v>
      </c>
      <c r="BL133" s="98">
        <v>0</v>
      </c>
      <c r="BM133" s="98">
        <f t="shared" si="157"/>
        <v>0</v>
      </c>
      <c r="BN133" s="98"/>
      <c r="BO133" s="98"/>
      <c r="BP133" s="39">
        <f t="shared" si="158"/>
        <v>0</v>
      </c>
      <c r="BQ133" s="39">
        <f t="shared" si="237"/>
        <v>5006266.62</v>
      </c>
      <c r="BR133" s="39">
        <f t="shared" si="160"/>
        <v>5006267</v>
      </c>
    </row>
    <row r="134" spans="1:70" ht="15" x14ac:dyDescent="0.15">
      <c r="A134" s="69">
        <v>2216309</v>
      </c>
      <c r="C134" s="83">
        <v>36</v>
      </c>
      <c r="D134" s="69">
        <v>2216309</v>
      </c>
      <c r="E134" s="75" t="s">
        <v>34</v>
      </c>
      <c r="F134" s="69" t="s">
        <v>492</v>
      </c>
      <c r="G134" s="98">
        <f>VLOOKUP(D134,[1]Sheet1!$E$15:$AM$388,35,0)</f>
        <v>0</v>
      </c>
      <c r="H134" s="99">
        <f t="shared" si="123"/>
        <v>0</v>
      </c>
      <c r="I134" s="98">
        <f>VLOOKUP(D134,[1]Sheet1!$E$15:$AQ$388,39,0)</f>
        <v>0</v>
      </c>
      <c r="J134" s="98">
        <f t="shared" si="124"/>
        <v>0</v>
      </c>
      <c r="K134" s="98">
        <v>301</v>
      </c>
      <c r="L134" s="98">
        <f t="shared" si="125"/>
        <v>1125138</v>
      </c>
      <c r="M134" s="98">
        <f>VLOOKUP(D134,[5]Sheet1!$F$7:$AI$380,30,0)</f>
        <v>0</v>
      </c>
      <c r="N134" s="98">
        <f t="shared" si="126"/>
        <v>0</v>
      </c>
      <c r="O134" s="98">
        <f>VLOOKUP(D134,[1]Sheet1!$E$15:$BV$388,70,0)</f>
        <v>1</v>
      </c>
      <c r="P134" s="98">
        <f t="shared" si="127"/>
        <v>8821</v>
      </c>
      <c r="Q134" s="100">
        <f t="shared" si="227"/>
        <v>1133959</v>
      </c>
      <c r="R134" s="101">
        <f t="shared" si="228"/>
        <v>302</v>
      </c>
      <c r="S134" s="98">
        <f>VLOOKUP(D134,[1]Sheet1!$E$15:$AK$388,33,0)</f>
        <v>0</v>
      </c>
      <c r="T134" s="98">
        <f>VLOOKUP(D134,[5]Sheet1!$F$7:$U$380,16,0)</f>
        <v>0</v>
      </c>
      <c r="U134" s="98">
        <f t="shared" si="130"/>
        <v>0</v>
      </c>
      <c r="V134" s="99">
        <f t="shared" si="131"/>
        <v>0</v>
      </c>
      <c r="W134" s="98">
        <f>VLOOKUP(D134,[1]Sheet1!$E$15:$DN$388,114,0)</f>
        <v>0</v>
      </c>
      <c r="X134" s="99">
        <f t="shared" si="132"/>
        <v>0</v>
      </c>
      <c r="Y134" s="98">
        <f>VLOOKUP(D134,[1]Sheet1!$E$15:$DP$388,116,0)</f>
        <v>0</v>
      </c>
      <c r="Z134" s="99">
        <f t="shared" si="133"/>
        <v>0</v>
      </c>
      <c r="AA134" s="71">
        <v>73900</v>
      </c>
      <c r="AB134" s="39">
        <f t="shared" si="229"/>
        <v>0</v>
      </c>
      <c r="AC134" s="39">
        <f t="shared" si="230"/>
        <v>0</v>
      </c>
      <c r="AD134" s="39">
        <f t="shared" si="231"/>
        <v>1125138</v>
      </c>
      <c r="AE134" s="39">
        <f t="shared" si="232"/>
        <v>8821</v>
      </c>
      <c r="AF134" s="39">
        <f t="shared" si="138"/>
        <v>1133959</v>
      </c>
      <c r="AG134" s="39">
        <f t="shared" si="233"/>
        <v>0</v>
      </c>
      <c r="AH134" s="39">
        <f t="shared" si="140"/>
        <v>73900</v>
      </c>
      <c r="AI134" s="39">
        <f t="shared" si="234"/>
        <v>0</v>
      </c>
      <c r="AJ134" s="39">
        <f t="shared" si="142"/>
        <v>1207859</v>
      </c>
      <c r="AK134" s="102">
        <v>0</v>
      </c>
      <c r="AL134" s="39">
        <v>0</v>
      </c>
      <c r="AM134" s="98">
        <f>VLOOKUP(D134,[2]Sheet1!$E$15:$CJ$388,84,0)</f>
        <v>0</v>
      </c>
      <c r="AN134" s="39">
        <f t="shared" si="143"/>
        <v>0</v>
      </c>
      <c r="AO134" s="76"/>
      <c r="AP134" s="76">
        <f t="shared" si="144"/>
        <v>0</v>
      </c>
      <c r="AQ134" s="76"/>
      <c r="AR134" s="76">
        <f t="shared" si="145"/>
        <v>0</v>
      </c>
      <c r="AS134" s="99">
        <f t="shared" si="146"/>
        <v>0</v>
      </c>
      <c r="AT134" s="100">
        <f t="shared" si="147"/>
        <v>1207859</v>
      </c>
      <c r="AU134" s="98">
        <f>VLOOKUP(D134,[1]Sheet1!$E$15:$CT$388,94,0)</f>
        <v>0</v>
      </c>
      <c r="AV134" s="98">
        <f>VLOOKUP(D134,[1]Sheet1!$E$15:$CV$388,96,0)</f>
        <v>0</v>
      </c>
      <c r="AW134" s="99">
        <f t="shared" si="148"/>
        <v>0</v>
      </c>
      <c r="AX134" s="98">
        <f>VLOOKUP(D134,[1]Sheet1!$E$15:$CR$388,92,0)</f>
        <v>0</v>
      </c>
      <c r="AY134" s="98">
        <f t="shared" si="149"/>
        <v>0</v>
      </c>
      <c r="AZ134" s="76">
        <f t="shared" si="150"/>
        <v>0</v>
      </c>
      <c r="BA134" s="104"/>
      <c r="BB134" s="102">
        <v>0</v>
      </c>
      <c r="BC134" s="99">
        <f t="shared" si="151"/>
        <v>0</v>
      </c>
      <c r="BD134" s="98">
        <f>VLOOKUP(D134,[1]Sheet1!$E$15:$DF$388,106,0)</f>
        <v>1</v>
      </c>
      <c r="BE134" s="98">
        <f t="shared" si="152"/>
        <v>100</v>
      </c>
      <c r="BF134" s="69"/>
      <c r="BG134" s="98">
        <f t="shared" si="235"/>
        <v>0</v>
      </c>
      <c r="BH134" s="98">
        <f t="shared" si="236"/>
        <v>0</v>
      </c>
      <c r="BI134" s="99">
        <f t="shared" si="155"/>
        <v>0</v>
      </c>
      <c r="BJ134" s="98">
        <f>VLOOKUP(D134,[1]Sheet1!$E$15:$CA$388,75,0)</f>
        <v>0</v>
      </c>
      <c r="BK134" s="98">
        <f t="shared" si="156"/>
        <v>0</v>
      </c>
      <c r="BL134" s="98">
        <v>0</v>
      </c>
      <c r="BM134" s="98">
        <f t="shared" si="157"/>
        <v>0</v>
      </c>
      <c r="BN134" s="98"/>
      <c r="BO134" s="98"/>
      <c r="BP134" s="39">
        <f t="shared" si="158"/>
        <v>0</v>
      </c>
      <c r="BQ134" s="39">
        <f t="shared" si="237"/>
        <v>1207959</v>
      </c>
      <c r="BR134" s="39">
        <f t="shared" si="160"/>
        <v>1207959</v>
      </c>
    </row>
    <row r="135" spans="1:70" ht="15" x14ac:dyDescent="0.25">
      <c r="B135" s="11">
        <v>5</v>
      </c>
      <c r="C135" s="85"/>
      <c r="F135" s="47" t="s">
        <v>35</v>
      </c>
      <c r="G135" s="47">
        <f t="shared" ref="G135:Z135" si="238">SUM(G136:G140)</f>
        <v>2358</v>
      </c>
      <c r="H135" s="47">
        <f t="shared" si="238"/>
        <v>7279146</v>
      </c>
      <c r="I135" s="47">
        <f t="shared" si="238"/>
        <v>0</v>
      </c>
      <c r="J135" s="47">
        <f t="shared" si="238"/>
        <v>0</v>
      </c>
      <c r="K135" s="47">
        <f t="shared" si="238"/>
        <v>0</v>
      </c>
      <c r="L135" s="47">
        <f t="shared" si="238"/>
        <v>0</v>
      </c>
      <c r="M135" s="47">
        <f t="shared" si="238"/>
        <v>0</v>
      </c>
      <c r="N135" s="47">
        <f t="shared" si="238"/>
        <v>0</v>
      </c>
      <c r="O135" s="47">
        <f t="shared" si="238"/>
        <v>4</v>
      </c>
      <c r="P135" s="47">
        <f t="shared" si="238"/>
        <v>35284</v>
      </c>
      <c r="Q135" s="47">
        <f t="shared" si="238"/>
        <v>7314430</v>
      </c>
      <c r="R135" s="47">
        <f t="shared" si="238"/>
        <v>2362</v>
      </c>
      <c r="S135" s="47">
        <f t="shared" si="238"/>
        <v>106</v>
      </c>
      <c r="T135" s="47">
        <f t="shared" si="238"/>
        <v>0</v>
      </c>
      <c r="U135" s="47">
        <f t="shared" si="238"/>
        <v>106</v>
      </c>
      <c r="V135" s="47">
        <f t="shared" si="238"/>
        <v>1660808</v>
      </c>
      <c r="W135" s="47">
        <f t="shared" si="238"/>
        <v>123</v>
      </c>
      <c r="X135" s="47">
        <f t="shared" si="238"/>
        <v>9102</v>
      </c>
      <c r="Y135" s="47">
        <f t="shared" si="238"/>
        <v>355</v>
      </c>
      <c r="Z135" s="47">
        <f t="shared" si="238"/>
        <v>45795</v>
      </c>
      <c r="AA135" s="47">
        <f t="shared" ref="AA135:BR135" si="239">SUM(AA136:AA140)</f>
        <v>369500</v>
      </c>
      <c r="AB135" s="47">
        <f t="shared" si="239"/>
        <v>7133563.080000001</v>
      </c>
      <c r="AC135" s="47">
        <f t="shared" si="239"/>
        <v>0</v>
      </c>
      <c r="AD135" s="47">
        <f t="shared" si="239"/>
        <v>0</v>
      </c>
      <c r="AE135" s="47">
        <f t="shared" si="239"/>
        <v>35284</v>
      </c>
      <c r="AF135" s="47">
        <f t="shared" si="239"/>
        <v>7168847.080000001</v>
      </c>
      <c r="AG135" s="47">
        <f t="shared" si="239"/>
        <v>1660808</v>
      </c>
      <c r="AH135" s="47">
        <f t="shared" si="239"/>
        <v>369500</v>
      </c>
      <c r="AI135" s="47">
        <f t="shared" si="239"/>
        <v>54897</v>
      </c>
      <c r="AJ135" s="47">
        <f t="shared" si="239"/>
        <v>9254052.0800000001</v>
      </c>
      <c r="AK135" s="47">
        <f t="shared" si="239"/>
        <v>0</v>
      </c>
      <c r="AL135" s="47">
        <f t="shared" si="239"/>
        <v>20000</v>
      </c>
      <c r="AM135" s="47">
        <f t="shared" si="239"/>
        <v>77</v>
      </c>
      <c r="AN135" s="47">
        <f t="shared" si="239"/>
        <v>7700</v>
      </c>
      <c r="AO135" s="47">
        <f t="shared" si="239"/>
        <v>0</v>
      </c>
      <c r="AP135" s="47">
        <f t="shared" si="239"/>
        <v>0</v>
      </c>
      <c r="AQ135" s="47">
        <f t="shared" si="239"/>
        <v>0</v>
      </c>
      <c r="AR135" s="47">
        <f t="shared" si="239"/>
        <v>0</v>
      </c>
      <c r="AS135" s="47">
        <f t="shared" si="239"/>
        <v>27700</v>
      </c>
      <c r="AT135" s="47">
        <f t="shared" si="239"/>
        <v>9281752.0800000001</v>
      </c>
      <c r="AU135" s="47">
        <f t="shared" si="239"/>
        <v>46</v>
      </c>
      <c r="AV135" s="47">
        <f t="shared" si="239"/>
        <v>1100</v>
      </c>
      <c r="AW135" s="47">
        <f t="shared" si="239"/>
        <v>1716768</v>
      </c>
      <c r="AX135" s="47">
        <f t="shared" si="239"/>
        <v>4</v>
      </c>
      <c r="AY135" s="47">
        <f t="shared" si="239"/>
        <v>10080</v>
      </c>
      <c r="AZ135" s="47">
        <f t="shared" si="239"/>
        <v>82530</v>
      </c>
      <c r="BA135" s="47">
        <f t="shared" si="239"/>
        <v>0</v>
      </c>
      <c r="BB135" s="47">
        <f t="shared" si="239"/>
        <v>1216</v>
      </c>
      <c r="BC135" s="47">
        <f t="shared" si="239"/>
        <v>251712</v>
      </c>
      <c r="BD135" s="47">
        <f t="shared" si="239"/>
        <v>452</v>
      </c>
      <c r="BE135" s="47">
        <f t="shared" si="239"/>
        <v>45200</v>
      </c>
      <c r="BF135" s="47">
        <f t="shared" si="239"/>
        <v>13310</v>
      </c>
      <c r="BG135" s="47">
        <f t="shared" si="239"/>
        <v>2358</v>
      </c>
      <c r="BH135" s="47">
        <f t="shared" si="239"/>
        <v>0</v>
      </c>
      <c r="BI135" s="47">
        <f t="shared" si="239"/>
        <v>99036</v>
      </c>
      <c r="BJ135" s="47">
        <f t="shared" si="239"/>
        <v>59</v>
      </c>
      <c r="BK135" s="47">
        <f t="shared" si="239"/>
        <v>1121</v>
      </c>
      <c r="BL135" s="47">
        <f t="shared" si="239"/>
        <v>0</v>
      </c>
      <c r="BM135" s="47">
        <f t="shared" si="239"/>
        <v>0</v>
      </c>
      <c r="BN135" s="47">
        <f t="shared" si="239"/>
        <v>0</v>
      </c>
      <c r="BO135" s="47">
        <f t="shared" si="239"/>
        <v>0</v>
      </c>
      <c r="BP135" s="47">
        <f t="shared" si="239"/>
        <v>0</v>
      </c>
      <c r="BQ135" s="47">
        <f t="shared" si="239"/>
        <v>11501509.080000002</v>
      </c>
      <c r="BR135" s="47">
        <f t="shared" si="239"/>
        <v>11501509</v>
      </c>
    </row>
    <row r="136" spans="1:70" ht="15" x14ac:dyDescent="0.15">
      <c r="A136" s="69">
        <v>2217053</v>
      </c>
      <c r="C136" s="83">
        <v>0</v>
      </c>
      <c r="D136" s="69">
        <v>2217053</v>
      </c>
      <c r="E136" s="75" t="s">
        <v>35</v>
      </c>
      <c r="F136" s="69" t="s">
        <v>493</v>
      </c>
      <c r="G136" s="98">
        <f>VLOOKUP(D136,[1]Sheet1!$E$15:$AM$388,35,0)</f>
        <v>292</v>
      </c>
      <c r="H136" s="99">
        <f t="shared" ref="H136:H198" si="240">G136*3087</f>
        <v>901404</v>
      </c>
      <c r="I136" s="98">
        <f>VLOOKUP(D136,[1]Sheet1!$E$15:$AQ$388,39,0)</f>
        <v>0</v>
      </c>
      <c r="J136" s="98">
        <f t="shared" ref="J136:J198" si="241">I136*6000</f>
        <v>0</v>
      </c>
      <c r="K136" s="98">
        <f>VLOOKUP(D136,'[4]К1-2023 - общински'!$D$8:$CU$380,96,0)</f>
        <v>0</v>
      </c>
      <c r="L136" s="98">
        <f t="shared" ref="L136:L198" si="242">K136*3738</f>
        <v>0</v>
      </c>
      <c r="M136" s="98">
        <f>VLOOKUP(D136,[5]Sheet1!$F$7:$AI$380,30,0)</f>
        <v>0</v>
      </c>
      <c r="N136" s="98">
        <f t="shared" ref="N136:N198" si="243">M136*2510</f>
        <v>0</v>
      </c>
      <c r="O136" s="98">
        <f>VLOOKUP(D136,[1]Sheet1!$E$15:$BV$388,70,0)</f>
        <v>0</v>
      </c>
      <c r="P136" s="98">
        <f t="shared" ref="P136:P198" si="244">O136*8821</f>
        <v>0</v>
      </c>
      <c r="Q136" s="100">
        <f>H136+J136+L136+N136+P136</f>
        <v>901404</v>
      </c>
      <c r="R136" s="101">
        <f>G136+I136+K136+M136+O136</f>
        <v>292</v>
      </c>
      <c r="S136" s="98">
        <f>VLOOKUP(D136,[1]Sheet1!$E$15:$AK$388,33,0)</f>
        <v>13</v>
      </c>
      <c r="T136" s="98">
        <f>VLOOKUP(D136,[5]Sheet1!$F$7:$U$380,16,0)</f>
        <v>0</v>
      </c>
      <c r="U136" s="98">
        <f t="shared" ref="U136:U198" si="245">S136+T136</f>
        <v>13</v>
      </c>
      <c r="V136" s="99">
        <f t="shared" ref="V136:V198" si="246">U136*15668</f>
        <v>203684</v>
      </c>
      <c r="W136" s="98">
        <f>VLOOKUP(D136,[1]Sheet1!$E$15:$DN$388,114,0)</f>
        <v>0</v>
      </c>
      <c r="X136" s="99">
        <f t="shared" ref="X136:X198" si="247">W136*74</f>
        <v>0</v>
      </c>
      <c r="Y136" s="98">
        <f>VLOOKUP(D136,[1]Sheet1!$E$15:$DP$388,116,0)</f>
        <v>0</v>
      </c>
      <c r="Z136" s="99">
        <f t="shared" ref="Z136:Z198" si="248">Y136*129</f>
        <v>0</v>
      </c>
      <c r="AA136" s="71">
        <v>73900</v>
      </c>
      <c r="AB136" s="39">
        <f>H136*98%</f>
        <v>883375.92</v>
      </c>
      <c r="AC136" s="39">
        <f>J136*98%</f>
        <v>0</v>
      </c>
      <c r="AD136" s="39">
        <f>N136+L136</f>
        <v>0</v>
      </c>
      <c r="AE136" s="39">
        <f>P136*100%</f>
        <v>0</v>
      </c>
      <c r="AF136" s="39">
        <f t="shared" ref="AF136:AF198" si="249">SUM(AB136:AE136)</f>
        <v>883375.92</v>
      </c>
      <c r="AG136" s="39">
        <f>V136</f>
        <v>203684</v>
      </c>
      <c r="AH136" s="39">
        <f t="shared" ref="AH136:AH198" si="250">AA136*100%</f>
        <v>73900</v>
      </c>
      <c r="AI136" s="39">
        <f>X136+Z136</f>
        <v>0</v>
      </c>
      <c r="AJ136" s="39">
        <f t="shared" ref="AJ136:AJ197" si="251">AF136+AG136+AH136+AI136</f>
        <v>1160959.92</v>
      </c>
      <c r="AK136" s="102">
        <v>0</v>
      </c>
      <c r="AL136" s="39">
        <f>VLOOKUP(D136,[6]data!$A$2:$E$107,5,0)</f>
        <v>5000</v>
      </c>
      <c r="AM136" s="98">
        <f>VLOOKUP(D136,[2]Sheet1!$E$15:$CJ$388,84,0)</f>
        <v>0</v>
      </c>
      <c r="AN136" s="39">
        <f t="shared" ref="AN136:AN198" si="252">AM136*100</f>
        <v>0</v>
      </c>
      <c r="AO136" s="76"/>
      <c r="AP136" s="76">
        <f t="shared" ref="AP136:AP198" si="253">3087*20%*AO136</f>
        <v>0</v>
      </c>
      <c r="AQ136" s="76"/>
      <c r="AR136" s="76">
        <f t="shared" ref="AR136:AR198" si="254">3087*30%*AQ136</f>
        <v>0</v>
      </c>
      <c r="AS136" s="99">
        <f t="shared" ref="AS136:AS198" si="255">AN136+AK136+AL136+AP136+AR136</f>
        <v>5000</v>
      </c>
      <c r="AT136" s="100">
        <f t="shared" ref="AT136:AT198" si="256">AS136+AJ136</f>
        <v>1165959.92</v>
      </c>
      <c r="AU136" s="98">
        <f>VLOOKUP(D136,[1]Sheet1!$E$15:$CT$388,94,0)</f>
        <v>9</v>
      </c>
      <c r="AV136" s="98">
        <f>VLOOKUP(D136,[1]Sheet1!$E$15:$CV$388,96,0)</f>
        <v>207</v>
      </c>
      <c r="AW136" s="99">
        <f t="shared" ref="AW136:AW198" si="257">AU136*3508+AV136*1414</f>
        <v>324270</v>
      </c>
      <c r="AX136" s="98">
        <f>VLOOKUP(D136,[1]Sheet1!$E$15:$CR$388,92,0)</f>
        <v>0</v>
      </c>
      <c r="AY136" s="98">
        <f t="shared" ref="AY136:AY198" si="258">AX136*2520</f>
        <v>0</v>
      </c>
      <c r="AZ136" s="76">
        <f t="shared" ref="AZ136:AZ198" si="259">G136*35+I136*35+BN136*35</f>
        <v>10220</v>
      </c>
      <c r="BA136" s="104"/>
      <c r="BB136" s="102">
        <v>181</v>
      </c>
      <c r="BC136" s="99">
        <f t="shared" ref="BC136:BC198" si="260">BB136*207</f>
        <v>37467</v>
      </c>
      <c r="BD136" s="98">
        <f>VLOOKUP(D136,[1]Sheet1!$E$15:$DF$388,106,0)</f>
        <v>0</v>
      </c>
      <c r="BE136" s="98">
        <f t="shared" ref="BE136:BE197" si="261">BD136*100</f>
        <v>0</v>
      </c>
      <c r="BF136" s="99">
        <v>2662</v>
      </c>
      <c r="BG136" s="98">
        <f>G136</f>
        <v>292</v>
      </c>
      <c r="BH136" s="98">
        <f>I136</f>
        <v>0</v>
      </c>
      <c r="BI136" s="99">
        <f t="shared" ref="BI136:BI198" si="262">(BG136+BH136)*42</f>
        <v>12264</v>
      </c>
      <c r="BJ136" s="98">
        <f>VLOOKUP(D136,[1]Sheet1!$E$15:$CA$388,75,0)</f>
        <v>0</v>
      </c>
      <c r="BK136" s="98">
        <f t="shared" ref="BK136:BK198" si="263">BJ136*19</f>
        <v>0</v>
      </c>
      <c r="BL136" s="98">
        <v>0</v>
      </c>
      <c r="BM136" s="98">
        <f t="shared" ref="BM136:BM198" si="264">BL136*897</f>
        <v>0</v>
      </c>
      <c r="BN136" s="98"/>
      <c r="BO136" s="98"/>
      <c r="BP136" s="39">
        <f t="shared" ref="BP136:BP198" si="265">(BN136*12047+BO136*22374)</f>
        <v>0</v>
      </c>
      <c r="BQ136" s="39">
        <f>AT136+AW136+AY136+AZ136+BA136+BC136+BE136+BF136+BI136+BK136+BM136</f>
        <v>1552842.92</v>
      </c>
      <c r="BR136" s="39">
        <f t="shared" ref="BR136:BR198" si="266">ROUND(BQ136,0)</f>
        <v>1552843</v>
      </c>
    </row>
    <row r="137" spans="1:70" ht="15" x14ac:dyDescent="0.15">
      <c r="A137" s="69">
        <v>2217066</v>
      </c>
      <c r="C137" s="83">
        <v>1</v>
      </c>
      <c r="D137" s="69">
        <v>2217066</v>
      </c>
      <c r="E137" s="75" t="s">
        <v>35</v>
      </c>
      <c r="F137" s="69" t="s">
        <v>494</v>
      </c>
      <c r="G137" s="98">
        <f>VLOOKUP(D137,[1]Sheet1!$E$15:$AM$388,35,0)</f>
        <v>247</v>
      </c>
      <c r="H137" s="99">
        <f t="shared" si="240"/>
        <v>762489</v>
      </c>
      <c r="I137" s="98">
        <f>VLOOKUP(D137,[1]Sheet1!$E$15:$AQ$388,39,0)</f>
        <v>0</v>
      </c>
      <c r="J137" s="98">
        <f t="shared" si="241"/>
        <v>0</v>
      </c>
      <c r="K137" s="98">
        <f>VLOOKUP(D137,'[4]К1-2023 - общински'!$D$8:$CU$380,96,0)</f>
        <v>0</v>
      </c>
      <c r="L137" s="98">
        <f t="shared" si="242"/>
        <v>0</v>
      </c>
      <c r="M137" s="98">
        <f>VLOOKUP(D137,[5]Sheet1!$F$7:$AI$380,30,0)</f>
        <v>0</v>
      </c>
      <c r="N137" s="98">
        <f t="shared" si="243"/>
        <v>0</v>
      </c>
      <c r="O137" s="98">
        <f>VLOOKUP(D137,[1]Sheet1!$E$15:$BV$388,70,0)</f>
        <v>0</v>
      </c>
      <c r="P137" s="98">
        <f t="shared" si="244"/>
        <v>0</v>
      </c>
      <c r="Q137" s="100">
        <f>H137+J137+L137+N137+P137</f>
        <v>762489</v>
      </c>
      <c r="R137" s="101">
        <f>G137+I137+K137+M137+O137</f>
        <v>247</v>
      </c>
      <c r="S137" s="98">
        <f>VLOOKUP(D137,[1]Sheet1!$E$15:$AK$388,33,0)</f>
        <v>12</v>
      </c>
      <c r="T137" s="98">
        <f>VLOOKUP(D137,[5]Sheet1!$F$7:$U$380,16,0)</f>
        <v>0</v>
      </c>
      <c r="U137" s="98">
        <f t="shared" si="245"/>
        <v>12</v>
      </c>
      <c r="V137" s="99">
        <f t="shared" si="246"/>
        <v>188016</v>
      </c>
      <c r="W137" s="98">
        <f>VLOOKUP(D137,[1]Sheet1!$E$15:$DN$388,114,0)</f>
        <v>0</v>
      </c>
      <c r="X137" s="99">
        <f t="shared" si="247"/>
        <v>0</v>
      </c>
      <c r="Y137" s="98">
        <f>VLOOKUP(D137,[1]Sheet1!$E$15:$DP$388,116,0)</f>
        <v>98</v>
      </c>
      <c r="Z137" s="99">
        <f t="shared" si="248"/>
        <v>12642</v>
      </c>
      <c r="AA137" s="71">
        <v>73900</v>
      </c>
      <c r="AB137" s="39">
        <f>H137*98%</f>
        <v>747239.22</v>
      </c>
      <c r="AC137" s="39">
        <f>J137*98%</f>
        <v>0</v>
      </c>
      <c r="AD137" s="39">
        <f>N137+L137</f>
        <v>0</v>
      </c>
      <c r="AE137" s="39">
        <f>P137*100%</f>
        <v>0</v>
      </c>
      <c r="AF137" s="39">
        <f t="shared" si="249"/>
        <v>747239.22</v>
      </c>
      <c r="AG137" s="39">
        <f>V137</f>
        <v>188016</v>
      </c>
      <c r="AH137" s="39">
        <f t="shared" si="250"/>
        <v>73900</v>
      </c>
      <c r="AI137" s="39">
        <f>X137+Z137</f>
        <v>12642</v>
      </c>
      <c r="AJ137" s="39">
        <f t="shared" si="251"/>
        <v>1021797.22</v>
      </c>
      <c r="AK137" s="102">
        <v>0</v>
      </c>
      <c r="AL137" s="39">
        <f>VLOOKUP(D137,[6]data!$A$2:$E$107,5,0)</f>
        <v>5000</v>
      </c>
      <c r="AM137" s="98">
        <f>VLOOKUP(D137,[2]Sheet1!$E$15:$CJ$388,84,0)</f>
        <v>17</v>
      </c>
      <c r="AN137" s="39">
        <f t="shared" si="252"/>
        <v>1700</v>
      </c>
      <c r="AO137" s="76"/>
      <c r="AP137" s="76">
        <f t="shared" si="253"/>
        <v>0</v>
      </c>
      <c r="AQ137" s="76"/>
      <c r="AR137" s="76">
        <f t="shared" si="254"/>
        <v>0</v>
      </c>
      <c r="AS137" s="99">
        <f t="shared" si="255"/>
        <v>6700</v>
      </c>
      <c r="AT137" s="100">
        <f t="shared" si="256"/>
        <v>1028497.22</v>
      </c>
      <c r="AU137" s="98">
        <f>VLOOKUP(D137,[1]Sheet1!$E$15:$CT$388,94,0)</f>
        <v>3</v>
      </c>
      <c r="AV137" s="98">
        <f>VLOOKUP(D137,[1]Sheet1!$E$15:$CV$388,96,0)</f>
        <v>63</v>
      </c>
      <c r="AW137" s="99">
        <f t="shared" si="257"/>
        <v>99606</v>
      </c>
      <c r="AX137" s="98">
        <f>VLOOKUP(D137,[1]Sheet1!$E$15:$CR$388,92,0)</f>
        <v>0</v>
      </c>
      <c r="AY137" s="98">
        <f t="shared" si="258"/>
        <v>0</v>
      </c>
      <c r="AZ137" s="76">
        <f t="shared" si="259"/>
        <v>8645</v>
      </c>
      <c r="BA137" s="104"/>
      <c r="BB137" s="102">
        <v>84</v>
      </c>
      <c r="BC137" s="99">
        <f t="shared" si="260"/>
        <v>17388</v>
      </c>
      <c r="BD137" s="98">
        <f>VLOOKUP(D137,[1]Sheet1!$E$15:$DF$388,106,0)</f>
        <v>97</v>
      </c>
      <c r="BE137" s="98">
        <f t="shared" si="261"/>
        <v>9700</v>
      </c>
      <c r="BF137" s="99">
        <v>2662</v>
      </c>
      <c r="BG137" s="98">
        <f>G137</f>
        <v>247</v>
      </c>
      <c r="BH137" s="98">
        <f>I137</f>
        <v>0</v>
      </c>
      <c r="BI137" s="99">
        <f t="shared" si="262"/>
        <v>10374</v>
      </c>
      <c r="BJ137" s="98">
        <f>VLOOKUP(D137,[1]Sheet1!$E$15:$CA$388,75,0)</f>
        <v>59</v>
      </c>
      <c r="BK137" s="98">
        <f t="shared" si="263"/>
        <v>1121</v>
      </c>
      <c r="BL137" s="98">
        <v>0</v>
      </c>
      <c r="BM137" s="98">
        <f t="shared" si="264"/>
        <v>0</v>
      </c>
      <c r="BN137" s="98"/>
      <c r="BO137" s="98"/>
      <c r="BP137" s="39">
        <f t="shared" si="265"/>
        <v>0</v>
      </c>
      <c r="BQ137" s="39">
        <f>AT137+AW137+AY137+AZ137+BA137+BC137+BE137+BF137+BI137+BK137+BM137</f>
        <v>1177993.22</v>
      </c>
      <c r="BR137" s="39">
        <f t="shared" si="266"/>
        <v>1177993</v>
      </c>
    </row>
    <row r="138" spans="1:70" ht="15" x14ac:dyDescent="0.15">
      <c r="A138" s="69">
        <v>2217072</v>
      </c>
      <c r="C138" s="83">
        <v>0</v>
      </c>
      <c r="D138" s="69">
        <v>2217072</v>
      </c>
      <c r="E138" s="75" t="s">
        <v>35</v>
      </c>
      <c r="F138" s="69" t="s">
        <v>495</v>
      </c>
      <c r="G138" s="98">
        <f>VLOOKUP(D138,[1]Sheet1!$E$15:$AM$388,35,0)</f>
        <v>162</v>
      </c>
      <c r="H138" s="99">
        <f t="shared" si="240"/>
        <v>500094</v>
      </c>
      <c r="I138" s="98">
        <f>VLOOKUP(D138,[1]Sheet1!$E$15:$AQ$388,39,0)</f>
        <v>0</v>
      </c>
      <c r="J138" s="98">
        <f t="shared" si="241"/>
        <v>0</v>
      </c>
      <c r="K138" s="98">
        <f>VLOOKUP(D138,'[4]К1-2023 - общински'!$D$8:$CU$380,96,0)</f>
        <v>0</v>
      </c>
      <c r="L138" s="98">
        <f t="shared" si="242"/>
        <v>0</v>
      </c>
      <c r="M138" s="98">
        <f>VLOOKUP(D138,[5]Sheet1!$F$7:$AI$380,30,0)</f>
        <v>0</v>
      </c>
      <c r="N138" s="98">
        <f t="shared" si="243"/>
        <v>0</v>
      </c>
      <c r="O138" s="98">
        <f>VLOOKUP(D138,[1]Sheet1!$E$15:$BV$388,70,0)</f>
        <v>0</v>
      </c>
      <c r="P138" s="98">
        <f t="shared" si="244"/>
        <v>0</v>
      </c>
      <c r="Q138" s="100">
        <f>H138+J138+L138+N138+P138</f>
        <v>500094</v>
      </c>
      <c r="R138" s="101">
        <f>G138+I138+K138+M138+O138</f>
        <v>162</v>
      </c>
      <c r="S138" s="98">
        <f>VLOOKUP(D138,[1]Sheet1!$E$15:$AK$388,33,0)</f>
        <v>7</v>
      </c>
      <c r="T138" s="98">
        <f>VLOOKUP(D138,[5]Sheet1!$F$7:$U$380,16,0)</f>
        <v>0</v>
      </c>
      <c r="U138" s="98">
        <f t="shared" si="245"/>
        <v>7</v>
      </c>
      <c r="V138" s="99">
        <f t="shared" si="246"/>
        <v>109676</v>
      </c>
      <c r="W138" s="98">
        <f>VLOOKUP(D138,[1]Sheet1!$E$15:$DN$388,114,0)</f>
        <v>0</v>
      </c>
      <c r="X138" s="99">
        <f t="shared" si="247"/>
        <v>0</v>
      </c>
      <c r="Y138" s="98">
        <f>VLOOKUP(D138,[1]Sheet1!$E$15:$DP$388,116,0)</f>
        <v>0</v>
      </c>
      <c r="Z138" s="99">
        <f t="shared" si="248"/>
        <v>0</v>
      </c>
      <c r="AA138" s="71">
        <v>73900</v>
      </c>
      <c r="AB138" s="39">
        <f>H138*98%</f>
        <v>490092.12</v>
      </c>
      <c r="AC138" s="39">
        <f>J138*98%</f>
        <v>0</v>
      </c>
      <c r="AD138" s="39">
        <f>N138+L138</f>
        <v>0</v>
      </c>
      <c r="AE138" s="39">
        <f>P138*100%</f>
        <v>0</v>
      </c>
      <c r="AF138" s="39">
        <f t="shared" si="249"/>
        <v>490092.12</v>
      </c>
      <c r="AG138" s="39">
        <f>V138</f>
        <v>109676</v>
      </c>
      <c r="AH138" s="39">
        <f t="shared" si="250"/>
        <v>73900</v>
      </c>
      <c r="AI138" s="39">
        <f>X138+Z138</f>
        <v>0</v>
      </c>
      <c r="AJ138" s="39">
        <f t="shared" si="251"/>
        <v>673668.12</v>
      </c>
      <c r="AK138" s="102">
        <v>0</v>
      </c>
      <c r="AL138" s="39">
        <f>VLOOKUP(D138,[6]data!$A$2:$E$107,5,0)</f>
        <v>5000</v>
      </c>
      <c r="AM138" s="98">
        <f>VLOOKUP(D138,[2]Sheet1!$E$15:$CJ$388,84,0)</f>
        <v>10</v>
      </c>
      <c r="AN138" s="39">
        <f t="shared" si="252"/>
        <v>1000</v>
      </c>
      <c r="AO138" s="76"/>
      <c r="AP138" s="76">
        <f t="shared" si="253"/>
        <v>0</v>
      </c>
      <c r="AQ138" s="76"/>
      <c r="AR138" s="76">
        <f t="shared" si="254"/>
        <v>0</v>
      </c>
      <c r="AS138" s="99">
        <f t="shared" si="255"/>
        <v>6000</v>
      </c>
      <c r="AT138" s="100">
        <f t="shared" si="256"/>
        <v>679668.12</v>
      </c>
      <c r="AU138" s="98">
        <f>VLOOKUP(D138,[1]Sheet1!$E$15:$CT$388,94,0)</f>
        <v>5</v>
      </c>
      <c r="AV138" s="98">
        <f>VLOOKUP(D138,[1]Sheet1!$E$15:$CV$388,96,0)</f>
        <v>122</v>
      </c>
      <c r="AW138" s="99">
        <f t="shared" si="257"/>
        <v>190048</v>
      </c>
      <c r="AX138" s="98">
        <f>VLOOKUP(D138,[1]Sheet1!$E$15:$CR$388,92,0)</f>
        <v>0</v>
      </c>
      <c r="AY138" s="98">
        <f t="shared" si="258"/>
        <v>0</v>
      </c>
      <c r="AZ138" s="76">
        <f t="shared" si="259"/>
        <v>5670</v>
      </c>
      <c r="BA138" s="104"/>
      <c r="BB138" s="102">
        <v>99</v>
      </c>
      <c r="BC138" s="99">
        <f t="shared" si="260"/>
        <v>20493</v>
      </c>
      <c r="BD138" s="98">
        <f>VLOOKUP(D138,[1]Sheet1!$E$15:$DF$388,106,0)</f>
        <v>0</v>
      </c>
      <c r="BE138" s="98">
        <f t="shared" si="261"/>
        <v>0</v>
      </c>
      <c r="BF138" s="99">
        <v>2662</v>
      </c>
      <c r="BG138" s="98">
        <f>G138</f>
        <v>162</v>
      </c>
      <c r="BH138" s="98">
        <f>I138</f>
        <v>0</v>
      </c>
      <c r="BI138" s="99">
        <f t="shared" si="262"/>
        <v>6804</v>
      </c>
      <c r="BJ138" s="98">
        <f>VLOOKUP(D138,[1]Sheet1!$E$15:$CA$388,75,0)</f>
        <v>0</v>
      </c>
      <c r="BK138" s="98">
        <f t="shared" si="263"/>
        <v>0</v>
      </c>
      <c r="BL138" s="98">
        <v>0</v>
      </c>
      <c r="BM138" s="98">
        <f t="shared" si="264"/>
        <v>0</v>
      </c>
      <c r="BN138" s="98"/>
      <c r="BO138" s="98"/>
      <c r="BP138" s="39">
        <f t="shared" si="265"/>
        <v>0</v>
      </c>
      <c r="BQ138" s="39">
        <f>AT138+AW138+AY138+AZ138+BA138+BC138+BE138+BF138+BI138+BK138+BM138</f>
        <v>905345.12</v>
      </c>
      <c r="BR138" s="39">
        <f t="shared" si="266"/>
        <v>905345</v>
      </c>
    </row>
    <row r="139" spans="1:70" ht="15" x14ac:dyDescent="0.15">
      <c r="A139" s="69">
        <v>2217088</v>
      </c>
      <c r="C139" s="83">
        <v>0</v>
      </c>
      <c r="D139" s="69">
        <v>2217088</v>
      </c>
      <c r="E139" s="75" t="s">
        <v>35</v>
      </c>
      <c r="F139" s="69" t="s">
        <v>496</v>
      </c>
      <c r="G139" s="98">
        <f>VLOOKUP(D139,[1]Sheet1!$E$15:$AM$388,35,0)</f>
        <v>1054</v>
      </c>
      <c r="H139" s="99">
        <f t="shared" si="240"/>
        <v>3253698</v>
      </c>
      <c r="I139" s="98">
        <f>VLOOKUP(D139,[1]Sheet1!$E$15:$AQ$388,39,0)</f>
        <v>0</v>
      </c>
      <c r="J139" s="98">
        <f t="shared" si="241"/>
        <v>0</v>
      </c>
      <c r="K139" s="98">
        <f>VLOOKUP(D139,'[4]К1-2023 - общински'!$D$8:$CU$380,96,0)</f>
        <v>0</v>
      </c>
      <c r="L139" s="98">
        <f t="shared" si="242"/>
        <v>0</v>
      </c>
      <c r="M139" s="98">
        <f>VLOOKUP(D139,[5]Sheet1!$F$7:$AI$380,30,0)</f>
        <v>0</v>
      </c>
      <c r="N139" s="98">
        <f t="shared" si="243"/>
        <v>0</v>
      </c>
      <c r="O139" s="98">
        <f>VLOOKUP(D139,[1]Sheet1!$E$15:$BV$388,70,0)</f>
        <v>1</v>
      </c>
      <c r="P139" s="98">
        <f t="shared" si="244"/>
        <v>8821</v>
      </c>
      <c r="Q139" s="100">
        <f>H139+J139+L139+N139+P139</f>
        <v>3262519</v>
      </c>
      <c r="R139" s="101">
        <f>G139+I139+K139+M139+O139</f>
        <v>1055</v>
      </c>
      <c r="S139" s="98">
        <f>VLOOKUP(D139,[1]Sheet1!$E$15:$AK$388,33,0)</f>
        <v>47</v>
      </c>
      <c r="T139" s="98">
        <f>VLOOKUP(D139,[5]Sheet1!$F$7:$U$380,16,0)</f>
        <v>0</v>
      </c>
      <c r="U139" s="98">
        <f t="shared" si="245"/>
        <v>47</v>
      </c>
      <c r="V139" s="99">
        <f t="shared" si="246"/>
        <v>736396</v>
      </c>
      <c r="W139" s="98">
        <f>VLOOKUP(D139,[1]Sheet1!$E$15:$DN$388,114,0)</f>
        <v>98</v>
      </c>
      <c r="X139" s="99">
        <f t="shared" si="247"/>
        <v>7252</v>
      </c>
      <c r="Y139" s="98">
        <f>VLOOKUP(D139,[1]Sheet1!$E$15:$DP$388,116,0)</f>
        <v>128</v>
      </c>
      <c r="Z139" s="99">
        <f t="shared" si="248"/>
        <v>16512</v>
      </c>
      <c r="AA139" s="71">
        <v>73900</v>
      </c>
      <c r="AB139" s="39">
        <f>H139*98%</f>
        <v>3188624.04</v>
      </c>
      <c r="AC139" s="39">
        <f>J139*98%</f>
        <v>0</v>
      </c>
      <c r="AD139" s="39">
        <f>N139+L139</f>
        <v>0</v>
      </c>
      <c r="AE139" s="39">
        <f>P139*100%</f>
        <v>8821</v>
      </c>
      <c r="AF139" s="39">
        <f t="shared" si="249"/>
        <v>3197445.04</v>
      </c>
      <c r="AG139" s="39">
        <f>V139</f>
        <v>736396</v>
      </c>
      <c r="AH139" s="39">
        <f t="shared" si="250"/>
        <v>73900</v>
      </c>
      <c r="AI139" s="39">
        <f>X139+Z139</f>
        <v>23764</v>
      </c>
      <c r="AJ139" s="39">
        <f t="shared" si="251"/>
        <v>4031505.04</v>
      </c>
      <c r="AK139" s="102">
        <v>0</v>
      </c>
      <c r="AL139" s="39">
        <v>0</v>
      </c>
      <c r="AM139" s="98">
        <f>VLOOKUP(D139,[2]Sheet1!$E$15:$CJ$388,84,0)</f>
        <v>25</v>
      </c>
      <c r="AN139" s="39">
        <f t="shared" si="252"/>
        <v>2500</v>
      </c>
      <c r="AO139" s="76"/>
      <c r="AP139" s="76">
        <f t="shared" si="253"/>
        <v>0</v>
      </c>
      <c r="AQ139" s="76"/>
      <c r="AR139" s="76">
        <f t="shared" si="254"/>
        <v>0</v>
      </c>
      <c r="AS139" s="99">
        <f t="shared" si="255"/>
        <v>2500</v>
      </c>
      <c r="AT139" s="100">
        <f t="shared" si="256"/>
        <v>4034005.04</v>
      </c>
      <c r="AU139" s="98">
        <f>VLOOKUP(D139,[1]Sheet1!$E$15:$CT$388,94,0)</f>
        <v>15</v>
      </c>
      <c r="AV139" s="98">
        <f>VLOOKUP(D139,[1]Sheet1!$E$15:$CV$388,96,0)</f>
        <v>398</v>
      </c>
      <c r="AW139" s="99">
        <f t="shared" si="257"/>
        <v>615392</v>
      </c>
      <c r="AX139" s="98">
        <f>VLOOKUP(D139,[1]Sheet1!$E$15:$CR$388,92,0)</f>
        <v>3</v>
      </c>
      <c r="AY139" s="98">
        <f t="shared" si="258"/>
        <v>7560</v>
      </c>
      <c r="AZ139" s="76">
        <f t="shared" si="259"/>
        <v>36890</v>
      </c>
      <c r="BA139" s="104"/>
      <c r="BB139" s="102">
        <v>542</v>
      </c>
      <c r="BC139" s="99">
        <f t="shared" si="260"/>
        <v>112194</v>
      </c>
      <c r="BD139" s="98">
        <f>VLOOKUP(D139,[1]Sheet1!$E$15:$DF$388,106,0)</f>
        <v>226</v>
      </c>
      <c r="BE139" s="98">
        <f t="shared" si="261"/>
        <v>22600</v>
      </c>
      <c r="BF139" s="99">
        <v>2662</v>
      </c>
      <c r="BG139" s="98">
        <f>G139</f>
        <v>1054</v>
      </c>
      <c r="BH139" s="98">
        <f>I139</f>
        <v>0</v>
      </c>
      <c r="BI139" s="99">
        <f t="shared" si="262"/>
        <v>44268</v>
      </c>
      <c r="BJ139" s="98">
        <f>VLOOKUP(D139,[1]Sheet1!$E$15:$CA$388,75,0)</f>
        <v>0</v>
      </c>
      <c r="BK139" s="98">
        <f t="shared" si="263"/>
        <v>0</v>
      </c>
      <c r="BL139" s="98">
        <v>0</v>
      </c>
      <c r="BM139" s="98">
        <f t="shared" si="264"/>
        <v>0</v>
      </c>
      <c r="BN139" s="98"/>
      <c r="BO139" s="98"/>
      <c r="BP139" s="39">
        <f t="shared" si="265"/>
        <v>0</v>
      </c>
      <c r="BQ139" s="39">
        <f>AT139+AW139+AY139+AZ139+BA139+BC139+BE139+BF139+BI139+BK139+BM139</f>
        <v>4875571.04</v>
      </c>
      <c r="BR139" s="39">
        <f t="shared" si="266"/>
        <v>4875571</v>
      </c>
    </row>
    <row r="140" spans="1:70" ht="32.25" customHeight="1" x14ac:dyDescent="0.15">
      <c r="A140" s="69">
        <v>2217149</v>
      </c>
      <c r="C140" s="83">
        <v>0</v>
      </c>
      <c r="D140" s="69">
        <v>2217149</v>
      </c>
      <c r="E140" s="75" t="s">
        <v>35</v>
      </c>
      <c r="F140" s="69" t="s">
        <v>497</v>
      </c>
      <c r="G140" s="98">
        <f>VLOOKUP(D140,[1]Sheet1!$E$15:$AM$388,35,0)</f>
        <v>603</v>
      </c>
      <c r="H140" s="99">
        <f t="shared" si="240"/>
        <v>1861461</v>
      </c>
      <c r="I140" s="98">
        <f>VLOOKUP(D140,[1]Sheet1!$E$15:$AQ$388,39,0)</f>
        <v>0</v>
      </c>
      <c r="J140" s="98">
        <f t="shared" si="241"/>
        <v>0</v>
      </c>
      <c r="K140" s="98">
        <f>VLOOKUP(D140,'[4]К1-2023 - общински'!$D$8:$CU$380,96,0)</f>
        <v>0</v>
      </c>
      <c r="L140" s="98">
        <f t="shared" si="242"/>
        <v>0</v>
      </c>
      <c r="M140" s="98">
        <f>VLOOKUP(D140,[5]Sheet1!$F$7:$AI$380,30,0)</f>
        <v>0</v>
      </c>
      <c r="N140" s="98">
        <f t="shared" si="243"/>
        <v>0</v>
      </c>
      <c r="O140" s="98">
        <f>VLOOKUP(D140,[1]Sheet1!$E$15:$BV$388,70,0)</f>
        <v>3</v>
      </c>
      <c r="P140" s="98">
        <f t="shared" si="244"/>
        <v>26463</v>
      </c>
      <c r="Q140" s="100">
        <f>H140+J140+L140+N140+P140</f>
        <v>1887924</v>
      </c>
      <c r="R140" s="101">
        <f>G140+I140+K140+M140+O140</f>
        <v>606</v>
      </c>
      <c r="S140" s="98">
        <f>VLOOKUP(D140,[1]Sheet1!$E$15:$AK$388,33,0)</f>
        <v>27</v>
      </c>
      <c r="T140" s="98">
        <f>VLOOKUP(D140,[5]Sheet1!$F$7:$U$380,16,0)</f>
        <v>0</v>
      </c>
      <c r="U140" s="98">
        <f t="shared" si="245"/>
        <v>27</v>
      </c>
      <c r="V140" s="99">
        <f t="shared" si="246"/>
        <v>423036</v>
      </c>
      <c r="W140" s="98">
        <f>VLOOKUP(D140,[1]Sheet1!$E$15:$DN$388,114,0)</f>
        <v>25</v>
      </c>
      <c r="X140" s="99">
        <f t="shared" si="247"/>
        <v>1850</v>
      </c>
      <c r="Y140" s="98">
        <f>VLOOKUP(D140,[1]Sheet1!$E$15:$DP$388,116,0)</f>
        <v>129</v>
      </c>
      <c r="Z140" s="99">
        <f t="shared" si="248"/>
        <v>16641</v>
      </c>
      <c r="AA140" s="71">
        <v>73900</v>
      </c>
      <c r="AB140" s="39">
        <f>H140*98%</f>
        <v>1824231.78</v>
      </c>
      <c r="AC140" s="39">
        <f>J140*98%</f>
        <v>0</v>
      </c>
      <c r="AD140" s="39">
        <f>N140+L140</f>
        <v>0</v>
      </c>
      <c r="AE140" s="39">
        <f>P140*100%</f>
        <v>26463</v>
      </c>
      <c r="AF140" s="39">
        <f t="shared" si="249"/>
        <v>1850694.78</v>
      </c>
      <c r="AG140" s="39">
        <f>V140</f>
        <v>423036</v>
      </c>
      <c r="AH140" s="39">
        <f t="shared" si="250"/>
        <v>73900</v>
      </c>
      <c r="AI140" s="39">
        <f>X140+Z140</f>
        <v>18491</v>
      </c>
      <c r="AJ140" s="39">
        <f t="shared" si="251"/>
        <v>2366121.7800000003</v>
      </c>
      <c r="AK140" s="102">
        <v>0</v>
      </c>
      <c r="AL140" s="39">
        <f>VLOOKUP(D140,[6]data!$A$2:$E$107,5,0)</f>
        <v>5000</v>
      </c>
      <c r="AM140" s="98">
        <f>VLOOKUP(D140,[2]Sheet1!$E$15:$CJ$388,84,0)</f>
        <v>25</v>
      </c>
      <c r="AN140" s="39">
        <f t="shared" si="252"/>
        <v>2500</v>
      </c>
      <c r="AO140" s="76"/>
      <c r="AP140" s="76">
        <f t="shared" si="253"/>
        <v>0</v>
      </c>
      <c r="AQ140" s="76"/>
      <c r="AR140" s="76">
        <f t="shared" si="254"/>
        <v>0</v>
      </c>
      <c r="AS140" s="99">
        <f t="shared" si="255"/>
        <v>7500</v>
      </c>
      <c r="AT140" s="100">
        <f t="shared" si="256"/>
        <v>2373621.7800000003</v>
      </c>
      <c r="AU140" s="98">
        <f>VLOOKUP(D140,[1]Sheet1!$E$15:$CT$388,94,0)</f>
        <v>14</v>
      </c>
      <c r="AV140" s="98">
        <f>VLOOKUP(D140,[1]Sheet1!$E$15:$CV$388,96,0)</f>
        <v>310</v>
      </c>
      <c r="AW140" s="99">
        <f t="shared" si="257"/>
        <v>487452</v>
      </c>
      <c r="AX140" s="98">
        <f>VLOOKUP(D140,[1]Sheet1!$E$15:$CR$388,92,0)</f>
        <v>1</v>
      </c>
      <c r="AY140" s="98">
        <f t="shared" si="258"/>
        <v>2520</v>
      </c>
      <c r="AZ140" s="76">
        <f t="shared" si="259"/>
        <v>21105</v>
      </c>
      <c r="BA140" s="104"/>
      <c r="BB140" s="102">
        <v>310</v>
      </c>
      <c r="BC140" s="99">
        <f t="shared" si="260"/>
        <v>64170</v>
      </c>
      <c r="BD140" s="98">
        <f>VLOOKUP(D140,[1]Sheet1!$E$15:$DF$388,106,0)</f>
        <v>129</v>
      </c>
      <c r="BE140" s="98">
        <f t="shared" si="261"/>
        <v>12900</v>
      </c>
      <c r="BF140" s="99">
        <v>2662</v>
      </c>
      <c r="BG140" s="98">
        <f>G140</f>
        <v>603</v>
      </c>
      <c r="BH140" s="98">
        <f>I140</f>
        <v>0</v>
      </c>
      <c r="BI140" s="99">
        <f t="shared" si="262"/>
        <v>25326</v>
      </c>
      <c r="BJ140" s="98">
        <f>VLOOKUP(D140,[1]Sheet1!$E$15:$CA$388,75,0)</f>
        <v>0</v>
      </c>
      <c r="BK140" s="98">
        <f t="shared" si="263"/>
        <v>0</v>
      </c>
      <c r="BL140" s="98">
        <v>0</v>
      </c>
      <c r="BM140" s="98">
        <f t="shared" si="264"/>
        <v>0</v>
      </c>
      <c r="BN140" s="98"/>
      <c r="BO140" s="98"/>
      <c r="BP140" s="39">
        <f t="shared" si="265"/>
        <v>0</v>
      </c>
      <c r="BQ140" s="39">
        <f>AT140+AW140+AY140+AZ140+BA140+BC140+BE140+BF140+BI140+BK140+BM140</f>
        <v>2989756.7800000003</v>
      </c>
      <c r="BR140" s="39">
        <f t="shared" si="266"/>
        <v>2989757</v>
      </c>
    </row>
    <row r="141" spans="1:70" ht="15" x14ac:dyDescent="0.25">
      <c r="B141" s="11">
        <v>8</v>
      </c>
      <c r="C141" s="85"/>
      <c r="F141" s="47" t="s">
        <v>36</v>
      </c>
      <c r="G141" s="47">
        <f t="shared" ref="G141:Z141" si="267">SUM(G142:G149)</f>
        <v>1490</v>
      </c>
      <c r="H141" s="47">
        <f t="shared" si="267"/>
        <v>4599630</v>
      </c>
      <c r="I141" s="47">
        <f t="shared" si="267"/>
        <v>0</v>
      </c>
      <c r="J141" s="47">
        <f t="shared" si="267"/>
        <v>0</v>
      </c>
      <c r="K141" s="47">
        <f t="shared" si="267"/>
        <v>0</v>
      </c>
      <c r="L141" s="47">
        <f t="shared" si="267"/>
        <v>0</v>
      </c>
      <c r="M141" s="47">
        <f t="shared" si="267"/>
        <v>0</v>
      </c>
      <c r="N141" s="47">
        <f t="shared" si="267"/>
        <v>0</v>
      </c>
      <c r="O141" s="47">
        <f t="shared" si="267"/>
        <v>17</v>
      </c>
      <c r="P141" s="47">
        <f t="shared" si="267"/>
        <v>149957</v>
      </c>
      <c r="Q141" s="47">
        <f t="shared" si="267"/>
        <v>4749587</v>
      </c>
      <c r="R141" s="47">
        <f t="shared" si="267"/>
        <v>1507</v>
      </c>
      <c r="S141" s="47">
        <f t="shared" si="267"/>
        <v>82</v>
      </c>
      <c r="T141" s="47">
        <f t="shared" si="267"/>
        <v>0</v>
      </c>
      <c r="U141" s="47">
        <f t="shared" si="267"/>
        <v>82</v>
      </c>
      <c r="V141" s="47">
        <f t="shared" si="267"/>
        <v>1284776</v>
      </c>
      <c r="W141" s="47">
        <f t="shared" si="267"/>
        <v>119</v>
      </c>
      <c r="X141" s="47">
        <f t="shared" si="267"/>
        <v>8806</v>
      </c>
      <c r="Y141" s="47">
        <f t="shared" si="267"/>
        <v>123</v>
      </c>
      <c r="Z141" s="47">
        <f t="shared" si="267"/>
        <v>15867</v>
      </c>
      <c r="AA141" s="47">
        <f t="shared" ref="AA141:BR141" si="268">SUM(AA142:AA149)</f>
        <v>591200</v>
      </c>
      <c r="AB141" s="47">
        <f t="shared" si="268"/>
        <v>4507637.4000000004</v>
      </c>
      <c r="AC141" s="47">
        <f t="shared" si="268"/>
        <v>0</v>
      </c>
      <c r="AD141" s="47">
        <f t="shared" si="268"/>
        <v>0</v>
      </c>
      <c r="AE141" s="47">
        <f t="shared" si="268"/>
        <v>149957</v>
      </c>
      <c r="AF141" s="47">
        <f t="shared" si="268"/>
        <v>4657594.4000000004</v>
      </c>
      <c r="AG141" s="47">
        <f t="shared" si="268"/>
        <v>1284776</v>
      </c>
      <c r="AH141" s="47">
        <f t="shared" si="268"/>
        <v>591200</v>
      </c>
      <c r="AI141" s="47">
        <f t="shared" si="268"/>
        <v>24673</v>
      </c>
      <c r="AJ141" s="47">
        <f t="shared" si="268"/>
        <v>6558243.3999999994</v>
      </c>
      <c r="AK141" s="47">
        <f t="shared" si="268"/>
        <v>32450</v>
      </c>
      <c r="AL141" s="47">
        <f t="shared" si="268"/>
        <v>35000</v>
      </c>
      <c r="AM141" s="47">
        <f t="shared" si="268"/>
        <v>79</v>
      </c>
      <c r="AN141" s="47">
        <f t="shared" si="268"/>
        <v>7900</v>
      </c>
      <c r="AO141" s="47">
        <f t="shared" si="268"/>
        <v>115</v>
      </c>
      <c r="AP141" s="47">
        <f t="shared" si="268"/>
        <v>71001.000000000015</v>
      </c>
      <c r="AQ141" s="47">
        <f t="shared" si="268"/>
        <v>33</v>
      </c>
      <c r="AR141" s="47">
        <f t="shared" si="268"/>
        <v>30561.299999999996</v>
      </c>
      <c r="AS141" s="47">
        <f t="shared" si="268"/>
        <v>176912.30000000002</v>
      </c>
      <c r="AT141" s="47">
        <f t="shared" si="268"/>
        <v>6735155.7000000002</v>
      </c>
      <c r="AU141" s="47">
        <f t="shared" si="268"/>
        <v>44</v>
      </c>
      <c r="AV141" s="47">
        <f t="shared" si="268"/>
        <v>943</v>
      </c>
      <c r="AW141" s="47">
        <f t="shared" si="268"/>
        <v>1487754</v>
      </c>
      <c r="AX141" s="47">
        <f t="shared" si="268"/>
        <v>14</v>
      </c>
      <c r="AY141" s="47">
        <f t="shared" si="268"/>
        <v>35280</v>
      </c>
      <c r="AZ141" s="47">
        <f t="shared" si="268"/>
        <v>52150</v>
      </c>
      <c r="BA141" s="47">
        <f t="shared" si="268"/>
        <v>87671</v>
      </c>
      <c r="BB141" s="47">
        <f t="shared" si="268"/>
        <v>850</v>
      </c>
      <c r="BC141" s="47">
        <f t="shared" si="268"/>
        <v>175950</v>
      </c>
      <c r="BD141" s="47">
        <f t="shared" si="268"/>
        <v>243</v>
      </c>
      <c r="BE141" s="47">
        <f t="shared" si="268"/>
        <v>24300</v>
      </c>
      <c r="BF141" s="47">
        <f t="shared" si="268"/>
        <v>21296</v>
      </c>
      <c r="BG141" s="47">
        <f t="shared" si="268"/>
        <v>1490</v>
      </c>
      <c r="BH141" s="47">
        <f t="shared" si="268"/>
        <v>0</v>
      </c>
      <c r="BI141" s="47">
        <f t="shared" si="268"/>
        <v>62580</v>
      </c>
      <c r="BJ141" s="47">
        <f t="shared" si="268"/>
        <v>0</v>
      </c>
      <c r="BK141" s="47">
        <f t="shared" si="268"/>
        <v>0</v>
      </c>
      <c r="BL141" s="47">
        <f t="shared" si="268"/>
        <v>0</v>
      </c>
      <c r="BM141" s="47">
        <f t="shared" si="268"/>
        <v>0</v>
      </c>
      <c r="BN141" s="47">
        <f t="shared" si="268"/>
        <v>0</v>
      </c>
      <c r="BO141" s="47">
        <f t="shared" si="268"/>
        <v>0</v>
      </c>
      <c r="BP141" s="47">
        <f t="shared" si="268"/>
        <v>0</v>
      </c>
      <c r="BQ141" s="47">
        <f t="shared" si="268"/>
        <v>8682136.7000000011</v>
      </c>
      <c r="BR141" s="47">
        <f t="shared" si="268"/>
        <v>8682137</v>
      </c>
    </row>
    <row r="142" spans="1:70" ht="15" x14ac:dyDescent="0.15">
      <c r="A142" s="69">
        <v>2218192</v>
      </c>
      <c r="C142" s="83">
        <v>13</v>
      </c>
      <c r="D142" s="69">
        <v>2218192</v>
      </c>
      <c r="E142" s="75" t="s">
        <v>36</v>
      </c>
      <c r="F142" s="69" t="s">
        <v>498</v>
      </c>
      <c r="G142" s="98">
        <f>VLOOKUP(D142,[1]Sheet1!$E$15:$AM$388,35,0)</f>
        <v>177</v>
      </c>
      <c r="H142" s="99">
        <f t="shared" si="240"/>
        <v>546399</v>
      </c>
      <c r="I142" s="98">
        <f>VLOOKUP(D142,[1]Sheet1!$E$15:$AQ$388,39,0)</f>
        <v>0</v>
      </c>
      <c r="J142" s="98">
        <f t="shared" si="241"/>
        <v>0</v>
      </c>
      <c r="K142" s="98">
        <f>VLOOKUP(D142,'[4]К1-2023 - общински'!$D$8:$CU$380,96,0)</f>
        <v>0</v>
      </c>
      <c r="L142" s="98">
        <f t="shared" si="242"/>
        <v>0</v>
      </c>
      <c r="M142" s="98">
        <f>VLOOKUP(D142,[5]Sheet1!$F$7:$AI$380,30,0)</f>
        <v>0</v>
      </c>
      <c r="N142" s="98">
        <f t="shared" si="243"/>
        <v>0</v>
      </c>
      <c r="O142" s="98">
        <f>VLOOKUP(D142,[1]Sheet1!$E$15:$BV$388,70,0)</f>
        <v>0</v>
      </c>
      <c r="P142" s="98">
        <f t="shared" si="244"/>
        <v>0</v>
      </c>
      <c r="Q142" s="100">
        <f t="shared" ref="Q142:Q149" si="269">H142+J142+L142+N142+P142</f>
        <v>546399</v>
      </c>
      <c r="R142" s="101">
        <f t="shared" ref="R142:R149" si="270">G142+I142+K142+M142+O142</f>
        <v>177</v>
      </c>
      <c r="S142" s="98">
        <f>VLOOKUP(D142,[1]Sheet1!$E$15:$AK$388,33,0)</f>
        <v>9</v>
      </c>
      <c r="T142" s="98">
        <f>VLOOKUP(D142,[5]Sheet1!$F$7:$U$380,16,0)</f>
        <v>0</v>
      </c>
      <c r="U142" s="98">
        <f t="shared" si="245"/>
        <v>9</v>
      </c>
      <c r="V142" s="99">
        <f t="shared" si="246"/>
        <v>141012</v>
      </c>
      <c r="W142" s="98">
        <f>VLOOKUP(D142,[1]Sheet1!$E$15:$DN$388,114,0)</f>
        <v>119</v>
      </c>
      <c r="X142" s="99">
        <f t="shared" si="247"/>
        <v>8806</v>
      </c>
      <c r="Y142" s="98">
        <f>VLOOKUP(D142,[1]Sheet1!$E$15:$DP$388,116,0)</f>
        <v>0</v>
      </c>
      <c r="Z142" s="99">
        <f t="shared" si="248"/>
        <v>0</v>
      </c>
      <c r="AA142" s="71">
        <v>73900</v>
      </c>
      <c r="AB142" s="39">
        <f t="shared" ref="AB142:AB149" si="271">H142*98%</f>
        <v>535471.02</v>
      </c>
      <c r="AC142" s="39">
        <f t="shared" ref="AC142:AC149" si="272">J142*98%</f>
        <v>0</v>
      </c>
      <c r="AD142" s="39">
        <f t="shared" ref="AD142:AD149" si="273">N142+L142</f>
        <v>0</v>
      </c>
      <c r="AE142" s="39">
        <f t="shared" ref="AE142:AE149" si="274">P142*100%</f>
        <v>0</v>
      </c>
      <c r="AF142" s="39">
        <f t="shared" si="249"/>
        <v>535471.02</v>
      </c>
      <c r="AG142" s="39">
        <f t="shared" ref="AG142:AG149" si="275">V142</f>
        <v>141012</v>
      </c>
      <c r="AH142" s="39">
        <f t="shared" si="250"/>
        <v>73900</v>
      </c>
      <c r="AI142" s="39">
        <f t="shared" ref="AI142:AI149" si="276">X142+Z142</f>
        <v>8806</v>
      </c>
      <c r="AJ142" s="39">
        <f t="shared" si="251"/>
        <v>759189.02</v>
      </c>
      <c r="AK142" s="102">
        <v>9900</v>
      </c>
      <c r="AL142" s="39">
        <f>VLOOKUP(D142,[6]data!$A$2:$E$107,5,0)</f>
        <v>5000</v>
      </c>
      <c r="AM142" s="98">
        <f>VLOOKUP(D142,[2]Sheet1!$E$15:$CJ$388,84,0)</f>
        <v>12</v>
      </c>
      <c r="AN142" s="39">
        <f t="shared" si="252"/>
        <v>1200</v>
      </c>
      <c r="AO142" s="76"/>
      <c r="AP142" s="76">
        <f t="shared" si="253"/>
        <v>0</v>
      </c>
      <c r="AQ142" s="76"/>
      <c r="AR142" s="76">
        <f t="shared" si="254"/>
        <v>0</v>
      </c>
      <c r="AS142" s="99">
        <f t="shared" si="255"/>
        <v>16100</v>
      </c>
      <c r="AT142" s="100">
        <f t="shared" si="256"/>
        <v>775289.02</v>
      </c>
      <c r="AU142" s="98">
        <f>VLOOKUP(D142,[1]Sheet1!$E$15:$CT$388,94,0)</f>
        <v>6</v>
      </c>
      <c r="AV142" s="98">
        <f>VLOOKUP(D142,[1]Sheet1!$E$15:$CV$388,96,0)</f>
        <v>133</v>
      </c>
      <c r="AW142" s="99">
        <f t="shared" si="257"/>
        <v>209110</v>
      </c>
      <c r="AX142" s="98">
        <f>VLOOKUP(D142,[1]Sheet1!$E$15:$CR$388,92,0)</f>
        <v>1</v>
      </c>
      <c r="AY142" s="98">
        <f t="shared" si="258"/>
        <v>2520</v>
      </c>
      <c r="AZ142" s="76">
        <f t="shared" si="259"/>
        <v>6195</v>
      </c>
      <c r="BA142" s="104"/>
      <c r="BB142" s="102">
        <v>112</v>
      </c>
      <c r="BC142" s="99">
        <f t="shared" si="260"/>
        <v>23184</v>
      </c>
      <c r="BD142" s="98">
        <f>VLOOKUP(D142,[1]Sheet1!$E$15:$DF$388,106,0)</f>
        <v>119</v>
      </c>
      <c r="BE142" s="98">
        <f t="shared" si="261"/>
        <v>11900</v>
      </c>
      <c r="BF142" s="99">
        <v>2662</v>
      </c>
      <c r="BG142" s="98">
        <f t="shared" ref="BG142:BG149" si="277">G142</f>
        <v>177</v>
      </c>
      <c r="BH142" s="98">
        <f t="shared" ref="BH142:BH149" si="278">I142</f>
        <v>0</v>
      </c>
      <c r="BI142" s="99">
        <f t="shared" si="262"/>
        <v>7434</v>
      </c>
      <c r="BJ142" s="98">
        <f>VLOOKUP(D142,[1]Sheet1!$E$15:$CA$388,75,0)</f>
        <v>0</v>
      </c>
      <c r="BK142" s="98">
        <f t="shared" si="263"/>
        <v>0</v>
      </c>
      <c r="BL142" s="98">
        <v>0</v>
      </c>
      <c r="BM142" s="98">
        <f t="shared" si="264"/>
        <v>0</v>
      </c>
      <c r="BN142" s="98"/>
      <c r="BO142" s="98"/>
      <c r="BP142" s="39">
        <f t="shared" si="265"/>
        <v>0</v>
      </c>
      <c r="BQ142" s="39">
        <f t="shared" ref="BQ142:BQ149" si="279">AT142+AW142+AY142+AZ142+BA142+BC142+BE142+BF142+BI142+BK142+BM142</f>
        <v>1038294.02</v>
      </c>
      <c r="BR142" s="39">
        <f t="shared" si="266"/>
        <v>1038294</v>
      </c>
    </row>
    <row r="143" spans="1:70" ht="15" x14ac:dyDescent="0.15">
      <c r="A143" s="69">
        <v>2218084</v>
      </c>
      <c r="C143" s="83">
        <v>0</v>
      </c>
      <c r="D143" s="69">
        <v>2218084</v>
      </c>
      <c r="E143" s="75" t="s">
        <v>36</v>
      </c>
      <c r="F143" s="69" t="s">
        <v>499</v>
      </c>
      <c r="G143" s="98">
        <f>VLOOKUP(D143,[1]Sheet1!$E$15:$AM$388,35,0)</f>
        <v>256</v>
      </c>
      <c r="H143" s="99">
        <f t="shared" si="240"/>
        <v>790272</v>
      </c>
      <c r="I143" s="98">
        <f>VLOOKUP(D143,[1]Sheet1!$E$15:$AQ$388,39,0)</f>
        <v>0</v>
      </c>
      <c r="J143" s="98">
        <f t="shared" si="241"/>
        <v>0</v>
      </c>
      <c r="K143" s="98">
        <f>VLOOKUP(D143,'[4]К1-2023 - общински'!$D$8:$CU$380,96,0)</f>
        <v>0</v>
      </c>
      <c r="L143" s="98">
        <f t="shared" si="242"/>
        <v>0</v>
      </c>
      <c r="M143" s="98">
        <f>VLOOKUP(D143,[5]Sheet1!$F$7:$AI$380,30,0)</f>
        <v>0</v>
      </c>
      <c r="N143" s="98">
        <f t="shared" si="243"/>
        <v>0</v>
      </c>
      <c r="O143" s="98">
        <f>VLOOKUP(D143,[1]Sheet1!$E$15:$BV$388,70,0)</f>
        <v>2</v>
      </c>
      <c r="P143" s="98">
        <f t="shared" si="244"/>
        <v>17642</v>
      </c>
      <c r="Q143" s="100">
        <f t="shared" si="269"/>
        <v>807914</v>
      </c>
      <c r="R143" s="101">
        <f t="shared" si="270"/>
        <v>258</v>
      </c>
      <c r="S143" s="98">
        <f>VLOOKUP(D143,[1]Sheet1!$E$15:$AK$388,33,0)</f>
        <v>11</v>
      </c>
      <c r="T143" s="98">
        <f>VLOOKUP(D143,[5]Sheet1!$F$7:$U$380,16,0)</f>
        <v>0</v>
      </c>
      <c r="U143" s="98">
        <f t="shared" si="245"/>
        <v>11</v>
      </c>
      <c r="V143" s="99">
        <f t="shared" si="246"/>
        <v>172348</v>
      </c>
      <c r="W143" s="98">
        <f>VLOOKUP(D143,[1]Sheet1!$E$15:$DN$388,114,0)</f>
        <v>0</v>
      </c>
      <c r="X143" s="99">
        <f t="shared" si="247"/>
        <v>0</v>
      </c>
      <c r="Y143" s="98">
        <f>VLOOKUP(D143,[1]Sheet1!$E$15:$DP$388,116,0)</f>
        <v>0</v>
      </c>
      <c r="Z143" s="99">
        <f t="shared" si="248"/>
        <v>0</v>
      </c>
      <c r="AA143" s="71">
        <v>73900</v>
      </c>
      <c r="AB143" s="39">
        <f t="shared" si="271"/>
        <v>774466.55999999994</v>
      </c>
      <c r="AC143" s="39">
        <f t="shared" si="272"/>
        <v>0</v>
      </c>
      <c r="AD143" s="39">
        <f t="shared" si="273"/>
        <v>0</v>
      </c>
      <c r="AE143" s="39">
        <f t="shared" si="274"/>
        <v>17642</v>
      </c>
      <c r="AF143" s="39">
        <f t="shared" si="249"/>
        <v>792108.55999999994</v>
      </c>
      <c r="AG143" s="39">
        <f t="shared" si="275"/>
        <v>172348</v>
      </c>
      <c r="AH143" s="39">
        <f t="shared" si="250"/>
        <v>73900</v>
      </c>
      <c r="AI143" s="39">
        <f t="shared" si="276"/>
        <v>0</v>
      </c>
      <c r="AJ143" s="39">
        <f t="shared" si="251"/>
        <v>1038356.5599999999</v>
      </c>
      <c r="AK143" s="102">
        <v>0</v>
      </c>
      <c r="AL143" s="39">
        <f>VLOOKUP(D143,[6]data!$A$2:$E$107,5,0)</f>
        <v>5000</v>
      </c>
      <c r="AM143" s="98">
        <f>VLOOKUP(D143,[2]Sheet1!$E$15:$CJ$388,84,0)</f>
        <v>35</v>
      </c>
      <c r="AN143" s="39">
        <f t="shared" si="252"/>
        <v>3500</v>
      </c>
      <c r="AO143" s="76"/>
      <c r="AP143" s="76">
        <f t="shared" si="253"/>
        <v>0</v>
      </c>
      <c r="AQ143" s="76"/>
      <c r="AR143" s="76">
        <f t="shared" si="254"/>
        <v>0</v>
      </c>
      <c r="AS143" s="99">
        <f t="shared" si="255"/>
        <v>8500</v>
      </c>
      <c r="AT143" s="100">
        <f t="shared" si="256"/>
        <v>1046856.5599999999</v>
      </c>
      <c r="AU143" s="98">
        <f>VLOOKUP(D143,[1]Sheet1!$E$15:$CT$388,94,0)</f>
        <v>9</v>
      </c>
      <c r="AV143" s="98">
        <f>VLOOKUP(D143,[1]Sheet1!$E$15:$CV$388,96,0)</f>
        <v>199</v>
      </c>
      <c r="AW143" s="99">
        <f t="shared" si="257"/>
        <v>312958</v>
      </c>
      <c r="AX143" s="98">
        <f>VLOOKUP(D143,[1]Sheet1!$E$15:$CR$388,92,0)</f>
        <v>6</v>
      </c>
      <c r="AY143" s="98">
        <f t="shared" si="258"/>
        <v>15120</v>
      </c>
      <c r="AZ143" s="76">
        <f t="shared" si="259"/>
        <v>8960</v>
      </c>
      <c r="BA143" s="104"/>
      <c r="BB143" s="102">
        <v>180</v>
      </c>
      <c r="BC143" s="99">
        <f t="shared" si="260"/>
        <v>37260</v>
      </c>
      <c r="BD143" s="98">
        <f>VLOOKUP(D143,[1]Sheet1!$E$15:$DF$388,106,0)</f>
        <v>0</v>
      </c>
      <c r="BE143" s="98">
        <f t="shared" si="261"/>
        <v>0</v>
      </c>
      <c r="BF143" s="99">
        <v>2662</v>
      </c>
      <c r="BG143" s="98">
        <f t="shared" si="277"/>
        <v>256</v>
      </c>
      <c r="BH143" s="98">
        <f t="shared" si="278"/>
        <v>0</v>
      </c>
      <c r="BI143" s="99">
        <f t="shared" si="262"/>
        <v>10752</v>
      </c>
      <c r="BJ143" s="98">
        <f>VLOOKUP(D143,[1]Sheet1!$E$15:$CA$388,75,0)</f>
        <v>0</v>
      </c>
      <c r="BK143" s="98">
        <f t="shared" si="263"/>
        <v>0</v>
      </c>
      <c r="BL143" s="98">
        <v>0</v>
      </c>
      <c r="BM143" s="98">
        <f t="shared" si="264"/>
        <v>0</v>
      </c>
      <c r="BN143" s="98"/>
      <c r="BO143" s="98"/>
      <c r="BP143" s="39">
        <f t="shared" si="265"/>
        <v>0</v>
      </c>
      <c r="BQ143" s="39">
        <f t="shared" si="279"/>
        <v>1434568.56</v>
      </c>
      <c r="BR143" s="39">
        <f t="shared" si="266"/>
        <v>1434569</v>
      </c>
    </row>
    <row r="144" spans="1:70" ht="15" x14ac:dyDescent="0.25">
      <c r="A144" s="69">
        <v>2218202</v>
      </c>
      <c r="C144" s="83">
        <v>0</v>
      </c>
      <c r="D144" s="69">
        <v>2218202</v>
      </c>
      <c r="E144" s="75" t="s">
        <v>36</v>
      </c>
      <c r="F144" s="69" t="s">
        <v>500</v>
      </c>
      <c r="G144" s="98">
        <f>VLOOKUP(D144,[1]Sheet1!$E$15:$AM$388,35,0)</f>
        <v>47</v>
      </c>
      <c r="H144" s="99">
        <f t="shared" si="240"/>
        <v>145089</v>
      </c>
      <c r="I144" s="98">
        <f>VLOOKUP(D144,[1]Sheet1!$E$15:$AQ$388,39,0)</f>
        <v>0</v>
      </c>
      <c r="J144" s="98">
        <f t="shared" si="241"/>
        <v>0</v>
      </c>
      <c r="K144" s="98">
        <f>VLOOKUP(D144,'[4]К1-2023 - общински'!$D$8:$CU$380,96,0)</f>
        <v>0</v>
      </c>
      <c r="L144" s="98">
        <f t="shared" si="242"/>
        <v>0</v>
      </c>
      <c r="M144" s="98">
        <f>VLOOKUP(D144,[5]Sheet1!$F$7:$AI$380,30,0)</f>
        <v>0</v>
      </c>
      <c r="N144" s="98">
        <f t="shared" si="243"/>
        <v>0</v>
      </c>
      <c r="O144" s="98">
        <f>VLOOKUP(D144,[1]Sheet1!$E$15:$BV$388,70,0)</f>
        <v>0</v>
      </c>
      <c r="P144" s="98">
        <f t="shared" si="244"/>
        <v>0</v>
      </c>
      <c r="Q144" s="100">
        <f t="shared" si="269"/>
        <v>145089</v>
      </c>
      <c r="R144" s="101">
        <f t="shared" si="270"/>
        <v>47</v>
      </c>
      <c r="S144" s="98">
        <f>VLOOKUP(D144,[1]Sheet1!$E$15:$AK$388,33,0)</f>
        <v>7</v>
      </c>
      <c r="T144" s="98">
        <f>VLOOKUP(D144,[5]Sheet1!$F$7:$U$380,16,0)</f>
        <v>0</v>
      </c>
      <c r="U144" s="98">
        <f t="shared" si="245"/>
        <v>7</v>
      </c>
      <c r="V144" s="99">
        <f t="shared" si="246"/>
        <v>109676</v>
      </c>
      <c r="W144" s="98">
        <f>VLOOKUP(D144,[1]Sheet1!$E$15:$DN$388,114,0)</f>
        <v>0</v>
      </c>
      <c r="X144" s="99">
        <f t="shared" si="247"/>
        <v>0</v>
      </c>
      <c r="Y144" s="98">
        <f>VLOOKUP(D144,[1]Sheet1!$E$15:$DP$388,116,0)</f>
        <v>0</v>
      </c>
      <c r="Z144" s="99">
        <f t="shared" si="248"/>
        <v>0</v>
      </c>
      <c r="AA144" s="71">
        <v>73900</v>
      </c>
      <c r="AB144" s="39">
        <f t="shared" si="271"/>
        <v>142187.22</v>
      </c>
      <c r="AC144" s="39">
        <f t="shared" si="272"/>
        <v>0</v>
      </c>
      <c r="AD144" s="39">
        <f t="shared" si="273"/>
        <v>0</v>
      </c>
      <c r="AE144" s="39">
        <f t="shared" si="274"/>
        <v>0</v>
      </c>
      <c r="AF144" s="39">
        <f t="shared" si="249"/>
        <v>142187.22</v>
      </c>
      <c r="AG144" s="39">
        <f t="shared" si="275"/>
        <v>109676</v>
      </c>
      <c r="AH144" s="39">
        <f t="shared" si="250"/>
        <v>73900</v>
      </c>
      <c r="AI144" s="39">
        <f t="shared" si="276"/>
        <v>0</v>
      </c>
      <c r="AJ144" s="39">
        <f t="shared" si="251"/>
        <v>325763.21999999997</v>
      </c>
      <c r="AK144" s="102">
        <v>7700</v>
      </c>
      <c r="AL144" s="39">
        <f>VLOOKUP(D144,[6]data!$A$2:$E$107,5,0)</f>
        <v>5000</v>
      </c>
      <c r="AM144" s="98">
        <f>VLOOKUP(D144,[2]Sheet1!$E$15:$CJ$388,84,0)</f>
        <v>0</v>
      </c>
      <c r="AN144" s="39">
        <f t="shared" si="252"/>
        <v>0</v>
      </c>
      <c r="AO144" s="76">
        <f t="shared" ref="AO144:AO168" si="280">139-G144-AQ144</f>
        <v>59</v>
      </c>
      <c r="AP144" s="76">
        <f t="shared" si="253"/>
        <v>36426.600000000006</v>
      </c>
      <c r="AQ144" s="76">
        <f t="shared" ref="AQ144:AQ168" si="281">80-G144</f>
        <v>33</v>
      </c>
      <c r="AR144" s="76">
        <f t="shared" si="254"/>
        <v>30561.299999999996</v>
      </c>
      <c r="AS144" s="99">
        <f t="shared" si="255"/>
        <v>79687.899999999994</v>
      </c>
      <c r="AT144" s="100">
        <f t="shared" si="256"/>
        <v>405451.12</v>
      </c>
      <c r="AU144" s="98">
        <f>VLOOKUP(D144,[1]Sheet1!$E$15:$CT$388,94,0)</f>
        <v>2</v>
      </c>
      <c r="AV144" s="98">
        <f>VLOOKUP(D144,[1]Sheet1!$E$15:$CV$388,96,0)</f>
        <v>31</v>
      </c>
      <c r="AW144" s="99">
        <f t="shared" si="257"/>
        <v>50850</v>
      </c>
      <c r="AX144" s="98">
        <f>VLOOKUP(D144,[1]Sheet1!$E$15:$CR$388,92,0)</f>
        <v>0</v>
      </c>
      <c r="AY144" s="98">
        <f t="shared" si="258"/>
        <v>0</v>
      </c>
      <c r="AZ144" s="76">
        <f t="shared" si="259"/>
        <v>1645</v>
      </c>
      <c r="BA144" s="77">
        <v>87671</v>
      </c>
      <c r="BB144" s="102">
        <v>32</v>
      </c>
      <c r="BC144" s="99">
        <f t="shared" si="260"/>
        <v>6624</v>
      </c>
      <c r="BD144" s="98">
        <f>VLOOKUP(D144,[1]Sheet1!$E$15:$DF$388,106,0)</f>
        <v>0</v>
      </c>
      <c r="BE144" s="98">
        <f t="shared" si="261"/>
        <v>0</v>
      </c>
      <c r="BF144" s="99">
        <v>2662</v>
      </c>
      <c r="BG144" s="98">
        <f t="shared" si="277"/>
        <v>47</v>
      </c>
      <c r="BH144" s="98">
        <f t="shared" si="278"/>
        <v>0</v>
      </c>
      <c r="BI144" s="99">
        <f t="shared" si="262"/>
        <v>1974</v>
      </c>
      <c r="BJ144" s="98">
        <f>VLOOKUP(D144,[1]Sheet1!$E$15:$CA$388,75,0)</f>
        <v>0</v>
      </c>
      <c r="BK144" s="98">
        <f t="shared" si="263"/>
        <v>0</v>
      </c>
      <c r="BL144" s="98">
        <v>0</v>
      </c>
      <c r="BM144" s="98">
        <f t="shared" si="264"/>
        <v>0</v>
      </c>
      <c r="BN144" s="98"/>
      <c r="BO144" s="98"/>
      <c r="BP144" s="39">
        <f t="shared" si="265"/>
        <v>0</v>
      </c>
      <c r="BQ144" s="39">
        <f t="shared" si="279"/>
        <v>556877.12</v>
      </c>
      <c r="BR144" s="39">
        <f t="shared" si="266"/>
        <v>556877</v>
      </c>
    </row>
    <row r="145" spans="1:70" ht="15" x14ac:dyDescent="0.15">
      <c r="A145" s="69">
        <v>2218191</v>
      </c>
      <c r="C145" s="83">
        <v>0</v>
      </c>
      <c r="D145" s="69">
        <v>2218191</v>
      </c>
      <c r="E145" s="75" t="s">
        <v>36</v>
      </c>
      <c r="F145" s="69" t="s">
        <v>501</v>
      </c>
      <c r="G145" s="98">
        <f>VLOOKUP(D145,[1]Sheet1!$E$15:$AM$388,35,0)</f>
        <v>102</v>
      </c>
      <c r="H145" s="99">
        <f t="shared" si="240"/>
        <v>314874</v>
      </c>
      <c r="I145" s="98">
        <f>VLOOKUP(D145,[1]Sheet1!$E$15:$AQ$388,39,0)</f>
        <v>0</v>
      </c>
      <c r="J145" s="98">
        <f t="shared" si="241"/>
        <v>0</v>
      </c>
      <c r="K145" s="98">
        <f>VLOOKUP(D145,'[4]К1-2023 - общински'!$D$8:$CU$380,96,0)</f>
        <v>0</v>
      </c>
      <c r="L145" s="98">
        <f t="shared" si="242"/>
        <v>0</v>
      </c>
      <c r="M145" s="98">
        <f>VLOOKUP(D145,[5]Sheet1!$F$7:$AI$380,30,0)</f>
        <v>0</v>
      </c>
      <c r="N145" s="98">
        <f t="shared" si="243"/>
        <v>0</v>
      </c>
      <c r="O145" s="98">
        <f>VLOOKUP(D145,[1]Sheet1!$E$15:$BV$388,70,0)</f>
        <v>0</v>
      </c>
      <c r="P145" s="98">
        <f t="shared" si="244"/>
        <v>0</v>
      </c>
      <c r="Q145" s="100">
        <f t="shared" si="269"/>
        <v>314874</v>
      </c>
      <c r="R145" s="101">
        <f t="shared" si="270"/>
        <v>102</v>
      </c>
      <c r="S145" s="98">
        <f>VLOOKUP(D145,[1]Sheet1!$E$15:$AK$388,33,0)</f>
        <v>8</v>
      </c>
      <c r="T145" s="98">
        <f>VLOOKUP(D145,[5]Sheet1!$F$7:$U$380,16,0)</f>
        <v>0</v>
      </c>
      <c r="U145" s="98">
        <f t="shared" si="245"/>
        <v>8</v>
      </c>
      <c r="V145" s="99">
        <f t="shared" si="246"/>
        <v>125344</v>
      </c>
      <c r="W145" s="98">
        <f>VLOOKUP(D145,[1]Sheet1!$E$15:$DN$388,114,0)</f>
        <v>0</v>
      </c>
      <c r="X145" s="99">
        <f t="shared" si="247"/>
        <v>0</v>
      </c>
      <c r="Y145" s="98">
        <f>VLOOKUP(D145,[1]Sheet1!$E$15:$DP$388,116,0)</f>
        <v>0</v>
      </c>
      <c r="Z145" s="99">
        <f t="shared" si="248"/>
        <v>0</v>
      </c>
      <c r="AA145" s="71">
        <v>73900</v>
      </c>
      <c r="AB145" s="39">
        <f t="shared" si="271"/>
        <v>308576.52</v>
      </c>
      <c r="AC145" s="39">
        <f t="shared" si="272"/>
        <v>0</v>
      </c>
      <c r="AD145" s="39">
        <f t="shared" si="273"/>
        <v>0</v>
      </c>
      <c r="AE145" s="39">
        <f t="shared" si="274"/>
        <v>0</v>
      </c>
      <c r="AF145" s="39">
        <f t="shared" si="249"/>
        <v>308576.52</v>
      </c>
      <c r="AG145" s="39">
        <f t="shared" si="275"/>
        <v>125344</v>
      </c>
      <c r="AH145" s="39">
        <f t="shared" si="250"/>
        <v>73900</v>
      </c>
      <c r="AI145" s="39">
        <f t="shared" si="276"/>
        <v>0</v>
      </c>
      <c r="AJ145" s="39">
        <f t="shared" si="251"/>
        <v>507820.52</v>
      </c>
      <c r="AK145" s="102">
        <v>8800</v>
      </c>
      <c r="AL145" s="39">
        <f>VLOOKUP(D145,[6]data!$A$2:$E$107,5,0)</f>
        <v>5000</v>
      </c>
      <c r="AM145" s="98">
        <f>VLOOKUP(D145,[2]Sheet1!$E$15:$CJ$388,84,0)</f>
        <v>0</v>
      </c>
      <c r="AN145" s="39">
        <f t="shared" si="252"/>
        <v>0</v>
      </c>
      <c r="AO145" s="76">
        <f t="shared" si="280"/>
        <v>37</v>
      </c>
      <c r="AP145" s="76">
        <f t="shared" si="253"/>
        <v>22843.800000000003</v>
      </c>
      <c r="AQ145" s="76"/>
      <c r="AR145" s="76">
        <f t="shared" si="254"/>
        <v>0</v>
      </c>
      <c r="AS145" s="99">
        <f t="shared" si="255"/>
        <v>36643.800000000003</v>
      </c>
      <c r="AT145" s="100">
        <f t="shared" si="256"/>
        <v>544464.32000000007</v>
      </c>
      <c r="AU145" s="98">
        <f>VLOOKUP(D145,[1]Sheet1!$E$15:$CT$388,94,0)</f>
        <v>3</v>
      </c>
      <c r="AV145" s="98">
        <f>VLOOKUP(D145,[1]Sheet1!$E$15:$CV$388,96,0)</f>
        <v>64</v>
      </c>
      <c r="AW145" s="99">
        <f t="shared" si="257"/>
        <v>101020</v>
      </c>
      <c r="AX145" s="98">
        <f>VLOOKUP(D145,[1]Sheet1!$E$15:$CR$388,92,0)</f>
        <v>0</v>
      </c>
      <c r="AY145" s="98">
        <f t="shared" si="258"/>
        <v>0</v>
      </c>
      <c r="AZ145" s="76">
        <f t="shared" si="259"/>
        <v>3570</v>
      </c>
      <c r="BA145" s="104"/>
      <c r="BB145" s="102">
        <v>65</v>
      </c>
      <c r="BC145" s="99">
        <f t="shared" si="260"/>
        <v>13455</v>
      </c>
      <c r="BD145" s="98">
        <f>VLOOKUP(D145,[1]Sheet1!$E$15:$DF$388,106,0)</f>
        <v>0</v>
      </c>
      <c r="BE145" s="98">
        <f t="shared" si="261"/>
        <v>0</v>
      </c>
      <c r="BF145" s="99">
        <v>2662</v>
      </c>
      <c r="BG145" s="98">
        <f t="shared" si="277"/>
        <v>102</v>
      </c>
      <c r="BH145" s="98">
        <f t="shared" si="278"/>
        <v>0</v>
      </c>
      <c r="BI145" s="99">
        <f t="shared" si="262"/>
        <v>4284</v>
      </c>
      <c r="BJ145" s="98">
        <f>VLOOKUP(D145,[1]Sheet1!$E$15:$CA$388,75,0)</f>
        <v>0</v>
      </c>
      <c r="BK145" s="98">
        <f t="shared" si="263"/>
        <v>0</v>
      </c>
      <c r="BL145" s="98">
        <v>0</v>
      </c>
      <c r="BM145" s="98">
        <f t="shared" si="264"/>
        <v>0</v>
      </c>
      <c r="BN145" s="98"/>
      <c r="BO145" s="98"/>
      <c r="BP145" s="39">
        <f t="shared" si="265"/>
        <v>0</v>
      </c>
      <c r="BQ145" s="39">
        <f t="shared" si="279"/>
        <v>669455.32000000007</v>
      </c>
      <c r="BR145" s="39">
        <f t="shared" si="266"/>
        <v>669455</v>
      </c>
    </row>
    <row r="146" spans="1:70" ht="15" x14ac:dyDescent="0.15">
      <c r="A146" s="69">
        <v>2218071</v>
      </c>
      <c r="C146" s="83">
        <v>5</v>
      </c>
      <c r="D146" s="69">
        <v>2218071</v>
      </c>
      <c r="E146" s="75" t="s">
        <v>36</v>
      </c>
      <c r="F146" s="69" t="s">
        <v>502</v>
      </c>
      <c r="G146" s="98">
        <f>VLOOKUP(D146,[1]Sheet1!$E$15:$AM$388,35,0)</f>
        <v>366</v>
      </c>
      <c r="H146" s="99">
        <f t="shared" si="240"/>
        <v>1129842</v>
      </c>
      <c r="I146" s="98">
        <f>VLOOKUP(D146,[1]Sheet1!$E$15:$AQ$388,39,0)</f>
        <v>0</v>
      </c>
      <c r="J146" s="98">
        <f t="shared" si="241"/>
        <v>0</v>
      </c>
      <c r="K146" s="98">
        <f>VLOOKUP(D146,'[4]К1-2023 - общински'!$D$8:$CU$380,96,0)</f>
        <v>0</v>
      </c>
      <c r="L146" s="98">
        <f t="shared" si="242"/>
        <v>0</v>
      </c>
      <c r="M146" s="98">
        <f>VLOOKUP(D146,[5]Sheet1!$F$7:$AI$380,30,0)</f>
        <v>0</v>
      </c>
      <c r="N146" s="98">
        <f t="shared" si="243"/>
        <v>0</v>
      </c>
      <c r="O146" s="98">
        <f>VLOOKUP(D146,[1]Sheet1!$E$15:$BV$388,70,0)</f>
        <v>8</v>
      </c>
      <c r="P146" s="98">
        <f t="shared" si="244"/>
        <v>70568</v>
      </c>
      <c r="Q146" s="100">
        <f t="shared" si="269"/>
        <v>1200410</v>
      </c>
      <c r="R146" s="101">
        <f t="shared" si="270"/>
        <v>374</v>
      </c>
      <c r="S146" s="98">
        <f>VLOOKUP(D146,[1]Sheet1!$E$15:$AK$388,33,0)</f>
        <v>19</v>
      </c>
      <c r="T146" s="98">
        <f>VLOOKUP(D146,[5]Sheet1!$F$7:$U$380,16,0)</f>
        <v>0</v>
      </c>
      <c r="U146" s="98">
        <f t="shared" si="245"/>
        <v>19</v>
      </c>
      <c r="V146" s="99">
        <f t="shared" si="246"/>
        <v>297692</v>
      </c>
      <c r="W146" s="98">
        <f>VLOOKUP(D146,[1]Sheet1!$E$15:$DN$388,114,0)</f>
        <v>0</v>
      </c>
      <c r="X146" s="99">
        <f t="shared" si="247"/>
        <v>0</v>
      </c>
      <c r="Y146" s="98">
        <f>VLOOKUP(D146,[1]Sheet1!$E$15:$DP$388,116,0)</f>
        <v>123</v>
      </c>
      <c r="Z146" s="99">
        <f t="shared" si="248"/>
        <v>15867</v>
      </c>
      <c r="AA146" s="71">
        <v>73900</v>
      </c>
      <c r="AB146" s="39">
        <f t="shared" si="271"/>
        <v>1107245.1599999999</v>
      </c>
      <c r="AC146" s="39">
        <f t="shared" si="272"/>
        <v>0</v>
      </c>
      <c r="AD146" s="39">
        <f t="shared" si="273"/>
        <v>0</v>
      </c>
      <c r="AE146" s="39">
        <f t="shared" si="274"/>
        <v>70568</v>
      </c>
      <c r="AF146" s="39">
        <f t="shared" si="249"/>
        <v>1177813.1599999999</v>
      </c>
      <c r="AG146" s="39">
        <f t="shared" si="275"/>
        <v>297692</v>
      </c>
      <c r="AH146" s="39">
        <f t="shared" si="250"/>
        <v>73900</v>
      </c>
      <c r="AI146" s="39">
        <f t="shared" si="276"/>
        <v>15867</v>
      </c>
      <c r="AJ146" s="39">
        <f t="shared" si="251"/>
        <v>1565272.16</v>
      </c>
      <c r="AK146" s="102">
        <v>0</v>
      </c>
      <c r="AL146" s="39">
        <f>VLOOKUP(D146,[6]data!$A$2:$E$107,5,0)</f>
        <v>5000</v>
      </c>
      <c r="AM146" s="98">
        <f>VLOOKUP(D146,[2]Sheet1!$E$15:$CJ$388,84,0)</f>
        <v>20</v>
      </c>
      <c r="AN146" s="39">
        <f t="shared" si="252"/>
        <v>2000</v>
      </c>
      <c r="AO146" s="76"/>
      <c r="AP146" s="76">
        <f t="shared" si="253"/>
        <v>0</v>
      </c>
      <c r="AQ146" s="76"/>
      <c r="AR146" s="76">
        <f t="shared" si="254"/>
        <v>0</v>
      </c>
      <c r="AS146" s="99">
        <f t="shared" si="255"/>
        <v>7000</v>
      </c>
      <c r="AT146" s="100">
        <f t="shared" si="256"/>
        <v>1572272.16</v>
      </c>
      <c r="AU146" s="98">
        <f>VLOOKUP(D146,[1]Sheet1!$E$15:$CT$388,94,0)</f>
        <v>10</v>
      </c>
      <c r="AV146" s="98">
        <f>VLOOKUP(D146,[1]Sheet1!$E$15:$CV$388,96,0)</f>
        <v>187</v>
      </c>
      <c r="AW146" s="99">
        <f t="shared" si="257"/>
        <v>299498</v>
      </c>
      <c r="AX146" s="98">
        <f>VLOOKUP(D146,[1]Sheet1!$E$15:$CR$388,92,0)</f>
        <v>5</v>
      </c>
      <c r="AY146" s="98">
        <f t="shared" si="258"/>
        <v>12600</v>
      </c>
      <c r="AZ146" s="76">
        <f t="shared" si="259"/>
        <v>12810</v>
      </c>
      <c r="BA146" s="104"/>
      <c r="BB146" s="102">
        <v>145</v>
      </c>
      <c r="BC146" s="99">
        <f t="shared" si="260"/>
        <v>30015</v>
      </c>
      <c r="BD146" s="98">
        <f>VLOOKUP(D146,[1]Sheet1!$E$15:$DF$388,106,0)</f>
        <v>124</v>
      </c>
      <c r="BE146" s="98">
        <f t="shared" si="261"/>
        <v>12400</v>
      </c>
      <c r="BF146" s="99">
        <v>2662</v>
      </c>
      <c r="BG146" s="98">
        <f t="shared" si="277"/>
        <v>366</v>
      </c>
      <c r="BH146" s="98">
        <f t="shared" si="278"/>
        <v>0</v>
      </c>
      <c r="BI146" s="99">
        <f t="shared" si="262"/>
        <v>15372</v>
      </c>
      <c r="BJ146" s="98">
        <f>VLOOKUP(D146,[1]Sheet1!$E$15:$CA$388,75,0)</f>
        <v>0</v>
      </c>
      <c r="BK146" s="98">
        <f t="shared" si="263"/>
        <v>0</v>
      </c>
      <c r="BL146" s="98">
        <v>0</v>
      </c>
      <c r="BM146" s="98">
        <f t="shared" si="264"/>
        <v>0</v>
      </c>
      <c r="BN146" s="98"/>
      <c r="BO146" s="98"/>
      <c r="BP146" s="39">
        <f t="shared" si="265"/>
        <v>0</v>
      </c>
      <c r="BQ146" s="39">
        <f t="shared" si="279"/>
        <v>1957629.16</v>
      </c>
      <c r="BR146" s="39">
        <f t="shared" si="266"/>
        <v>1957629</v>
      </c>
    </row>
    <row r="147" spans="1:70" ht="15" x14ac:dyDescent="0.15">
      <c r="A147" s="69">
        <v>2218200</v>
      </c>
      <c r="C147" s="83">
        <v>0</v>
      </c>
      <c r="D147" s="69">
        <v>2218200</v>
      </c>
      <c r="E147" s="75" t="s">
        <v>36</v>
      </c>
      <c r="F147" s="69" t="s">
        <v>503</v>
      </c>
      <c r="G147" s="98">
        <f>VLOOKUP(D147,[1]Sheet1!$E$15:$AM$388,35,0)</f>
        <v>120</v>
      </c>
      <c r="H147" s="99">
        <f t="shared" si="240"/>
        <v>370440</v>
      </c>
      <c r="I147" s="98">
        <f>VLOOKUP(D147,[1]Sheet1!$E$15:$AQ$388,39,0)</f>
        <v>0</v>
      </c>
      <c r="J147" s="98">
        <f t="shared" si="241"/>
        <v>0</v>
      </c>
      <c r="K147" s="98">
        <f>VLOOKUP(D147,'[4]К1-2023 - общински'!$D$8:$CU$380,96,0)</f>
        <v>0</v>
      </c>
      <c r="L147" s="98">
        <f t="shared" si="242"/>
        <v>0</v>
      </c>
      <c r="M147" s="98">
        <f>VLOOKUP(D147,[5]Sheet1!$F$7:$AI$380,30,0)</f>
        <v>0</v>
      </c>
      <c r="N147" s="98">
        <f t="shared" si="243"/>
        <v>0</v>
      </c>
      <c r="O147" s="98">
        <f>VLOOKUP(D147,[1]Sheet1!$E$15:$BV$388,70,0)</f>
        <v>7</v>
      </c>
      <c r="P147" s="98">
        <f t="shared" si="244"/>
        <v>61747</v>
      </c>
      <c r="Q147" s="100">
        <f t="shared" si="269"/>
        <v>432187</v>
      </c>
      <c r="R147" s="101">
        <f t="shared" si="270"/>
        <v>127</v>
      </c>
      <c r="S147" s="98">
        <f>VLOOKUP(D147,[1]Sheet1!$E$15:$AK$388,33,0)</f>
        <v>7</v>
      </c>
      <c r="T147" s="98">
        <f>VLOOKUP(D147,[5]Sheet1!$F$7:$U$380,16,0)</f>
        <v>0</v>
      </c>
      <c r="U147" s="98">
        <f t="shared" si="245"/>
        <v>7</v>
      </c>
      <c r="V147" s="99">
        <f t="shared" si="246"/>
        <v>109676</v>
      </c>
      <c r="W147" s="98">
        <f>VLOOKUP(D147,[1]Sheet1!$E$15:$DN$388,114,0)</f>
        <v>0</v>
      </c>
      <c r="X147" s="99">
        <f t="shared" si="247"/>
        <v>0</v>
      </c>
      <c r="Y147" s="98">
        <f>VLOOKUP(D147,[1]Sheet1!$E$15:$DP$388,116,0)</f>
        <v>0</v>
      </c>
      <c r="Z147" s="99">
        <f t="shared" si="248"/>
        <v>0</v>
      </c>
      <c r="AA147" s="71">
        <v>73900</v>
      </c>
      <c r="AB147" s="39">
        <f t="shared" si="271"/>
        <v>363031.2</v>
      </c>
      <c r="AC147" s="39">
        <f t="shared" si="272"/>
        <v>0</v>
      </c>
      <c r="AD147" s="39">
        <f t="shared" si="273"/>
        <v>0</v>
      </c>
      <c r="AE147" s="39">
        <f t="shared" si="274"/>
        <v>61747</v>
      </c>
      <c r="AF147" s="39">
        <f t="shared" si="249"/>
        <v>424778.2</v>
      </c>
      <c r="AG147" s="39">
        <f t="shared" si="275"/>
        <v>109676</v>
      </c>
      <c r="AH147" s="39">
        <f t="shared" si="250"/>
        <v>73900</v>
      </c>
      <c r="AI147" s="39">
        <f t="shared" si="276"/>
        <v>0</v>
      </c>
      <c r="AJ147" s="39">
        <f t="shared" si="251"/>
        <v>608354.19999999995</v>
      </c>
      <c r="AK147" s="102">
        <v>0</v>
      </c>
      <c r="AL147" s="39">
        <f>VLOOKUP(D147,[6]data!$A$2:$E$107,5,0)</f>
        <v>5000</v>
      </c>
      <c r="AM147" s="98">
        <f>VLOOKUP(D147,[2]Sheet1!$E$15:$CJ$388,84,0)</f>
        <v>0</v>
      </c>
      <c r="AN147" s="39">
        <f t="shared" si="252"/>
        <v>0</v>
      </c>
      <c r="AO147" s="76">
        <f t="shared" si="280"/>
        <v>19</v>
      </c>
      <c r="AP147" s="76">
        <f t="shared" si="253"/>
        <v>11730.600000000002</v>
      </c>
      <c r="AQ147" s="76"/>
      <c r="AR147" s="76">
        <f t="shared" si="254"/>
        <v>0</v>
      </c>
      <c r="AS147" s="99">
        <f t="shared" si="255"/>
        <v>16730.600000000002</v>
      </c>
      <c r="AT147" s="100">
        <f t="shared" si="256"/>
        <v>625084.79999999993</v>
      </c>
      <c r="AU147" s="98">
        <f>VLOOKUP(D147,[1]Sheet1!$E$15:$CT$388,94,0)</f>
        <v>3</v>
      </c>
      <c r="AV147" s="98">
        <f>VLOOKUP(D147,[1]Sheet1!$E$15:$CV$388,96,0)</f>
        <v>79</v>
      </c>
      <c r="AW147" s="99">
        <f t="shared" si="257"/>
        <v>122230</v>
      </c>
      <c r="AX147" s="98">
        <f>VLOOKUP(D147,[1]Sheet1!$E$15:$CR$388,92,0)</f>
        <v>0</v>
      </c>
      <c r="AY147" s="98">
        <f t="shared" si="258"/>
        <v>0</v>
      </c>
      <c r="AZ147" s="76">
        <f t="shared" si="259"/>
        <v>4200</v>
      </c>
      <c r="BA147" s="104"/>
      <c r="BB147" s="102">
        <v>62</v>
      </c>
      <c r="BC147" s="99">
        <f t="shared" si="260"/>
        <v>12834</v>
      </c>
      <c r="BD147" s="98">
        <f>VLOOKUP(D147,[1]Sheet1!$E$15:$DF$388,106,0)</f>
        <v>0</v>
      </c>
      <c r="BE147" s="98">
        <f t="shared" si="261"/>
        <v>0</v>
      </c>
      <c r="BF147" s="99">
        <v>2662</v>
      </c>
      <c r="BG147" s="98">
        <f t="shared" si="277"/>
        <v>120</v>
      </c>
      <c r="BH147" s="98">
        <f t="shared" si="278"/>
        <v>0</v>
      </c>
      <c r="BI147" s="99">
        <f t="shared" si="262"/>
        <v>5040</v>
      </c>
      <c r="BJ147" s="98">
        <f>VLOOKUP(D147,[1]Sheet1!$E$15:$CA$388,75,0)</f>
        <v>0</v>
      </c>
      <c r="BK147" s="98">
        <f t="shared" si="263"/>
        <v>0</v>
      </c>
      <c r="BL147" s="98">
        <v>0</v>
      </c>
      <c r="BM147" s="98">
        <f t="shared" si="264"/>
        <v>0</v>
      </c>
      <c r="BN147" s="98"/>
      <c r="BO147" s="98"/>
      <c r="BP147" s="39">
        <f t="shared" si="265"/>
        <v>0</v>
      </c>
      <c r="BQ147" s="39">
        <f t="shared" si="279"/>
        <v>772050.79999999993</v>
      </c>
      <c r="BR147" s="39">
        <f t="shared" si="266"/>
        <v>772051</v>
      </c>
    </row>
    <row r="148" spans="1:70" ht="15" x14ac:dyDescent="0.15">
      <c r="A148" s="69">
        <v>2218201</v>
      </c>
      <c r="C148" s="83">
        <v>0</v>
      </c>
      <c r="D148" s="69">
        <v>2218201</v>
      </c>
      <c r="E148" s="75" t="s">
        <v>36</v>
      </c>
      <c r="F148" s="69" t="s">
        <v>504</v>
      </c>
      <c r="G148" s="98">
        <f>VLOOKUP(D148,[1]Sheet1!$E$15:$AM$388,35,0)</f>
        <v>216</v>
      </c>
      <c r="H148" s="99">
        <f t="shared" si="240"/>
        <v>666792</v>
      </c>
      <c r="I148" s="98">
        <f>VLOOKUP(D148,[1]Sheet1!$E$15:$AQ$388,39,0)</f>
        <v>0</v>
      </c>
      <c r="J148" s="98">
        <f t="shared" si="241"/>
        <v>0</v>
      </c>
      <c r="K148" s="98">
        <f>VLOOKUP(D148,'[4]К1-2023 - общински'!$D$8:$CU$380,96,0)</f>
        <v>0</v>
      </c>
      <c r="L148" s="98">
        <f t="shared" si="242"/>
        <v>0</v>
      </c>
      <c r="M148" s="98">
        <f>VLOOKUP(D148,[5]Sheet1!$F$7:$AI$380,30,0)</f>
        <v>0</v>
      </c>
      <c r="N148" s="98">
        <f t="shared" si="243"/>
        <v>0</v>
      </c>
      <c r="O148" s="98">
        <f>VLOOKUP(D148,[1]Sheet1!$E$15:$BV$388,70,0)</f>
        <v>0</v>
      </c>
      <c r="P148" s="98">
        <f t="shared" si="244"/>
        <v>0</v>
      </c>
      <c r="Q148" s="100">
        <f t="shared" si="269"/>
        <v>666792</v>
      </c>
      <c r="R148" s="101">
        <f t="shared" si="270"/>
        <v>216</v>
      </c>
      <c r="S148" s="98">
        <f>VLOOKUP(D148,[1]Sheet1!$E$15:$AK$388,33,0)</f>
        <v>10</v>
      </c>
      <c r="T148" s="98">
        <f>VLOOKUP(D148,[5]Sheet1!$F$7:$U$380,16,0)</f>
        <v>0</v>
      </c>
      <c r="U148" s="98">
        <f t="shared" si="245"/>
        <v>10</v>
      </c>
      <c r="V148" s="99">
        <f t="shared" si="246"/>
        <v>156680</v>
      </c>
      <c r="W148" s="98">
        <f>VLOOKUP(D148,[1]Sheet1!$E$15:$DN$388,114,0)</f>
        <v>0</v>
      </c>
      <c r="X148" s="99">
        <f t="shared" si="247"/>
        <v>0</v>
      </c>
      <c r="Y148" s="98">
        <f>VLOOKUP(D148,[1]Sheet1!$E$15:$DP$388,116,0)</f>
        <v>0</v>
      </c>
      <c r="Z148" s="99">
        <f t="shared" si="248"/>
        <v>0</v>
      </c>
      <c r="AA148" s="71">
        <v>73900</v>
      </c>
      <c r="AB148" s="39">
        <f t="shared" si="271"/>
        <v>653456.16</v>
      </c>
      <c r="AC148" s="39">
        <f t="shared" si="272"/>
        <v>0</v>
      </c>
      <c r="AD148" s="39">
        <f t="shared" si="273"/>
        <v>0</v>
      </c>
      <c r="AE148" s="39">
        <f t="shared" si="274"/>
        <v>0</v>
      </c>
      <c r="AF148" s="39">
        <f t="shared" si="249"/>
        <v>653456.16</v>
      </c>
      <c r="AG148" s="39">
        <f t="shared" si="275"/>
        <v>156680</v>
      </c>
      <c r="AH148" s="39">
        <f t="shared" si="250"/>
        <v>73900</v>
      </c>
      <c r="AI148" s="39">
        <f t="shared" si="276"/>
        <v>0</v>
      </c>
      <c r="AJ148" s="39">
        <f t="shared" si="251"/>
        <v>884036.16</v>
      </c>
      <c r="AK148" s="102">
        <v>0</v>
      </c>
      <c r="AL148" s="39">
        <f>VLOOKUP(D148,[6]data!$A$2:$E$107,5,0)</f>
        <v>5000</v>
      </c>
      <c r="AM148" s="98">
        <f>VLOOKUP(D148,[2]Sheet1!$E$15:$CJ$388,84,0)</f>
        <v>0</v>
      </c>
      <c r="AN148" s="39">
        <f t="shared" si="252"/>
        <v>0</v>
      </c>
      <c r="AO148" s="76"/>
      <c r="AP148" s="76">
        <f t="shared" si="253"/>
        <v>0</v>
      </c>
      <c r="AQ148" s="76"/>
      <c r="AR148" s="76">
        <f t="shared" si="254"/>
        <v>0</v>
      </c>
      <c r="AS148" s="99">
        <f t="shared" si="255"/>
        <v>5000</v>
      </c>
      <c r="AT148" s="100">
        <f t="shared" si="256"/>
        <v>889036.16</v>
      </c>
      <c r="AU148" s="98">
        <f>VLOOKUP(D148,[1]Sheet1!$E$15:$CT$388,94,0)</f>
        <v>6</v>
      </c>
      <c r="AV148" s="98">
        <f>VLOOKUP(D148,[1]Sheet1!$E$15:$CV$388,96,0)</f>
        <v>125</v>
      </c>
      <c r="AW148" s="99">
        <f t="shared" si="257"/>
        <v>197798</v>
      </c>
      <c r="AX148" s="98">
        <f>VLOOKUP(D148,[1]Sheet1!$E$15:$CR$388,92,0)</f>
        <v>0</v>
      </c>
      <c r="AY148" s="98">
        <f t="shared" si="258"/>
        <v>0</v>
      </c>
      <c r="AZ148" s="76">
        <f t="shared" si="259"/>
        <v>7560</v>
      </c>
      <c r="BA148" s="104"/>
      <c r="BB148" s="102">
        <v>127</v>
      </c>
      <c r="BC148" s="99">
        <f t="shared" si="260"/>
        <v>26289</v>
      </c>
      <c r="BD148" s="98">
        <f>VLOOKUP(D148,[1]Sheet1!$E$15:$DF$388,106,0)</f>
        <v>0</v>
      </c>
      <c r="BE148" s="98">
        <f t="shared" si="261"/>
        <v>0</v>
      </c>
      <c r="BF148" s="99">
        <v>2662</v>
      </c>
      <c r="BG148" s="98">
        <f t="shared" si="277"/>
        <v>216</v>
      </c>
      <c r="BH148" s="98">
        <f t="shared" si="278"/>
        <v>0</v>
      </c>
      <c r="BI148" s="99">
        <f t="shared" si="262"/>
        <v>9072</v>
      </c>
      <c r="BJ148" s="98">
        <f>VLOOKUP(D148,[1]Sheet1!$E$15:$CA$388,75,0)</f>
        <v>0</v>
      </c>
      <c r="BK148" s="98">
        <f t="shared" si="263"/>
        <v>0</v>
      </c>
      <c r="BL148" s="98">
        <v>0</v>
      </c>
      <c r="BM148" s="98">
        <f t="shared" si="264"/>
        <v>0</v>
      </c>
      <c r="BN148" s="98"/>
      <c r="BO148" s="98"/>
      <c r="BP148" s="39">
        <f t="shared" si="265"/>
        <v>0</v>
      </c>
      <c r="BQ148" s="39">
        <f t="shared" si="279"/>
        <v>1132417.1600000001</v>
      </c>
      <c r="BR148" s="39">
        <f t="shared" si="266"/>
        <v>1132417</v>
      </c>
    </row>
    <row r="149" spans="1:70" ht="15" x14ac:dyDescent="0.15">
      <c r="A149" s="69">
        <v>2218083</v>
      </c>
      <c r="C149" s="83">
        <v>0</v>
      </c>
      <c r="D149" s="69">
        <v>2218083</v>
      </c>
      <c r="E149" s="75" t="s">
        <v>36</v>
      </c>
      <c r="F149" s="69" t="s">
        <v>505</v>
      </c>
      <c r="G149" s="98">
        <f>VLOOKUP(D149,[1]Sheet1!$E$15:$AM$388,35,0)</f>
        <v>206</v>
      </c>
      <c r="H149" s="99">
        <f t="shared" si="240"/>
        <v>635922</v>
      </c>
      <c r="I149" s="98">
        <f>VLOOKUP(D149,[1]Sheet1!$E$15:$AQ$388,39,0)</f>
        <v>0</v>
      </c>
      <c r="J149" s="98">
        <f t="shared" si="241"/>
        <v>0</v>
      </c>
      <c r="K149" s="98">
        <f>VLOOKUP(D149,'[4]К1-2023 - общински'!$D$8:$CU$380,96,0)</f>
        <v>0</v>
      </c>
      <c r="L149" s="98">
        <f t="shared" si="242"/>
        <v>0</v>
      </c>
      <c r="M149" s="98">
        <f>VLOOKUP(D149,[5]Sheet1!$F$7:$AI$380,30,0)</f>
        <v>0</v>
      </c>
      <c r="N149" s="98">
        <f t="shared" si="243"/>
        <v>0</v>
      </c>
      <c r="O149" s="98">
        <f>VLOOKUP(D149,[1]Sheet1!$E$15:$BV$388,70,0)</f>
        <v>0</v>
      </c>
      <c r="P149" s="98">
        <f t="shared" si="244"/>
        <v>0</v>
      </c>
      <c r="Q149" s="100">
        <f t="shared" si="269"/>
        <v>635922</v>
      </c>
      <c r="R149" s="101">
        <f t="shared" si="270"/>
        <v>206</v>
      </c>
      <c r="S149" s="98">
        <f>VLOOKUP(D149,[1]Sheet1!$E$15:$AK$388,33,0)</f>
        <v>11</v>
      </c>
      <c r="T149" s="98">
        <f>VLOOKUP(D149,[5]Sheet1!$F$7:$U$380,16,0)</f>
        <v>0</v>
      </c>
      <c r="U149" s="98">
        <f t="shared" si="245"/>
        <v>11</v>
      </c>
      <c r="V149" s="99">
        <f t="shared" si="246"/>
        <v>172348</v>
      </c>
      <c r="W149" s="98">
        <f>VLOOKUP(D149,[1]Sheet1!$E$15:$DN$388,114,0)</f>
        <v>0</v>
      </c>
      <c r="X149" s="99">
        <f t="shared" si="247"/>
        <v>0</v>
      </c>
      <c r="Y149" s="98">
        <f>VLOOKUP(D149,[1]Sheet1!$E$15:$DP$388,116,0)</f>
        <v>0</v>
      </c>
      <c r="Z149" s="99">
        <f t="shared" si="248"/>
        <v>0</v>
      </c>
      <c r="AA149" s="71">
        <v>73900</v>
      </c>
      <c r="AB149" s="39">
        <f t="shared" si="271"/>
        <v>623203.55999999994</v>
      </c>
      <c r="AC149" s="39">
        <f t="shared" si="272"/>
        <v>0</v>
      </c>
      <c r="AD149" s="39">
        <f t="shared" si="273"/>
        <v>0</v>
      </c>
      <c r="AE149" s="39">
        <f t="shared" si="274"/>
        <v>0</v>
      </c>
      <c r="AF149" s="39">
        <f t="shared" si="249"/>
        <v>623203.55999999994</v>
      </c>
      <c r="AG149" s="39">
        <f t="shared" si="275"/>
        <v>172348</v>
      </c>
      <c r="AH149" s="39">
        <f t="shared" si="250"/>
        <v>73900</v>
      </c>
      <c r="AI149" s="39">
        <f t="shared" si="276"/>
        <v>0</v>
      </c>
      <c r="AJ149" s="39">
        <f t="shared" si="251"/>
        <v>869451.55999999994</v>
      </c>
      <c r="AK149" s="102">
        <v>6050</v>
      </c>
      <c r="AL149" s="39">
        <v>0</v>
      </c>
      <c r="AM149" s="98">
        <f>VLOOKUP(D149,[2]Sheet1!$E$15:$CJ$388,84,0)</f>
        <v>12</v>
      </c>
      <c r="AN149" s="39">
        <f t="shared" si="252"/>
        <v>1200</v>
      </c>
      <c r="AO149" s="76"/>
      <c r="AP149" s="76">
        <f t="shared" si="253"/>
        <v>0</v>
      </c>
      <c r="AQ149" s="76"/>
      <c r="AR149" s="76">
        <f t="shared" si="254"/>
        <v>0</v>
      </c>
      <c r="AS149" s="99">
        <f t="shared" si="255"/>
        <v>7250</v>
      </c>
      <c r="AT149" s="100">
        <f t="shared" si="256"/>
        <v>876701.55999999994</v>
      </c>
      <c r="AU149" s="98">
        <f>VLOOKUP(D149,[1]Sheet1!$E$15:$CT$388,94,0)</f>
        <v>5</v>
      </c>
      <c r="AV149" s="98">
        <f>VLOOKUP(D149,[1]Sheet1!$E$15:$CV$388,96,0)</f>
        <v>125</v>
      </c>
      <c r="AW149" s="99">
        <f t="shared" si="257"/>
        <v>194290</v>
      </c>
      <c r="AX149" s="98">
        <f>VLOOKUP(D149,[1]Sheet1!$E$15:$CR$388,92,0)</f>
        <v>2</v>
      </c>
      <c r="AY149" s="98">
        <f t="shared" si="258"/>
        <v>5040</v>
      </c>
      <c r="AZ149" s="76">
        <f t="shared" si="259"/>
        <v>7210</v>
      </c>
      <c r="BA149" s="104"/>
      <c r="BB149" s="102">
        <v>127</v>
      </c>
      <c r="BC149" s="99">
        <f t="shared" si="260"/>
        <v>26289</v>
      </c>
      <c r="BD149" s="98">
        <f>VLOOKUP(D149,[1]Sheet1!$E$15:$DF$388,106,0)</f>
        <v>0</v>
      </c>
      <c r="BE149" s="98">
        <f t="shared" si="261"/>
        <v>0</v>
      </c>
      <c r="BF149" s="99">
        <v>2662</v>
      </c>
      <c r="BG149" s="98">
        <f t="shared" si="277"/>
        <v>206</v>
      </c>
      <c r="BH149" s="98">
        <f t="shared" si="278"/>
        <v>0</v>
      </c>
      <c r="BI149" s="99">
        <f t="shared" si="262"/>
        <v>8652</v>
      </c>
      <c r="BJ149" s="98">
        <f>VLOOKUP(D149,[1]Sheet1!$E$15:$CA$388,75,0)</f>
        <v>0</v>
      </c>
      <c r="BK149" s="98">
        <f t="shared" si="263"/>
        <v>0</v>
      </c>
      <c r="BL149" s="98">
        <v>0</v>
      </c>
      <c r="BM149" s="98">
        <f t="shared" si="264"/>
        <v>0</v>
      </c>
      <c r="BN149" s="98"/>
      <c r="BO149" s="98"/>
      <c r="BP149" s="39">
        <f t="shared" si="265"/>
        <v>0</v>
      </c>
      <c r="BQ149" s="39">
        <f t="shared" si="279"/>
        <v>1120844.56</v>
      </c>
      <c r="BR149" s="39">
        <f t="shared" si="266"/>
        <v>1120845</v>
      </c>
    </row>
    <row r="150" spans="1:70" ht="15" x14ac:dyDescent="0.25">
      <c r="B150" s="11">
        <v>10</v>
      </c>
      <c r="C150" s="85"/>
      <c r="F150" s="47" t="s">
        <v>37</v>
      </c>
      <c r="G150" s="47">
        <f t="shared" ref="G150:Z150" si="282">SUM(G151:G160)</f>
        <v>5029</v>
      </c>
      <c r="H150" s="47">
        <f t="shared" si="282"/>
        <v>15524523</v>
      </c>
      <c r="I150" s="47">
        <f t="shared" si="282"/>
        <v>0</v>
      </c>
      <c r="J150" s="47">
        <f t="shared" si="282"/>
        <v>0</v>
      </c>
      <c r="K150" s="47">
        <f t="shared" si="282"/>
        <v>0</v>
      </c>
      <c r="L150" s="47">
        <f t="shared" si="282"/>
        <v>0</v>
      </c>
      <c r="M150" s="47">
        <f t="shared" si="282"/>
        <v>0</v>
      </c>
      <c r="N150" s="47">
        <f t="shared" si="282"/>
        <v>0</v>
      </c>
      <c r="O150" s="47">
        <f t="shared" si="282"/>
        <v>17</v>
      </c>
      <c r="P150" s="47">
        <f t="shared" si="282"/>
        <v>149957</v>
      </c>
      <c r="Q150" s="47">
        <f t="shared" si="282"/>
        <v>15674480</v>
      </c>
      <c r="R150" s="47">
        <f t="shared" si="282"/>
        <v>5046</v>
      </c>
      <c r="S150" s="47">
        <f t="shared" si="282"/>
        <v>225</v>
      </c>
      <c r="T150" s="47">
        <f t="shared" si="282"/>
        <v>0</v>
      </c>
      <c r="U150" s="47">
        <f t="shared" si="282"/>
        <v>225</v>
      </c>
      <c r="V150" s="47">
        <f t="shared" si="282"/>
        <v>3525300</v>
      </c>
      <c r="W150" s="47">
        <f t="shared" si="282"/>
        <v>27</v>
      </c>
      <c r="X150" s="47">
        <f t="shared" si="282"/>
        <v>1998</v>
      </c>
      <c r="Y150" s="47">
        <f t="shared" si="282"/>
        <v>845</v>
      </c>
      <c r="Z150" s="47">
        <f t="shared" si="282"/>
        <v>109005</v>
      </c>
      <c r="AA150" s="47">
        <f t="shared" ref="AA150:BR150" si="283">SUM(AA151:AA160)</f>
        <v>739000</v>
      </c>
      <c r="AB150" s="47">
        <f t="shared" si="283"/>
        <v>15214032.539999999</v>
      </c>
      <c r="AC150" s="47">
        <f t="shared" si="283"/>
        <v>0</v>
      </c>
      <c r="AD150" s="47">
        <f t="shared" si="283"/>
        <v>0</v>
      </c>
      <c r="AE150" s="47">
        <f t="shared" si="283"/>
        <v>149957</v>
      </c>
      <c r="AF150" s="47">
        <f t="shared" si="283"/>
        <v>15363989.539999999</v>
      </c>
      <c r="AG150" s="47">
        <f t="shared" si="283"/>
        <v>3525300</v>
      </c>
      <c r="AH150" s="47">
        <f t="shared" si="283"/>
        <v>739000</v>
      </c>
      <c r="AI150" s="47">
        <f t="shared" si="283"/>
        <v>111003</v>
      </c>
      <c r="AJ150" s="47">
        <f t="shared" si="283"/>
        <v>19739292.539999999</v>
      </c>
      <c r="AK150" s="47">
        <f t="shared" si="283"/>
        <v>26400</v>
      </c>
      <c r="AL150" s="47">
        <f t="shared" si="283"/>
        <v>35000</v>
      </c>
      <c r="AM150" s="47">
        <f t="shared" si="283"/>
        <v>226</v>
      </c>
      <c r="AN150" s="47">
        <f t="shared" si="283"/>
        <v>22600</v>
      </c>
      <c r="AO150" s="47">
        <f t="shared" si="283"/>
        <v>88</v>
      </c>
      <c r="AP150" s="47">
        <f t="shared" si="283"/>
        <v>54331.200000000012</v>
      </c>
      <c r="AQ150" s="47">
        <f t="shared" si="283"/>
        <v>0</v>
      </c>
      <c r="AR150" s="47">
        <f t="shared" si="283"/>
        <v>0</v>
      </c>
      <c r="AS150" s="47">
        <f t="shared" si="283"/>
        <v>138331.20000000001</v>
      </c>
      <c r="AT150" s="47">
        <f t="shared" si="283"/>
        <v>19877623.740000002</v>
      </c>
      <c r="AU150" s="47">
        <f t="shared" si="283"/>
        <v>91</v>
      </c>
      <c r="AV150" s="47">
        <f t="shared" si="283"/>
        <v>2054</v>
      </c>
      <c r="AW150" s="47">
        <f t="shared" si="283"/>
        <v>3223584</v>
      </c>
      <c r="AX150" s="47">
        <f t="shared" si="283"/>
        <v>14</v>
      </c>
      <c r="AY150" s="47">
        <f t="shared" si="283"/>
        <v>35280</v>
      </c>
      <c r="AZ150" s="47">
        <f t="shared" si="283"/>
        <v>176015</v>
      </c>
      <c r="BA150" s="47">
        <f t="shared" si="283"/>
        <v>0</v>
      </c>
      <c r="BB150" s="47">
        <f t="shared" si="283"/>
        <v>2420</v>
      </c>
      <c r="BC150" s="47">
        <f t="shared" si="283"/>
        <v>500940</v>
      </c>
      <c r="BD150" s="47">
        <f t="shared" si="283"/>
        <v>874</v>
      </c>
      <c r="BE150" s="47">
        <f t="shared" si="283"/>
        <v>87400</v>
      </c>
      <c r="BF150" s="47">
        <f t="shared" si="283"/>
        <v>26620</v>
      </c>
      <c r="BG150" s="47">
        <f t="shared" si="283"/>
        <v>5029</v>
      </c>
      <c r="BH150" s="47">
        <f t="shared" si="283"/>
        <v>0</v>
      </c>
      <c r="BI150" s="47">
        <f t="shared" si="283"/>
        <v>211218</v>
      </c>
      <c r="BJ150" s="47">
        <f t="shared" si="283"/>
        <v>1</v>
      </c>
      <c r="BK150" s="47">
        <f t="shared" si="283"/>
        <v>19</v>
      </c>
      <c r="BL150" s="47">
        <f t="shared" si="283"/>
        <v>0</v>
      </c>
      <c r="BM150" s="47">
        <f t="shared" si="283"/>
        <v>0</v>
      </c>
      <c r="BN150" s="47">
        <f t="shared" si="283"/>
        <v>0</v>
      </c>
      <c r="BO150" s="47">
        <f t="shared" si="283"/>
        <v>0</v>
      </c>
      <c r="BP150" s="47">
        <f t="shared" si="283"/>
        <v>0</v>
      </c>
      <c r="BQ150" s="47">
        <f t="shared" si="283"/>
        <v>24138699.739999998</v>
      </c>
      <c r="BR150" s="47">
        <f t="shared" si="283"/>
        <v>24138699</v>
      </c>
    </row>
    <row r="151" spans="1:70" ht="15" x14ac:dyDescent="0.15">
      <c r="A151" s="69">
        <v>2219024</v>
      </c>
      <c r="C151" s="83">
        <v>0</v>
      </c>
      <c r="D151" s="69">
        <v>2219024</v>
      </c>
      <c r="E151" s="75" t="s">
        <v>37</v>
      </c>
      <c r="F151" s="69" t="s">
        <v>506</v>
      </c>
      <c r="G151" s="98">
        <f>VLOOKUP(D151,[1]Sheet1!$E$15:$AM$388,35,0)</f>
        <v>234</v>
      </c>
      <c r="H151" s="99">
        <f t="shared" si="240"/>
        <v>722358</v>
      </c>
      <c r="I151" s="98">
        <f>VLOOKUP(D151,[1]Sheet1!$E$15:$AQ$388,39,0)</f>
        <v>0</v>
      </c>
      <c r="J151" s="98">
        <f t="shared" si="241"/>
        <v>0</v>
      </c>
      <c r="K151" s="98">
        <f>VLOOKUP(D151,'[4]К1-2023 - общински'!$D$8:$CU$380,96,0)</f>
        <v>0</v>
      </c>
      <c r="L151" s="98">
        <f t="shared" si="242"/>
        <v>0</v>
      </c>
      <c r="M151" s="98">
        <f>VLOOKUP(D151,[5]Sheet1!$F$7:$AI$380,30,0)</f>
        <v>0</v>
      </c>
      <c r="N151" s="98">
        <f t="shared" si="243"/>
        <v>0</v>
      </c>
      <c r="O151" s="98">
        <f>VLOOKUP(D151,[1]Sheet1!$E$15:$BV$388,70,0)</f>
        <v>0</v>
      </c>
      <c r="P151" s="98">
        <f t="shared" si="244"/>
        <v>0</v>
      </c>
      <c r="Q151" s="100">
        <f t="shared" ref="Q151:Q160" si="284">H151+J151+L151+N151+P151</f>
        <v>722358</v>
      </c>
      <c r="R151" s="101">
        <f t="shared" ref="R151:R160" si="285">G151+I151+K151+M151+O151</f>
        <v>234</v>
      </c>
      <c r="S151" s="98">
        <f>VLOOKUP(D151,[1]Sheet1!$E$15:$AK$388,33,0)</f>
        <v>12</v>
      </c>
      <c r="T151" s="98">
        <f>VLOOKUP(D151,[5]Sheet1!$F$7:$U$380,16,0)</f>
        <v>0</v>
      </c>
      <c r="U151" s="98">
        <f t="shared" si="245"/>
        <v>12</v>
      </c>
      <c r="V151" s="99">
        <f t="shared" si="246"/>
        <v>188016</v>
      </c>
      <c r="W151" s="98">
        <f>VLOOKUP(D151,[1]Sheet1!$E$15:$DN$388,114,0)</f>
        <v>0</v>
      </c>
      <c r="X151" s="99">
        <f t="shared" si="247"/>
        <v>0</v>
      </c>
      <c r="Y151" s="98">
        <f>VLOOKUP(D151,[1]Sheet1!$E$15:$DP$388,116,0)</f>
        <v>122</v>
      </c>
      <c r="Z151" s="99">
        <f t="shared" si="248"/>
        <v>15738</v>
      </c>
      <c r="AA151" s="71">
        <v>73900</v>
      </c>
      <c r="AB151" s="39">
        <f t="shared" ref="AB151:AB160" si="286">H151*98%</f>
        <v>707910.84</v>
      </c>
      <c r="AC151" s="39">
        <f t="shared" ref="AC151:AC160" si="287">J151*98%</f>
        <v>0</v>
      </c>
      <c r="AD151" s="39">
        <f t="shared" ref="AD151:AD160" si="288">N151+L151</f>
        <v>0</v>
      </c>
      <c r="AE151" s="39">
        <f t="shared" ref="AE151:AE160" si="289">P151*100%</f>
        <v>0</v>
      </c>
      <c r="AF151" s="39">
        <f t="shared" si="249"/>
        <v>707910.84</v>
      </c>
      <c r="AG151" s="39">
        <f t="shared" ref="AG151:AG160" si="290">V151</f>
        <v>188016</v>
      </c>
      <c r="AH151" s="39">
        <f t="shared" si="250"/>
        <v>73900</v>
      </c>
      <c r="AI151" s="39">
        <f t="shared" ref="AI151:AI160" si="291">X151+Z151</f>
        <v>15738</v>
      </c>
      <c r="AJ151" s="39">
        <f t="shared" si="251"/>
        <v>985564.84</v>
      </c>
      <c r="AK151" s="102">
        <v>0</v>
      </c>
      <c r="AL151" s="39">
        <f>VLOOKUP(D151,[6]data!$A$2:$E$107,5,0)</f>
        <v>5000</v>
      </c>
      <c r="AM151" s="98">
        <f>VLOOKUP(D151,[2]Sheet1!$E$15:$CJ$388,84,0)</f>
        <v>1</v>
      </c>
      <c r="AN151" s="39">
        <f t="shared" si="252"/>
        <v>100</v>
      </c>
      <c r="AO151" s="76"/>
      <c r="AP151" s="76">
        <f t="shared" si="253"/>
        <v>0</v>
      </c>
      <c r="AQ151" s="76"/>
      <c r="AR151" s="76">
        <f t="shared" si="254"/>
        <v>0</v>
      </c>
      <c r="AS151" s="99">
        <f t="shared" si="255"/>
        <v>5100</v>
      </c>
      <c r="AT151" s="100">
        <f t="shared" si="256"/>
        <v>990664.84</v>
      </c>
      <c r="AU151" s="98">
        <f>VLOOKUP(D151,[1]Sheet1!$E$15:$CT$388,94,0)</f>
        <v>1</v>
      </c>
      <c r="AV151" s="98">
        <f>VLOOKUP(D151,[1]Sheet1!$E$15:$CV$388,96,0)</f>
        <v>28</v>
      </c>
      <c r="AW151" s="99">
        <f t="shared" si="257"/>
        <v>43100</v>
      </c>
      <c r="AX151" s="98">
        <f>VLOOKUP(D151,[1]Sheet1!$E$15:$CR$388,92,0)</f>
        <v>0</v>
      </c>
      <c r="AY151" s="98">
        <f t="shared" si="258"/>
        <v>0</v>
      </c>
      <c r="AZ151" s="76">
        <f t="shared" si="259"/>
        <v>8190</v>
      </c>
      <c r="BA151" s="104"/>
      <c r="BB151" s="102">
        <v>59</v>
      </c>
      <c r="BC151" s="99">
        <f t="shared" si="260"/>
        <v>12213</v>
      </c>
      <c r="BD151" s="98">
        <f>VLOOKUP(D151,[1]Sheet1!$E$15:$DF$388,106,0)</f>
        <v>122</v>
      </c>
      <c r="BE151" s="98">
        <f t="shared" si="261"/>
        <v>12200</v>
      </c>
      <c r="BF151" s="99">
        <v>2662</v>
      </c>
      <c r="BG151" s="98">
        <f t="shared" ref="BG151:BG160" si="292">G151</f>
        <v>234</v>
      </c>
      <c r="BH151" s="98">
        <f t="shared" ref="BH151:BH160" si="293">I151</f>
        <v>0</v>
      </c>
      <c r="BI151" s="99">
        <f t="shared" si="262"/>
        <v>9828</v>
      </c>
      <c r="BJ151" s="98">
        <f>VLOOKUP(D151,[1]Sheet1!$E$15:$CA$388,75,0)</f>
        <v>0</v>
      </c>
      <c r="BK151" s="98">
        <f t="shared" si="263"/>
        <v>0</v>
      </c>
      <c r="BL151" s="98">
        <v>0</v>
      </c>
      <c r="BM151" s="98">
        <f t="shared" si="264"/>
        <v>0</v>
      </c>
      <c r="BN151" s="98"/>
      <c r="BO151" s="98"/>
      <c r="BP151" s="39">
        <f t="shared" si="265"/>
        <v>0</v>
      </c>
      <c r="BQ151" s="39">
        <f t="shared" ref="BQ151:BQ160" si="294">AT151+AW151+AY151+AZ151+BA151+BC151+BE151+BF151+BI151+BK151+BM151</f>
        <v>1078857.8399999999</v>
      </c>
      <c r="BR151" s="39">
        <f t="shared" si="266"/>
        <v>1078858</v>
      </c>
    </row>
    <row r="152" spans="1:70" ht="15" x14ac:dyDescent="0.15">
      <c r="A152" s="69">
        <v>2219042</v>
      </c>
      <c r="C152" s="83">
        <v>0</v>
      </c>
      <c r="D152" s="69">
        <v>2219042</v>
      </c>
      <c r="E152" s="75" t="s">
        <v>37</v>
      </c>
      <c r="F152" s="69" t="s">
        <v>507</v>
      </c>
      <c r="G152" s="98">
        <f>VLOOKUP(D152,[1]Sheet1!$E$15:$AM$388,35,0)</f>
        <v>729</v>
      </c>
      <c r="H152" s="99">
        <f t="shared" si="240"/>
        <v>2250423</v>
      </c>
      <c r="I152" s="98">
        <f>VLOOKUP(D152,[1]Sheet1!$E$15:$AQ$388,39,0)</f>
        <v>0</v>
      </c>
      <c r="J152" s="98">
        <f t="shared" si="241"/>
        <v>0</v>
      </c>
      <c r="K152" s="98">
        <f>VLOOKUP(D152,'[4]К1-2023 - общински'!$D$8:$CU$380,96,0)</f>
        <v>0</v>
      </c>
      <c r="L152" s="98">
        <f t="shared" si="242"/>
        <v>0</v>
      </c>
      <c r="M152" s="98">
        <f>VLOOKUP(D152,[5]Sheet1!$F$7:$AI$380,30,0)</f>
        <v>0</v>
      </c>
      <c r="N152" s="98">
        <f t="shared" si="243"/>
        <v>0</v>
      </c>
      <c r="O152" s="98">
        <f>VLOOKUP(D152,[1]Sheet1!$E$15:$BV$388,70,0)</f>
        <v>3</v>
      </c>
      <c r="P152" s="98">
        <f t="shared" si="244"/>
        <v>26463</v>
      </c>
      <c r="Q152" s="100">
        <f t="shared" si="284"/>
        <v>2276886</v>
      </c>
      <c r="R152" s="101">
        <f t="shared" si="285"/>
        <v>732</v>
      </c>
      <c r="S152" s="98">
        <f>VLOOKUP(D152,[1]Sheet1!$E$15:$AK$388,33,0)</f>
        <v>32</v>
      </c>
      <c r="T152" s="98">
        <f>VLOOKUP(D152,[5]Sheet1!$F$7:$U$380,16,0)</f>
        <v>0</v>
      </c>
      <c r="U152" s="98">
        <f t="shared" si="245"/>
        <v>32</v>
      </c>
      <c r="V152" s="99">
        <f t="shared" si="246"/>
        <v>501376</v>
      </c>
      <c r="W152" s="98">
        <f>VLOOKUP(D152,[1]Sheet1!$E$15:$DN$388,114,0)</f>
        <v>0</v>
      </c>
      <c r="X152" s="99">
        <f t="shared" si="247"/>
        <v>0</v>
      </c>
      <c r="Y152" s="98">
        <f>VLOOKUP(D152,[1]Sheet1!$E$15:$DP$388,116,0)</f>
        <v>0</v>
      </c>
      <c r="Z152" s="99">
        <f t="shared" si="248"/>
        <v>0</v>
      </c>
      <c r="AA152" s="71">
        <v>73900</v>
      </c>
      <c r="AB152" s="39">
        <f t="shared" si="286"/>
        <v>2205414.54</v>
      </c>
      <c r="AC152" s="39">
        <f t="shared" si="287"/>
        <v>0</v>
      </c>
      <c r="AD152" s="39">
        <f t="shared" si="288"/>
        <v>0</v>
      </c>
      <c r="AE152" s="39">
        <f t="shared" si="289"/>
        <v>26463</v>
      </c>
      <c r="AF152" s="39">
        <f t="shared" si="249"/>
        <v>2231877.54</v>
      </c>
      <c r="AG152" s="39">
        <f t="shared" si="290"/>
        <v>501376</v>
      </c>
      <c r="AH152" s="39">
        <f t="shared" si="250"/>
        <v>73900</v>
      </c>
      <c r="AI152" s="39">
        <f t="shared" si="291"/>
        <v>0</v>
      </c>
      <c r="AJ152" s="39">
        <f t="shared" si="251"/>
        <v>2807153.54</v>
      </c>
      <c r="AK152" s="102">
        <v>0</v>
      </c>
      <c r="AL152" s="39">
        <f>VLOOKUP(D152,[6]data!$A$2:$E$107,5,0)</f>
        <v>5000</v>
      </c>
      <c r="AM152" s="98">
        <f>VLOOKUP(D152,[2]Sheet1!$E$15:$CJ$388,84,0)</f>
        <v>38</v>
      </c>
      <c r="AN152" s="39">
        <f t="shared" si="252"/>
        <v>3800</v>
      </c>
      <c r="AO152" s="76"/>
      <c r="AP152" s="76">
        <f t="shared" si="253"/>
        <v>0</v>
      </c>
      <c r="AQ152" s="76"/>
      <c r="AR152" s="76">
        <f t="shared" si="254"/>
        <v>0</v>
      </c>
      <c r="AS152" s="99">
        <f t="shared" si="255"/>
        <v>8800</v>
      </c>
      <c r="AT152" s="100">
        <f t="shared" si="256"/>
        <v>2815953.54</v>
      </c>
      <c r="AU152" s="98">
        <f>VLOOKUP(D152,[1]Sheet1!$E$15:$CT$388,94,0)</f>
        <v>19</v>
      </c>
      <c r="AV152" s="98">
        <f>VLOOKUP(D152,[1]Sheet1!$E$15:$CV$388,96,0)</f>
        <v>404</v>
      </c>
      <c r="AW152" s="99">
        <f t="shared" si="257"/>
        <v>637908</v>
      </c>
      <c r="AX152" s="98">
        <f>VLOOKUP(D152,[1]Sheet1!$E$15:$CR$388,92,0)</f>
        <v>1</v>
      </c>
      <c r="AY152" s="98">
        <f t="shared" si="258"/>
        <v>2520</v>
      </c>
      <c r="AZ152" s="76">
        <f t="shared" si="259"/>
        <v>25515</v>
      </c>
      <c r="BA152" s="104"/>
      <c r="BB152" s="102">
        <v>442</v>
      </c>
      <c r="BC152" s="99">
        <f t="shared" si="260"/>
        <v>91494</v>
      </c>
      <c r="BD152" s="98">
        <f>VLOOKUP(D152,[1]Sheet1!$E$15:$DF$388,106,0)</f>
        <v>0</v>
      </c>
      <c r="BE152" s="98">
        <f t="shared" si="261"/>
        <v>0</v>
      </c>
      <c r="BF152" s="99">
        <v>2662</v>
      </c>
      <c r="BG152" s="98">
        <f t="shared" si="292"/>
        <v>729</v>
      </c>
      <c r="BH152" s="98">
        <f t="shared" si="293"/>
        <v>0</v>
      </c>
      <c r="BI152" s="99">
        <f t="shared" si="262"/>
        <v>30618</v>
      </c>
      <c r="BJ152" s="98">
        <f>VLOOKUP(D152,[1]Sheet1!$E$15:$CA$388,75,0)</f>
        <v>0</v>
      </c>
      <c r="BK152" s="98">
        <f t="shared" si="263"/>
        <v>0</v>
      </c>
      <c r="BL152" s="98">
        <v>0</v>
      </c>
      <c r="BM152" s="98">
        <f t="shared" si="264"/>
        <v>0</v>
      </c>
      <c r="BN152" s="98"/>
      <c r="BO152" s="98"/>
      <c r="BP152" s="39">
        <f t="shared" si="265"/>
        <v>0</v>
      </c>
      <c r="BQ152" s="39">
        <f t="shared" si="294"/>
        <v>3606670.54</v>
      </c>
      <c r="BR152" s="39">
        <f t="shared" si="266"/>
        <v>3606671</v>
      </c>
    </row>
    <row r="153" spans="1:70" ht="15" x14ac:dyDescent="0.15">
      <c r="A153" s="69">
        <v>2219044</v>
      </c>
      <c r="C153" s="83">
        <v>0</v>
      </c>
      <c r="D153" s="69">
        <v>2219044</v>
      </c>
      <c r="E153" s="75" t="s">
        <v>37</v>
      </c>
      <c r="F153" s="69" t="s">
        <v>508</v>
      </c>
      <c r="G153" s="98">
        <f>VLOOKUP(D153,[1]Sheet1!$E$15:$AM$388,35,0)</f>
        <v>835</v>
      </c>
      <c r="H153" s="99">
        <f t="shared" si="240"/>
        <v>2577645</v>
      </c>
      <c r="I153" s="98">
        <f>VLOOKUP(D153,[1]Sheet1!$E$15:$AQ$388,39,0)</f>
        <v>0</v>
      </c>
      <c r="J153" s="98">
        <f t="shared" si="241"/>
        <v>0</v>
      </c>
      <c r="K153" s="98">
        <f>VLOOKUP(D153,'[4]К1-2023 - общински'!$D$8:$CU$380,96,0)</f>
        <v>0</v>
      </c>
      <c r="L153" s="98">
        <f t="shared" si="242"/>
        <v>0</v>
      </c>
      <c r="M153" s="98">
        <f>VLOOKUP(D153,[5]Sheet1!$F$7:$AI$380,30,0)</f>
        <v>0</v>
      </c>
      <c r="N153" s="98">
        <f t="shared" si="243"/>
        <v>0</v>
      </c>
      <c r="O153" s="98">
        <f>VLOOKUP(D153,[1]Sheet1!$E$15:$BV$388,70,0)</f>
        <v>0</v>
      </c>
      <c r="P153" s="98">
        <f t="shared" si="244"/>
        <v>0</v>
      </c>
      <c r="Q153" s="100">
        <f t="shared" si="284"/>
        <v>2577645</v>
      </c>
      <c r="R153" s="101">
        <f t="shared" si="285"/>
        <v>835</v>
      </c>
      <c r="S153" s="98">
        <f>VLOOKUP(D153,[1]Sheet1!$E$15:$AK$388,33,0)</f>
        <v>36</v>
      </c>
      <c r="T153" s="98">
        <f>VLOOKUP(D153,[5]Sheet1!$F$7:$U$380,16,0)</f>
        <v>0</v>
      </c>
      <c r="U153" s="98">
        <f t="shared" si="245"/>
        <v>36</v>
      </c>
      <c r="V153" s="99">
        <f t="shared" si="246"/>
        <v>564048</v>
      </c>
      <c r="W153" s="98">
        <f>VLOOKUP(D153,[1]Sheet1!$E$15:$DN$388,114,0)</f>
        <v>0</v>
      </c>
      <c r="X153" s="99">
        <f t="shared" si="247"/>
        <v>0</v>
      </c>
      <c r="Y153" s="98">
        <f>VLOOKUP(D153,[1]Sheet1!$E$15:$DP$388,116,0)</f>
        <v>244</v>
      </c>
      <c r="Z153" s="99">
        <f t="shared" si="248"/>
        <v>31476</v>
      </c>
      <c r="AA153" s="71">
        <v>73900</v>
      </c>
      <c r="AB153" s="39">
        <f t="shared" si="286"/>
        <v>2526092.1</v>
      </c>
      <c r="AC153" s="39">
        <f t="shared" si="287"/>
        <v>0</v>
      </c>
      <c r="AD153" s="39">
        <f t="shared" si="288"/>
        <v>0</v>
      </c>
      <c r="AE153" s="39">
        <f t="shared" si="289"/>
        <v>0</v>
      </c>
      <c r="AF153" s="39">
        <f t="shared" si="249"/>
        <v>2526092.1</v>
      </c>
      <c r="AG153" s="39">
        <f t="shared" si="290"/>
        <v>564048</v>
      </c>
      <c r="AH153" s="39">
        <f t="shared" si="250"/>
        <v>73900</v>
      </c>
      <c r="AI153" s="39">
        <f t="shared" si="291"/>
        <v>31476</v>
      </c>
      <c r="AJ153" s="39">
        <f t="shared" si="251"/>
        <v>3195516.1</v>
      </c>
      <c r="AK153" s="102">
        <v>0</v>
      </c>
      <c r="AL153" s="39">
        <v>0</v>
      </c>
      <c r="AM153" s="98">
        <f>VLOOKUP(D153,[2]Sheet1!$E$15:$CJ$388,84,0)</f>
        <v>22</v>
      </c>
      <c r="AN153" s="39">
        <f t="shared" si="252"/>
        <v>2200</v>
      </c>
      <c r="AO153" s="76"/>
      <c r="AP153" s="76">
        <f t="shared" si="253"/>
        <v>0</v>
      </c>
      <c r="AQ153" s="76"/>
      <c r="AR153" s="76">
        <f t="shared" si="254"/>
        <v>0</v>
      </c>
      <c r="AS153" s="99">
        <f t="shared" si="255"/>
        <v>2200</v>
      </c>
      <c r="AT153" s="100">
        <f t="shared" si="256"/>
        <v>3197716.1</v>
      </c>
      <c r="AU153" s="98">
        <f>VLOOKUP(D153,[1]Sheet1!$E$15:$CT$388,94,0)</f>
        <v>16</v>
      </c>
      <c r="AV153" s="98">
        <f>VLOOKUP(D153,[1]Sheet1!$E$15:$CV$388,96,0)</f>
        <v>347</v>
      </c>
      <c r="AW153" s="99">
        <f t="shared" si="257"/>
        <v>546786</v>
      </c>
      <c r="AX153" s="98">
        <f>VLOOKUP(D153,[1]Sheet1!$E$15:$CR$388,92,0)</f>
        <v>2</v>
      </c>
      <c r="AY153" s="98">
        <f t="shared" si="258"/>
        <v>5040</v>
      </c>
      <c r="AZ153" s="76">
        <f t="shared" si="259"/>
        <v>29225</v>
      </c>
      <c r="BA153" s="104"/>
      <c r="BB153" s="102">
        <v>369</v>
      </c>
      <c r="BC153" s="99">
        <f t="shared" si="260"/>
        <v>76383</v>
      </c>
      <c r="BD153" s="98">
        <f>VLOOKUP(D153,[1]Sheet1!$E$15:$DF$388,106,0)</f>
        <v>244</v>
      </c>
      <c r="BE153" s="98">
        <f t="shared" si="261"/>
        <v>24400</v>
      </c>
      <c r="BF153" s="99">
        <v>2662</v>
      </c>
      <c r="BG153" s="98">
        <f t="shared" si="292"/>
        <v>835</v>
      </c>
      <c r="BH153" s="98">
        <f t="shared" si="293"/>
        <v>0</v>
      </c>
      <c r="BI153" s="99">
        <f t="shared" si="262"/>
        <v>35070</v>
      </c>
      <c r="BJ153" s="98">
        <f>VLOOKUP(D153,[1]Sheet1!$E$15:$CA$388,75,0)</f>
        <v>0</v>
      </c>
      <c r="BK153" s="98">
        <f t="shared" si="263"/>
        <v>0</v>
      </c>
      <c r="BL153" s="98">
        <v>0</v>
      </c>
      <c r="BM153" s="98">
        <f t="shared" si="264"/>
        <v>0</v>
      </c>
      <c r="BN153" s="98"/>
      <c r="BO153" s="98"/>
      <c r="BP153" s="39">
        <f t="shared" si="265"/>
        <v>0</v>
      </c>
      <c r="BQ153" s="39">
        <f t="shared" si="294"/>
        <v>3917282.1</v>
      </c>
      <c r="BR153" s="39">
        <f t="shared" si="266"/>
        <v>3917282</v>
      </c>
    </row>
    <row r="154" spans="1:70" ht="15" x14ac:dyDescent="0.15">
      <c r="A154" s="69">
        <v>2219049</v>
      </c>
      <c r="C154" s="83">
        <v>0</v>
      </c>
      <c r="D154" s="69">
        <v>2219049</v>
      </c>
      <c r="E154" s="75" t="s">
        <v>37</v>
      </c>
      <c r="F154" s="69" t="s">
        <v>509</v>
      </c>
      <c r="G154" s="98">
        <f>VLOOKUP(D154,[1]Sheet1!$E$15:$AM$388,35,0)</f>
        <v>917</v>
      </c>
      <c r="H154" s="99">
        <f t="shared" si="240"/>
        <v>2830779</v>
      </c>
      <c r="I154" s="98">
        <f>VLOOKUP(D154,[1]Sheet1!$E$15:$AQ$388,39,0)</f>
        <v>0</v>
      </c>
      <c r="J154" s="98">
        <f t="shared" si="241"/>
        <v>0</v>
      </c>
      <c r="K154" s="98">
        <f>VLOOKUP(D154,'[4]К1-2023 - общински'!$D$8:$CU$380,96,0)</f>
        <v>0</v>
      </c>
      <c r="L154" s="98">
        <f t="shared" si="242"/>
        <v>0</v>
      </c>
      <c r="M154" s="98">
        <f>VLOOKUP(D154,[5]Sheet1!$F$7:$AI$380,30,0)</f>
        <v>0</v>
      </c>
      <c r="N154" s="98">
        <f t="shared" si="243"/>
        <v>0</v>
      </c>
      <c r="O154" s="98">
        <f>VLOOKUP(D154,[1]Sheet1!$E$15:$BV$388,70,0)</f>
        <v>0</v>
      </c>
      <c r="P154" s="98">
        <f t="shared" si="244"/>
        <v>0</v>
      </c>
      <c r="Q154" s="100">
        <f t="shared" si="284"/>
        <v>2830779</v>
      </c>
      <c r="R154" s="101">
        <f t="shared" si="285"/>
        <v>917</v>
      </c>
      <c r="S154" s="98">
        <f>VLOOKUP(D154,[1]Sheet1!$E$15:$AK$388,33,0)</f>
        <v>37</v>
      </c>
      <c r="T154" s="98">
        <f>VLOOKUP(D154,[5]Sheet1!$F$7:$U$380,16,0)</f>
        <v>0</v>
      </c>
      <c r="U154" s="98">
        <f t="shared" si="245"/>
        <v>37</v>
      </c>
      <c r="V154" s="99">
        <f t="shared" si="246"/>
        <v>579716</v>
      </c>
      <c r="W154" s="98">
        <f>VLOOKUP(D154,[1]Sheet1!$E$15:$DN$388,114,0)</f>
        <v>0</v>
      </c>
      <c r="X154" s="99">
        <f t="shared" si="247"/>
        <v>0</v>
      </c>
      <c r="Y154" s="98">
        <f>VLOOKUP(D154,[1]Sheet1!$E$15:$DP$388,116,0)</f>
        <v>0</v>
      </c>
      <c r="Z154" s="99">
        <f t="shared" si="248"/>
        <v>0</v>
      </c>
      <c r="AA154" s="71">
        <v>73900</v>
      </c>
      <c r="AB154" s="39">
        <f t="shared" si="286"/>
        <v>2774163.42</v>
      </c>
      <c r="AC154" s="39">
        <f t="shared" si="287"/>
        <v>0</v>
      </c>
      <c r="AD154" s="39">
        <f t="shared" si="288"/>
        <v>0</v>
      </c>
      <c r="AE154" s="39">
        <f t="shared" si="289"/>
        <v>0</v>
      </c>
      <c r="AF154" s="39">
        <f t="shared" si="249"/>
        <v>2774163.42</v>
      </c>
      <c r="AG154" s="39">
        <f t="shared" si="290"/>
        <v>579716</v>
      </c>
      <c r="AH154" s="39">
        <f t="shared" si="250"/>
        <v>73900</v>
      </c>
      <c r="AI154" s="39">
        <f t="shared" si="291"/>
        <v>0</v>
      </c>
      <c r="AJ154" s="39">
        <f t="shared" si="251"/>
        <v>3427779.42</v>
      </c>
      <c r="AK154" s="102">
        <v>0</v>
      </c>
      <c r="AL154" s="39">
        <v>0</v>
      </c>
      <c r="AM154" s="98">
        <f>VLOOKUP(D154,[2]Sheet1!$E$15:$CJ$388,84,0)</f>
        <v>51</v>
      </c>
      <c r="AN154" s="39">
        <f t="shared" si="252"/>
        <v>5100</v>
      </c>
      <c r="AO154" s="76"/>
      <c r="AP154" s="76">
        <f t="shared" si="253"/>
        <v>0</v>
      </c>
      <c r="AQ154" s="76"/>
      <c r="AR154" s="76">
        <f t="shared" si="254"/>
        <v>0</v>
      </c>
      <c r="AS154" s="99">
        <f t="shared" si="255"/>
        <v>5100</v>
      </c>
      <c r="AT154" s="100">
        <f t="shared" si="256"/>
        <v>3432879.42</v>
      </c>
      <c r="AU154" s="98">
        <f>VLOOKUP(D154,[1]Sheet1!$E$15:$CT$388,94,0)</f>
        <v>15</v>
      </c>
      <c r="AV154" s="98">
        <f>VLOOKUP(D154,[1]Sheet1!$E$15:$CV$388,96,0)</f>
        <v>386</v>
      </c>
      <c r="AW154" s="99">
        <f t="shared" si="257"/>
        <v>598424</v>
      </c>
      <c r="AX154" s="98">
        <f>VLOOKUP(D154,[1]Sheet1!$E$15:$CR$388,92,0)</f>
        <v>10</v>
      </c>
      <c r="AY154" s="98">
        <f t="shared" si="258"/>
        <v>25200</v>
      </c>
      <c r="AZ154" s="76">
        <f t="shared" si="259"/>
        <v>32095</v>
      </c>
      <c r="BA154" s="104"/>
      <c r="BB154" s="102">
        <v>555</v>
      </c>
      <c r="BC154" s="99">
        <f t="shared" si="260"/>
        <v>114885</v>
      </c>
      <c r="BD154" s="98">
        <f>VLOOKUP(D154,[1]Sheet1!$E$15:$DF$388,106,0)</f>
        <v>0</v>
      </c>
      <c r="BE154" s="98">
        <f t="shared" si="261"/>
        <v>0</v>
      </c>
      <c r="BF154" s="99">
        <v>2662</v>
      </c>
      <c r="BG154" s="98">
        <f t="shared" si="292"/>
        <v>917</v>
      </c>
      <c r="BH154" s="98">
        <f t="shared" si="293"/>
        <v>0</v>
      </c>
      <c r="BI154" s="99">
        <f t="shared" si="262"/>
        <v>38514</v>
      </c>
      <c r="BJ154" s="98">
        <f>VLOOKUP(D154,[1]Sheet1!$E$15:$CA$388,75,0)</f>
        <v>0</v>
      </c>
      <c r="BK154" s="98">
        <f t="shared" si="263"/>
        <v>0</v>
      </c>
      <c r="BL154" s="98">
        <v>0</v>
      </c>
      <c r="BM154" s="98">
        <f t="shared" si="264"/>
        <v>0</v>
      </c>
      <c r="BN154" s="98"/>
      <c r="BO154" s="98"/>
      <c r="BP154" s="39">
        <f t="shared" si="265"/>
        <v>0</v>
      </c>
      <c r="BQ154" s="39">
        <f t="shared" si="294"/>
        <v>4244659.42</v>
      </c>
      <c r="BR154" s="39">
        <f t="shared" si="266"/>
        <v>4244659</v>
      </c>
    </row>
    <row r="155" spans="1:70" ht="15" x14ac:dyDescent="0.15">
      <c r="A155" s="69">
        <v>2219095</v>
      </c>
      <c r="C155" s="83">
        <v>18</v>
      </c>
      <c r="D155" s="69">
        <v>2219095</v>
      </c>
      <c r="E155" s="75" t="s">
        <v>37</v>
      </c>
      <c r="F155" s="69" t="s">
        <v>510</v>
      </c>
      <c r="G155" s="98">
        <f>VLOOKUP(D155,[1]Sheet1!$E$15:$AM$388,35,0)</f>
        <v>816</v>
      </c>
      <c r="H155" s="99">
        <f t="shared" si="240"/>
        <v>2518992</v>
      </c>
      <c r="I155" s="98">
        <f>VLOOKUP(D155,[1]Sheet1!$E$15:$AQ$388,39,0)</f>
        <v>0</v>
      </c>
      <c r="J155" s="98">
        <f t="shared" si="241"/>
        <v>0</v>
      </c>
      <c r="K155" s="98">
        <f>VLOOKUP(D155,'[4]К1-2023 - общински'!$D$8:$CU$380,96,0)</f>
        <v>0</v>
      </c>
      <c r="L155" s="98">
        <f t="shared" si="242"/>
        <v>0</v>
      </c>
      <c r="M155" s="98">
        <f>VLOOKUP(D155,[5]Sheet1!$F$7:$AI$380,30,0)</f>
        <v>0</v>
      </c>
      <c r="N155" s="98">
        <f t="shared" si="243"/>
        <v>0</v>
      </c>
      <c r="O155" s="98">
        <f>VLOOKUP(D155,[1]Sheet1!$E$15:$BV$388,70,0)</f>
        <v>0</v>
      </c>
      <c r="P155" s="98">
        <f t="shared" si="244"/>
        <v>0</v>
      </c>
      <c r="Q155" s="100">
        <f t="shared" si="284"/>
        <v>2518992</v>
      </c>
      <c r="R155" s="101">
        <f t="shared" si="285"/>
        <v>816</v>
      </c>
      <c r="S155" s="98">
        <f>VLOOKUP(D155,[1]Sheet1!$E$15:$AK$388,33,0)</f>
        <v>35</v>
      </c>
      <c r="T155" s="98">
        <f>VLOOKUP(D155,[5]Sheet1!$F$7:$U$380,16,0)</f>
        <v>0</v>
      </c>
      <c r="U155" s="98">
        <f t="shared" si="245"/>
        <v>35</v>
      </c>
      <c r="V155" s="99">
        <f t="shared" si="246"/>
        <v>548380</v>
      </c>
      <c r="W155" s="98">
        <f>VLOOKUP(D155,[1]Sheet1!$E$15:$DN$388,114,0)</f>
        <v>0</v>
      </c>
      <c r="X155" s="99">
        <f t="shared" si="247"/>
        <v>0</v>
      </c>
      <c r="Y155" s="98">
        <f>VLOOKUP(D155,[1]Sheet1!$E$15:$DP$388,116,0)</f>
        <v>405</v>
      </c>
      <c r="Z155" s="99">
        <f t="shared" si="248"/>
        <v>52245</v>
      </c>
      <c r="AA155" s="71">
        <v>73900</v>
      </c>
      <c r="AB155" s="39">
        <f t="shared" si="286"/>
        <v>2468612.16</v>
      </c>
      <c r="AC155" s="39">
        <f t="shared" si="287"/>
        <v>0</v>
      </c>
      <c r="AD155" s="39">
        <f t="shared" si="288"/>
        <v>0</v>
      </c>
      <c r="AE155" s="39">
        <f t="shared" si="289"/>
        <v>0</v>
      </c>
      <c r="AF155" s="39">
        <f t="shared" si="249"/>
        <v>2468612.16</v>
      </c>
      <c r="AG155" s="39">
        <f t="shared" si="290"/>
        <v>548380</v>
      </c>
      <c r="AH155" s="39">
        <f t="shared" si="250"/>
        <v>73900</v>
      </c>
      <c r="AI155" s="39">
        <f t="shared" si="291"/>
        <v>52245</v>
      </c>
      <c r="AJ155" s="39">
        <f t="shared" si="251"/>
        <v>3143137.16</v>
      </c>
      <c r="AK155" s="102">
        <v>0</v>
      </c>
      <c r="AL155" s="39">
        <f>VLOOKUP(D155,[6]data!$A$2:$E$107,5,0)</f>
        <v>5000</v>
      </c>
      <c r="AM155" s="98">
        <f>VLOOKUP(D155,[2]Sheet1!$E$15:$CJ$388,84,0)</f>
        <v>43</v>
      </c>
      <c r="AN155" s="39">
        <f t="shared" si="252"/>
        <v>4300</v>
      </c>
      <c r="AO155" s="76"/>
      <c r="AP155" s="76">
        <f t="shared" si="253"/>
        <v>0</v>
      </c>
      <c r="AQ155" s="76"/>
      <c r="AR155" s="76">
        <f t="shared" si="254"/>
        <v>0</v>
      </c>
      <c r="AS155" s="99">
        <f t="shared" si="255"/>
        <v>9300</v>
      </c>
      <c r="AT155" s="100">
        <f t="shared" si="256"/>
        <v>3152437.16</v>
      </c>
      <c r="AU155" s="98">
        <f>VLOOKUP(D155,[1]Sheet1!$E$15:$CT$388,94,0)</f>
        <v>12</v>
      </c>
      <c r="AV155" s="98">
        <f>VLOOKUP(D155,[1]Sheet1!$E$15:$CV$388,96,0)</f>
        <v>243</v>
      </c>
      <c r="AW155" s="99">
        <f t="shared" si="257"/>
        <v>385698</v>
      </c>
      <c r="AX155" s="98">
        <f>VLOOKUP(D155,[1]Sheet1!$E$15:$CR$388,92,0)</f>
        <v>1</v>
      </c>
      <c r="AY155" s="98">
        <f t="shared" si="258"/>
        <v>2520</v>
      </c>
      <c r="AZ155" s="76">
        <f t="shared" si="259"/>
        <v>28560</v>
      </c>
      <c r="BA155" s="104"/>
      <c r="BB155" s="102">
        <v>203</v>
      </c>
      <c r="BC155" s="99">
        <f t="shared" si="260"/>
        <v>42021</v>
      </c>
      <c r="BD155" s="98">
        <f>VLOOKUP(D155,[1]Sheet1!$E$15:$DF$388,106,0)</f>
        <v>405</v>
      </c>
      <c r="BE155" s="98">
        <f t="shared" si="261"/>
        <v>40500</v>
      </c>
      <c r="BF155" s="99">
        <v>2662</v>
      </c>
      <c r="BG155" s="98">
        <f t="shared" si="292"/>
        <v>816</v>
      </c>
      <c r="BH155" s="98">
        <f t="shared" si="293"/>
        <v>0</v>
      </c>
      <c r="BI155" s="99">
        <f t="shared" si="262"/>
        <v>34272</v>
      </c>
      <c r="BJ155" s="98">
        <f>VLOOKUP(D155,[1]Sheet1!$E$15:$CA$388,75,0)</f>
        <v>1</v>
      </c>
      <c r="BK155" s="98">
        <f t="shared" si="263"/>
        <v>19</v>
      </c>
      <c r="BL155" s="98">
        <v>0</v>
      </c>
      <c r="BM155" s="98">
        <f t="shared" si="264"/>
        <v>0</v>
      </c>
      <c r="BN155" s="98"/>
      <c r="BO155" s="98"/>
      <c r="BP155" s="39">
        <f t="shared" si="265"/>
        <v>0</v>
      </c>
      <c r="BQ155" s="39">
        <f t="shared" si="294"/>
        <v>3688689.16</v>
      </c>
      <c r="BR155" s="39">
        <f t="shared" si="266"/>
        <v>3688689</v>
      </c>
    </row>
    <row r="156" spans="1:70" ht="15" x14ac:dyDescent="0.15">
      <c r="A156" s="69">
        <v>2219106</v>
      </c>
      <c r="C156" s="83">
        <v>105</v>
      </c>
      <c r="D156" s="69">
        <v>2219106</v>
      </c>
      <c r="E156" s="75" t="s">
        <v>37</v>
      </c>
      <c r="F156" s="69" t="s">
        <v>511</v>
      </c>
      <c r="G156" s="98">
        <f>VLOOKUP(D156,[1]Sheet1!$E$15:$AM$388,35,0)</f>
        <v>95</v>
      </c>
      <c r="H156" s="99">
        <f t="shared" si="240"/>
        <v>293265</v>
      </c>
      <c r="I156" s="98">
        <f>VLOOKUP(D156,[1]Sheet1!$E$15:$AQ$388,39,0)</f>
        <v>0</v>
      </c>
      <c r="J156" s="98">
        <f t="shared" si="241"/>
        <v>0</v>
      </c>
      <c r="K156" s="98">
        <f>VLOOKUP(D156,'[4]К1-2023 - общински'!$D$8:$CU$380,96,0)</f>
        <v>0</v>
      </c>
      <c r="L156" s="98">
        <f t="shared" si="242"/>
        <v>0</v>
      </c>
      <c r="M156" s="98">
        <f>VLOOKUP(D156,[5]Sheet1!$F$7:$AI$380,30,0)</f>
        <v>0</v>
      </c>
      <c r="N156" s="98">
        <f t="shared" si="243"/>
        <v>0</v>
      </c>
      <c r="O156" s="98">
        <f>VLOOKUP(D156,[1]Sheet1!$E$15:$BV$388,70,0)</f>
        <v>10</v>
      </c>
      <c r="P156" s="98">
        <f t="shared" si="244"/>
        <v>88210</v>
      </c>
      <c r="Q156" s="100">
        <f t="shared" si="284"/>
        <v>381475</v>
      </c>
      <c r="R156" s="101">
        <f t="shared" si="285"/>
        <v>105</v>
      </c>
      <c r="S156" s="98">
        <f>VLOOKUP(D156,[1]Sheet1!$E$15:$AK$388,33,0)</f>
        <v>7</v>
      </c>
      <c r="T156" s="98">
        <f>VLOOKUP(D156,[5]Sheet1!$F$7:$U$380,16,0)</f>
        <v>0</v>
      </c>
      <c r="U156" s="98">
        <f t="shared" si="245"/>
        <v>7</v>
      </c>
      <c r="V156" s="99">
        <f t="shared" si="246"/>
        <v>109676</v>
      </c>
      <c r="W156" s="98">
        <f>VLOOKUP(D156,[1]Sheet1!$E$15:$DN$388,114,0)</f>
        <v>0</v>
      </c>
      <c r="X156" s="99">
        <f t="shared" si="247"/>
        <v>0</v>
      </c>
      <c r="Y156" s="98">
        <f>VLOOKUP(D156,[1]Sheet1!$E$15:$DP$388,116,0)</f>
        <v>0</v>
      </c>
      <c r="Z156" s="99">
        <f t="shared" si="248"/>
        <v>0</v>
      </c>
      <c r="AA156" s="71">
        <v>73900</v>
      </c>
      <c r="AB156" s="39">
        <f t="shared" si="286"/>
        <v>287399.7</v>
      </c>
      <c r="AC156" s="39">
        <f t="shared" si="287"/>
        <v>0</v>
      </c>
      <c r="AD156" s="39">
        <f t="shared" si="288"/>
        <v>0</v>
      </c>
      <c r="AE156" s="39">
        <f t="shared" si="289"/>
        <v>88210</v>
      </c>
      <c r="AF156" s="39">
        <f t="shared" si="249"/>
        <v>375609.7</v>
      </c>
      <c r="AG156" s="39">
        <f t="shared" si="290"/>
        <v>109676</v>
      </c>
      <c r="AH156" s="39">
        <f t="shared" si="250"/>
        <v>73900</v>
      </c>
      <c r="AI156" s="39">
        <f t="shared" si="291"/>
        <v>0</v>
      </c>
      <c r="AJ156" s="39">
        <f t="shared" si="251"/>
        <v>559185.69999999995</v>
      </c>
      <c r="AK156" s="102">
        <v>7700</v>
      </c>
      <c r="AL156" s="39">
        <f>VLOOKUP(D156,[6]data!$A$2:$E$107,5,0)</f>
        <v>5000</v>
      </c>
      <c r="AM156" s="98">
        <f>VLOOKUP(D156,[2]Sheet1!$E$15:$CJ$388,84,0)</f>
        <v>19</v>
      </c>
      <c r="AN156" s="39">
        <f t="shared" si="252"/>
        <v>1900</v>
      </c>
      <c r="AO156" s="76">
        <f t="shared" si="280"/>
        <v>44</v>
      </c>
      <c r="AP156" s="76">
        <f t="shared" si="253"/>
        <v>27165.600000000006</v>
      </c>
      <c r="AQ156" s="76"/>
      <c r="AR156" s="76">
        <f t="shared" si="254"/>
        <v>0</v>
      </c>
      <c r="AS156" s="99">
        <f t="shared" si="255"/>
        <v>41765.600000000006</v>
      </c>
      <c r="AT156" s="100">
        <f t="shared" si="256"/>
        <v>600951.29999999993</v>
      </c>
      <c r="AU156" s="98">
        <f>VLOOKUP(D156,[1]Sheet1!$E$15:$CT$388,94,0)</f>
        <v>4</v>
      </c>
      <c r="AV156" s="98">
        <f>VLOOKUP(D156,[1]Sheet1!$E$15:$CV$388,96,0)</f>
        <v>89</v>
      </c>
      <c r="AW156" s="99">
        <f t="shared" si="257"/>
        <v>139878</v>
      </c>
      <c r="AX156" s="98">
        <f>VLOOKUP(D156,[1]Sheet1!$E$15:$CR$388,92,0)</f>
        <v>0</v>
      </c>
      <c r="AY156" s="98">
        <f t="shared" si="258"/>
        <v>0</v>
      </c>
      <c r="AZ156" s="76">
        <f t="shared" si="259"/>
        <v>3325</v>
      </c>
      <c r="BA156" s="104"/>
      <c r="BB156" s="102">
        <v>51</v>
      </c>
      <c r="BC156" s="99">
        <f t="shared" si="260"/>
        <v>10557</v>
      </c>
      <c r="BD156" s="98">
        <f>VLOOKUP(D156,[1]Sheet1!$E$15:$DF$388,106,0)</f>
        <v>0</v>
      </c>
      <c r="BE156" s="98">
        <f t="shared" si="261"/>
        <v>0</v>
      </c>
      <c r="BF156" s="99">
        <v>2662</v>
      </c>
      <c r="BG156" s="98">
        <f t="shared" si="292"/>
        <v>95</v>
      </c>
      <c r="BH156" s="98">
        <f t="shared" si="293"/>
        <v>0</v>
      </c>
      <c r="BI156" s="99">
        <f t="shared" si="262"/>
        <v>3990</v>
      </c>
      <c r="BJ156" s="98">
        <f>VLOOKUP(D156,[1]Sheet1!$E$15:$CA$388,75,0)</f>
        <v>0</v>
      </c>
      <c r="BK156" s="98">
        <f t="shared" si="263"/>
        <v>0</v>
      </c>
      <c r="BL156" s="98">
        <v>0</v>
      </c>
      <c r="BM156" s="98">
        <f t="shared" si="264"/>
        <v>0</v>
      </c>
      <c r="BN156" s="98"/>
      <c r="BO156" s="98"/>
      <c r="BP156" s="39">
        <f t="shared" si="265"/>
        <v>0</v>
      </c>
      <c r="BQ156" s="39">
        <f t="shared" si="294"/>
        <v>761363.29999999993</v>
      </c>
      <c r="BR156" s="39">
        <f t="shared" si="266"/>
        <v>761363</v>
      </c>
    </row>
    <row r="157" spans="1:70" ht="15" x14ac:dyDescent="0.15">
      <c r="A157" s="69">
        <v>2219124</v>
      </c>
      <c r="C157" s="83">
        <v>4</v>
      </c>
      <c r="D157" s="69">
        <v>2219124</v>
      </c>
      <c r="E157" s="75" t="s">
        <v>37</v>
      </c>
      <c r="F157" s="69" t="s">
        <v>512</v>
      </c>
      <c r="G157" s="98">
        <f>VLOOKUP(D157,[1]Sheet1!$E$15:$AM$388,35,0)</f>
        <v>95</v>
      </c>
      <c r="H157" s="99">
        <f t="shared" si="240"/>
        <v>293265</v>
      </c>
      <c r="I157" s="98">
        <f>VLOOKUP(D157,[1]Sheet1!$E$15:$AQ$388,39,0)</f>
        <v>0</v>
      </c>
      <c r="J157" s="98">
        <f t="shared" si="241"/>
        <v>0</v>
      </c>
      <c r="K157" s="98">
        <f>VLOOKUP(D157,'[4]К1-2023 - общински'!$D$8:$CU$380,96,0)</f>
        <v>0</v>
      </c>
      <c r="L157" s="98">
        <f t="shared" si="242"/>
        <v>0</v>
      </c>
      <c r="M157" s="98">
        <f>VLOOKUP(D157,[5]Sheet1!$F$7:$AI$380,30,0)</f>
        <v>0</v>
      </c>
      <c r="N157" s="98">
        <f t="shared" si="243"/>
        <v>0</v>
      </c>
      <c r="O157" s="98">
        <f>VLOOKUP(D157,[1]Sheet1!$E$15:$BV$388,70,0)</f>
        <v>0</v>
      </c>
      <c r="P157" s="98">
        <f t="shared" si="244"/>
        <v>0</v>
      </c>
      <c r="Q157" s="100">
        <f t="shared" si="284"/>
        <v>293265</v>
      </c>
      <c r="R157" s="101">
        <f t="shared" si="285"/>
        <v>95</v>
      </c>
      <c r="S157" s="98">
        <f>VLOOKUP(D157,[1]Sheet1!$E$15:$AK$388,33,0)</f>
        <v>7</v>
      </c>
      <c r="T157" s="98">
        <f>VLOOKUP(D157,[5]Sheet1!$F$7:$U$380,16,0)</f>
        <v>0</v>
      </c>
      <c r="U157" s="98">
        <f t="shared" si="245"/>
        <v>7</v>
      </c>
      <c r="V157" s="99">
        <f t="shared" si="246"/>
        <v>109676</v>
      </c>
      <c r="W157" s="98">
        <f>VLOOKUP(D157,[1]Sheet1!$E$15:$DN$388,114,0)</f>
        <v>0</v>
      </c>
      <c r="X157" s="99">
        <f t="shared" si="247"/>
        <v>0</v>
      </c>
      <c r="Y157" s="98">
        <f>VLOOKUP(D157,[1]Sheet1!$E$15:$DP$388,116,0)</f>
        <v>0</v>
      </c>
      <c r="Z157" s="99">
        <f t="shared" si="248"/>
        <v>0</v>
      </c>
      <c r="AA157" s="71">
        <v>73900</v>
      </c>
      <c r="AB157" s="39">
        <f t="shared" si="286"/>
        <v>287399.7</v>
      </c>
      <c r="AC157" s="39">
        <f t="shared" si="287"/>
        <v>0</v>
      </c>
      <c r="AD157" s="39">
        <f t="shared" si="288"/>
        <v>0</v>
      </c>
      <c r="AE157" s="39">
        <f t="shared" si="289"/>
        <v>0</v>
      </c>
      <c r="AF157" s="39">
        <f t="shared" si="249"/>
        <v>287399.7</v>
      </c>
      <c r="AG157" s="39">
        <f t="shared" si="290"/>
        <v>109676</v>
      </c>
      <c r="AH157" s="39">
        <f t="shared" si="250"/>
        <v>73900</v>
      </c>
      <c r="AI157" s="39">
        <f t="shared" si="291"/>
        <v>0</v>
      </c>
      <c r="AJ157" s="39">
        <f t="shared" si="251"/>
        <v>470975.7</v>
      </c>
      <c r="AK157" s="102">
        <v>7700</v>
      </c>
      <c r="AL157" s="39">
        <f>VLOOKUP(D157,[6]data!$A$2:$E$107,5,0)</f>
        <v>5000</v>
      </c>
      <c r="AM157" s="98">
        <f>VLOOKUP(D157,[2]Sheet1!$E$15:$CJ$388,84,0)</f>
        <v>0</v>
      </c>
      <c r="AN157" s="39">
        <f t="shared" si="252"/>
        <v>0</v>
      </c>
      <c r="AO157" s="76">
        <f>139-G157-AQ157</f>
        <v>44</v>
      </c>
      <c r="AP157" s="76">
        <f t="shared" si="253"/>
        <v>27165.600000000006</v>
      </c>
      <c r="AQ157" s="76"/>
      <c r="AR157" s="76">
        <f t="shared" si="254"/>
        <v>0</v>
      </c>
      <c r="AS157" s="99">
        <f t="shared" si="255"/>
        <v>39865.600000000006</v>
      </c>
      <c r="AT157" s="100">
        <f t="shared" si="256"/>
        <v>510841.30000000005</v>
      </c>
      <c r="AU157" s="98">
        <f>VLOOKUP(D157,[1]Sheet1!$E$15:$CT$388,94,0)</f>
        <v>1</v>
      </c>
      <c r="AV157" s="98">
        <f>VLOOKUP(D157,[1]Sheet1!$E$15:$CV$388,96,0)</f>
        <v>23</v>
      </c>
      <c r="AW157" s="99">
        <f t="shared" si="257"/>
        <v>36030</v>
      </c>
      <c r="AX157" s="98">
        <f>VLOOKUP(D157,[1]Sheet1!$E$15:$CR$388,92,0)</f>
        <v>0</v>
      </c>
      <c r="AY157" s="98">
        <f t="shared" si="258"/>
        <v>0</v>
      </c>
      <c r="AZ157" s="76">
        <f t="shared" si="259"/>
        <v>3325</v>
      </c>
      <c r="BA157" s="104"/>
      <c r="BB157" s="102">
        <v>55</v>
      </c>
      <c r="BC157" s="99">
        <f t="shared" si="260"/>
        <v>11385</v>
      </c>
      <c r="BD157" s="98">
        <f>VLOOKUP(D157,[1]Sheet1!$E$15:$DF$388,106,0)</f>
        <v>0</v>
      </c>
      <c r="BE157" s="98">
        <f t="shared" si="261"/>
        <v>0</v>
      </c>
      <c r="BF157" s="99">
        <v>2662</v>
      </c>
      <c r="BG157" s="98">
        <f t="shared" si="292"/>
        <v>95</v>
      </c>
      <c r="BH157" s="98">
        <f t="shared" si="293"/>
        <v>0</v>
      </c>
      <c r="BI157" s="99">
        <f t="shared" si="262"/>
        <v>3990</v>
      </c>
      <c r="BJ157" s="98">
        <f>VLOOKUP(D157,[1]Sheet1!$E$15:$CA$388,75,0)</f>
        <v>0</v>
      </c>
      <c r="BK157" s="98">
        <f t="shared" si="263"/>
        <v>0</v>
      </c>
      <c r="BL157" s="98">
        <v>0</v>
      </c>
      <c r="BM157" s="98">
        <f t="shared" si="264"/>
        <v>0</v>
      </c>
      <c r="BN157" s="98"/>
      <c r="BO157" s="98"/>
      <c r="BP157" s="39">
        <f t="shared" si="265"/>
        <v>0</v>
      </c>
      <c r="BQ157" s="39">
        <f t="shared" si="294"/>
        <v>568233.30000000005</v>
      </c>
      <c r="BR157" s="39">
        <f t="shared" si="266"/>
        <v>568233</v>
      </c>
    </row>
    <row r="158" spans="1:70" ht="15" x14ac:dyDescent="0.15">
      <c r="A158" s="69">
        <v>2219130</v>
      </c>
      <c r="C158" s="83">
        <v>52</v>
      </c>
      <c r="D158" s="69">
        <v>2219130</v>
      </c>
      <c r="E158" s="75" t="s">
        <v>37</v>
      </c>
      <c r="F158" s="69" t="s">
        <v>513</v>
      </c>
      <c r="G158" s="98">
        <f>VLOOKUP(D158,[1]Sheet1!$E$15:$AM$388,35,0)</f>
        <v>174</v>
      </c>
      <c r="H158" s="99">
        <f t="shared" si="240"/>
        <v>537138</v>
      </c>
      <c r="I158" s="98">
        <f>VLOOKUP(D158,[1]Sheet1!$E$15:$AQ$388,39,0)</f>
        <v>0</v>
      </c>
      <c r="J158" s="98">
        <f t="shared" si="241"/>
        <v>0</v>
      </c>
      <c r="K158" s="98">
        <f>VLOOKUP(D158,'[4]К1-2023 - общински'!$D$8:$CU$380,96,0)</f>
        <v>0</v>
      </c>
      <c r="L158" s="98">
        <f t="shared" si="242"/>
        <v>0</v>
      </c>
      <c r="M158" s="98">
        <f>VLOOKUP(D158,[5]Sheet1!$F$7:$AI$380,30,0)</f>
        <v>0</v>
      </c>
      <c r="N158" s="98">
        <f t="shared" si="243"/>
        <v>0</v>
      </c>
      <c r="O158" s="98">
        <f>VLOOKUP(D158,[1]Sheet1!$E$15:$BV$388,70,0)</f>
        <v>4</v>
      </c>
      <c r="P158" s="98">
        <f t="shared" si="244"/>
        <v>35284</v>
      </c>
      <c r="Q158" s="100">
        <f t="shared" si="284"/>
        <v>572422</v>
      </c>
      <c r="R158" s="101">
        <f t="shared" si="285"/>
        <v>178</v>
      </c>
      <c r="S158" s="98">
        <f>VLOOKUP(D158,[1]Sheet1!$E$15:$AK$388,33,0)</f>
        <v>10</v>
      </c>
      <c r="T158" s="98">
        <f>VLOOKUP(D158,[5]Sheet1!$F$7:$U$380,16,0)</f>
        <v>0</v>
      </c>
      <c r="U158" s="98">
        <f t="shared" si="245"/>
        <v>10</v>
      </c>
      <c r="V158" s="99">
        <f t="shared" si="246"/>
        <v>156680</v>
      </c>
      <c r="W158" s="98">
        <f>VLOOKUP(D158,[1]Sheet1!$E$15:$DN$388,114,0)</f>
        <v>27</v>
      </c>
      <c r="X158" s="99">
        <f t="shared" si="247"/>
        <v>1998</v>
      </c>
      <c r="Y158" s="98">
        <f>VLOOKUP(D158,[1]Sheet1!$E$15:$DP$388,116,0)</f>
        <v>74</v>
      </c>
      <c r="Z158" s="99">
        <f t="shared" si="248"/>
        <v>9546</v>
      </c>
      <c r="AA158" s="71">
        <v>73900</v>
      </c>
      <c r="AB158" s="39">
        <f t="shared" si="286"/>
        <v>526395.24</v>
      </c>
      <c r="AC158" s="39">
        <f t="shared" si="287"/>
        <v>0</v>
      </c>
      <c r="AD158" s="39">
        <f t="shared" si="288"/>
        <v>0</v>
      </c>
      <c r="AE158" s="39">
        <f t="shared" si="289"/>
        <v>35284</v>
      </c>
      <c r="AF158" s="39">
        <f t="shared" si="249"/>
        <v>561679.24</v>
      </c>
      <c r="AG158" s="39">
        <f t="shared" si="290"/>
        <v>156680</v>
      </c>
      <c r="AH158" s="39">
        <f t="shared" si="250"/>
        <v>73900</v>
      </c>
      <c r="AI158" s="39">
        <f t="shared" si="291"/>
        <v>11544</v>
      </c>
      <c r="AJ158" s="39">
        <f t="shared" si="251"/>
        <v>803803.24</v>
      </c>
      <c r="AK158" s="102">
        <v>11000</v>
      </c>
      <c r="AL158" s="39">
        <f>VLOOKUP(D158,[6]data!$A$2:$E$107,5,0)</f>
        <v>5000</v>
      </c>
      <c r="AM158" s="98">
        <f>VLOOKUP(D158,[2]Sheet1!$E$15:$CJ$388,84,0)</f>
        <v>19</v>
      </c>
      <c r="AN158" s="39">
        <f t="shared" si="252"/>
        <v>1900</v>
      </c>
      <c r="AO158" s="76"/>
      <c r="AP158" s="76">
        <f t="shared" si="253"/>
        <v>0</v>
      </c>
      <c r="AQ158" s="76"/>
      <c r="AR158" s="76">
        <f t="shared" si="254"/>
        <v>0</v>
      </c>
      <c r="AS158" s="99">
        <f t="shared" si="255"/>
        <v>17900</v>
      </c>
      <c r="AT158" s="100">
        <f t="shared" si="256"/>
        <v>821703.24</v>
      </c>
      <c r="AU158" s="98">
        <f>VLOOKUP(D158,[1]Sheet1!$E$15:$CT$388,94,0)</f>
        <v>2</v>
      </c>
      <c r="AV158" s="98">
        <f>VLOOKUP(D158,[1]Sheet1!$E$15:$CV$388,96,0)</f>
        <v>41</v>
      </c>
      <c r="AW158" s="99">
        <f t="shared" si="257"/>
        <v>64990</v>
      </c>
      <c r="AX158" s="98">
        <f>VLOOKUP(D158,[1]Sheet1!$E$15:$CR$388,92,0)</f>
        <v>0</v>
      </c>
      <c r="AY158" s="98">
        <f t="shared" si="258"/>
        <v>0</v>
      </c>
      <c r="AZ158" s="76">
        <f t="shared" si="259"/>
        <v>6090</v>
      </c>
      <c r="BA158" s="104"/>
      <c r="BB158" s="102">
        <v>46</v>
      </c>
      <c r="BC158" s="99">
        <f t="shared" si="260"/>
        <v>9522</v>
      </c>
      <c r="BD158" s="98">
        <f>VLOOKUP(D158,[1]Sheet1!$E$15:$DF$388,106,0)</f>
        <v>103</v>
      </c>
      <c r="BE158" s="98">
        <f t="shared" si="261"/>
        <v>10300</v>
      </c>
      <c r="BF158" s="99">
        <v>2662</v>
      </c>
      <c r="BG158" s="98">
        <f t="shared" si="292"/>
        <v>174</v>
      </c>
      <c r="BH158" s="98">
        <f t="shared" si="293"/>
        <v>0</v>
      </c>
      <c r="BI158" s="99">
        <f t="shared" si="262"/>
        <v>7308</v>
      </c>
      <c r="BJ158" s="98">
        <f>VLOOKUP(D158,[1]Sheet1!$E$15:$CA$388,75,0)</f>
        <v>0</v>
      </c>
      <c r="BK158" s="98">
        <f t="shared" si="263"/>
        <v>0</v>
      </c>
      <c r="BL158" s="98">
        <v>0</v>
      </c>
      <c r="BM158" s="98">
        <f t="shared" si="264"/>
        <v>0</v>
      </c>
      <c r="BN158" s="98"/>
      <c r="BO158" s="98"/>
      <c r="BP158" s="39">
        <f t="shared" si="265"/>
        <v>0</v>
      </c>
      <c r="BQ158" s="39">
        <f t="shared" si="294"/>
        <v>922575.24</v>
      </c>
      <c r="BR158" s="39">
        <f t="shared" si="266"/>
        <v>922575</v>
      </c>
    </row>
    <row r="159" spans="1:70" ht="15" x14ac:dyDescent="0.15">
      <c r="A159" s="69">
        <v>2219143</v>
      </c>
      <c r="C159" s="83">
        <v>0</v>
      </c>
      <c r="D159" s="69">
        <v>2219143</v>
      </c>
      <c r="E159" s="75" t="s">
        <v>37</v>
      </c>
      <c r="F159" s="69" t="s">
        <v>514</v>
      </c>
      <c r="G159" s="98">
        <f>VLOOKUP(D159,[1]Sheet1!$E$15:$AM$388,35,0)</f>
        <v>732</v>
      </c>
      <c r="H159" s="99">
        <f t="shared" si="240"/>
        <v>2259684</v>
      </c>
      <c r="I159" s="98">
        <f>VLOOKUP(D159,[1]Sheet1!$E$15:$AQ$388,39,0)</f>
        <v>0</v>
      </c>
      <c r="J159" s="98">
        <f t="shared" si="241"/>
        <v>0</v>
      </c>
      <c r="K159" s="98">
        <f>VLOOKUP(D159,'[4]К1-2023 - общински'!$D$8:$CU$380,96,0)</f>
        <v>0</v>
      </c>
      <c r="L159" s="98">
        <f t="shared" si="242"/>
        <v>0</v>
      </c>
      <c r="M159" s="98">
        <f>VLOOKUP(D159,[5]Sheet1!$F$7:$AI$380,30,0)</f>
        <v>0</v>
      </c>
      <c r="N159" s="98">
        <f t="shared" si="243"/>
        <v>0</v>
      </c>
      <c r="O159" s="98">
        <f>VLOOKUP(D159,[1]Sheet1!$E$15:$BV$388,70,0)</f>
        <v>0</v>
      </c>
      <c r="P159" s="98">
        <f t="shared" si="244"/>
        <v>0</v>
      </c>
      <c r="Q159" s="100">
        <f t="shared" si="284"/>
        <v>2259684</v>
      </c>
      <c r="R159" s="101">
        <f t="shared" si="285"/>
        <v>732</v>
      </c>
      <c r="S159" s="98">
        <f>VLOOKUP(D159,[1]Sheet1!$E$15:$AK$388,33,0)</f>
        <v>30</v>
      </c>
      <c r="T159" s="98">
        <f>VLOOKUP(D159,[5]Sheet1!$F$7:$U$380,16,0)</f>
        <v>0</v>
      </c>
      <c r="U159" s="98">
        <f t="shared" si="245"/>
        <v>30</v>
      </c>
      <c r="V159" s="99">
        <f t="shared" si="246"/>
        <v>470040</v>
      </c>
      <c r="W159" s="98">
        <f>VLOOKUP(D159,[1]Sheet1!$E$15:$DN$388,114,0)</f>
        <v>0</v>
      </c>
      <c r="X159" s="99">
        <f t="shared" si="247"/>
        <v>0</v>
      </c>
      <c r="Y159" s="98">
        <f>VLOOKUP(D159,[1]Sheet1!$E$15:$DP$388,116,0)</f>
        <v>0</v>
      </c>
      <c r="Z159" s="99">
        <f t="shared" si="248"/>
        <v>0</v>
      </c>
      <c r="AA159" s="71">
        <v>73900</v>
      </c>
      <c r="AB159" s="39">
        <f t="shared" si="286"/>
        <v>2214490.3199999998</v>
      </c>
      <c r="AC159" s="39">
        <f t="shared" si="287"/>
        <v>0</v>
      </c>
      <c r="AD159" s="39">
        <f t="shared" si="288"/>
        <v>0</v>
      </c>
      <c r="AE159" s="39">
        <f t="shared" si="289"/>
        <v>0</v>
      </c>
      <c r="AF159" s="39">
        <f t="shared" si="249"/>
        <v>2214490.3199999998</v>
      </c>
      <c r="AG159" s="39">
        <f t="shared" si="290"/>
        <v>470040</v>
      </c>
      <c r="AH159" s="39">
        <f t="shared" si="250"/>
        <v>73900</v>
      </c>
      <c r="AI159" s="39">
        <f t="shared" si="291"/>
        <v>0</v>
      </c>
      <c r="AJ159" s="39">
        <f t="shared" si="251"/>
        <v>2758430.32</v>
      </c>
      <c r="AK159" s="102">
        <v>0</v>
      </c>
      <c r="AL159" s="39">
        <v>0</v>
      </c>
      <c r="AM159" s="98">
        <f>VLOOKUP(D159,[2]Sheet1!$E$15:$CJ$388,84,0)</f>
        <v>17</v>
      </c>
      <c r="AN159" s="39">
        <f t="shared" si="252"/>
        <v>1700</v>
      </c>
      <c r="AO159" s="76"/>
      <c r="AP159" s="76">
        <f t="shared" si="253"/>
        <v>0</v>
      </c>
      <c r="AQ159" s="76"/>
      <c r="AR159" s="76">
        <f t="shared" si="254"/>
        <v>0</v>
      </c>
      <c r="AS159" s="99">
        <f t="shared" si="255"/>
        <v>1700</v>
      </c>
      <c r="AT159" s="100">
        <f t="shared" si="256"/>
        <v>2760130.32</v>
      </c>
      <c r="AU159" s="98">
        <f>VLOOKUP(D159,[1]Sheet1!$E$15:$CT$388,94,0)</f>
        <v>10</v>
      </c>
      <c r="AV159" s="98">
        <f>VLOOKUP(D159,[1]Sheet1!$E$15:$CV$388,96,0)</f>
        <v>252</v>
      </c>
      <c r="AW159" s="99">
        <f t="shared" si="257"/>
        <v>391408</v>
      </c>
      <c r="AX159" s="98">
        <f>VLOOKUP(D159,[1]Sheet1!$E$15:$CR$388,92,0)</f>
        <v>0</v>
      </c>
      <c r="AY159" s="98">
        <f t="shared" si="258"/>
        <v>0</v>
      </c>
      <c r="AZ159" s="76">
        <f t="shared" si="259"/>
        <v>25620</v>
      </c>
      <c r="BA159" s="104"/>
      <c r="BB159" s="102">
        <v>384</v>
      </c>
      <c r="BC159" s="99">
        <f t="shared" si="260"/>
        <v>79488</v>
      </c>
      <c r="BD159" s="98">
        <f>VLOOKUP(D159,[1]Sheet1!$E$15:$DF$388,106,0)</f>
        <v>0</v>
      </c>
      <c r="BE159" s="98">
        <f t="shared" si="261"/>
        <v>0</v>
      </c>
      <c r="BF159" s="99">
        <v>2662</v>
      </c>
      <c r="BG159" s="98">
        <f t="shared" si="292"/>
        <v>732</v>
      </c>
      <c r="BH159" s="98">
        <f t="shared" si="293"/>
        <v>0</v>
      </c>
      <c r="BI159" s="99">
        <f t="shared" si="262"/>
        <v>30744</v>
      </c>
      <c r="BJ159" s="98">
        <f>VLOOKUP(D159,[1]Sheet1!$E$15:$CA$388,75,0)</f>
        <v>0</v>
      </c>
      <c r="BK159" s="98">
        <f t="shared" si="263"/>
        <v>0</v>
      </c>
      <c r="BL159" s="98">
        <v>0</v>
      </c>
      <c r="BM159" s="98">
        <f t="shared" si="264"/>
        <v>0</v>
      </c>
      <c r="BN159" s="98"/>
      <c r="BO159" s="98"/>
      <c r="BP159" s="39">
        <f t="shared" si="265"/>
        <v>0</v>
      </c>
      <c r="BQ159" s="39">
        <f t="shared" si="294"/>
        <v>3290052.32</v>
      </c>
      <c r="BR159" s="39">
        <f t="shared" si="266"/>
        <v>3290052</v>
      </c>
    </row>
    <row r="160" spans="1:70" ht="15" x14ac:dyDescent="0.15">
      <c r="A160" s="69">
        <v>2219199</v>
      </c>
      <c r="C160" s="83">
        <v>0</v>
      </c>
      <c r="D160" s="69">
        <v>2219199</v>
      </c>
      <c r="E160" s="75" t="s">
        <v>37</v>
      </c>
      <c r="F160" s="69" t="s">
        <v>515</v>
      </c>
      <c r="G160" s="98">
        <f>VLOOKUP(D160,[1]Sheet1!$E$15:$AM$388,35,0)</f>
        <v>402</v>
      </c>
      <c r="H160" s="99">
        <f t="shared" si="240"/>
        <v>1240974</v>
      </c>
      <c r="I160" s="98">
        <f>VLOOKUP(D160,[1]Sheet1!$E$15:$AQ$388,39,0)</f>
        <v>0</v>
      </c>
      <c r="J160" s="98">
        <f t="shared" si="241"/>
        <v>0</v>
      </c>
      <c r="K160" s="98">
        <f>VLOOKUP(D160,'[4]К1-2023 - общински'!$D$8:$CU$380,96,0)</f>
        <v>0</v>
      </c>
      <c r="L160" s="98">
        <f t="shared" si="242"/>
        <v>0</v>
      </c>
      <c r="M160" s="98">
        <f>VLOOKUP(D160,[5]Sheet1!$F$7:$AI$380,30,0)</f>
        <v>0</v>
      </c>
      <c r="N160" s="98">
        <f t="shared" si="243"/>
        <v>0</v>
      </c>
      <c r="O160" s="98">
        <f>VLOOKUP(D160,[1]Sheet1!$E$15:$BV$388,70,0)</f>
        <v>0</v>
      </c>
      <c r="P160" s="98">
        <f t="shared" si="244"/>
        <v>0</v>
      </c>
      <c r="Q160" s="100">
        <f t="shared" si="284"/>
        <v>1240974</v>
      </c>
      <c r="R160" s="101">
        <f t="shared" si="285"/>
        <v>402</v>
      </c>
      <c r="S160" s="98">
        <f>VLOOKUP(D160,[1]Sheet1!$E$15:$AK$388,33,0)</f>
        <v>19</v>
      </c>
      <c r="T160" s="98">
        <f>VLOOKUP(D160,[5]Sheet1!$F$7:$U$380,16,0)</f>
        <v>0</v>
      </c>
      <c r="U160" s="98">
        <f t="shared" si="245"/>
        <v>19</v>
      </c>
      <c r="V160" s="99">
        <f t="shared" si="246"/>
        <v>297692</v>
      </c>
      <c r="W160" s="98">
        <f>VLOOKUP(D160,[1]Sheet1!$E$15:$DN$388,114,0)</f>
        <v>0</v>
      </c>
      <c r="X160" s="99">
        <f t="shared" si="247"/>
        <v>0</v>
      </c>
      <c r="Y160" s="98">
        <f>VLOOKUP(D160,[1]Sheet1!$E$15:$DP$388,116,0)</f>
        <v>0</v>
      </c>
      <c r="Z160" s="99">
        <f t="shared" si="248"/>
        <v>0</v>
      </c>
      <c r="AA160" s="71">
        <v>73900</v>
      </c>
      <c r="AB160" s="39">
        <f t="shared" si="286"/>
        <v>1216154.52</v>
      </c>
      <c r="AC160" s="39">
        <f t="shared" si="287"/>
        <v>0</v>
      </c>
      <c r="AD160" s="39">
        <f t="shared" si="288"/>
        <v>0</v>
      </c>
      <c r="AE160" s="39">
        <f t="shared" si="289"/>
        <v>0</v>
      </c>
      <c r="AF160" s="39">
        <f t="shared" si="249"/>
        <v>1216154.52</v>
      </c>
      <c r="AG160" s="39">
        <f t="shared" si="290"/>
        <v>297692</v>
      </c>
      <c r="AH160" s="39">
        <f t="shared" si="250"/>
        <v>73900</v>
      </c>
      <c r="AI160" s="39">
        <f t="shared" si="291"/>
        <v>0</v>
      </c>
      <c r="AJ160" s="39">
        <f t="shared" si="251"/>
        <v>1587746.52</v>
      </c>
      <c r="AK160" s="102">
        <v>0</v>
      </c>
      <c r="AL160" s="39">
        <f>VLOOKUP(D160,[6]data!$A$2:$E$107,5,0)</f>
        <v>5000</v>
      </c>
      <c r="AM160" s="98">
        <f>VLOOKUP(D160,[2]Sheet1!$E$15:$CJ$388,84,0)</f>
        <v>16</v>
      </c>
      <c r="AN160" s="39">
        <f t="shared" si="252"/>
        <v>1600</v>
      </c>
      <c r="AO160" s="76"/>
      <c r="AP160" s="76">
        <f t="shared" si="253"/>
        <v>0</v>
      </c>
      <c r="AQ160" s="76"/>
      <c r="AR160" s="76">
        <f t="shared" si="254"/>
        <v>0</v>
      </c>
      <c r="AS160" s="99">
        <f t="shared" si="255"/>
        <v>6600</v>
      </c>
      <c r="AT160" s="100">
        <f t="shared" si="256"/>
        <v>1594346.52</v>
      </c>
      <c r="AU160" s="98">
        <f>VLOOKUP(D160,[1]Sheet1!$E$15:$CT$388,94,0)</f>
        <v>11</v>
      </c>
      <c r="AV160" s="98">
        <f>VLOOKUP(D160,[1]Sheet1!$E$15:$CV$388,96,0)</f>
        <v>241</v>
      </c>
      <c r="AW160" s="99">
        <f t="shared" si="257"/>
        <v>379362</v>
      </c>
      <c r="AX160" s="98">
        <f>VLOOKUP(D160,[1]Sheet1!$E$15:$CR$388,92,0)</f>
        <v>0</v>
      </c>
      <c r="AY160" s="98">
        <f t="shared" si="258"/>
        <v>0</v>
      </c>
      <c r="AZ160" s="76">
        <f t="shared" si="259"/>
        <v>14070</v>
      </c>
      <c r="BA160" s="104"/>
      <c r="BB160" s="102">
        <v>256</v>
      </c>
      <c r="BC160" s="99">
        <f t="shared" si="260"/>
        <v>52992</v>
      </c>
      <c r="BD160" s="98">
        <f>VLOOKUP(D160,[1]Sheet1!$E$15:$DF$388,106,0)</f>
        <v>0</v>
      </c>
      <c r="BE160" s="98">
        <f t="shared" si="261"/>
        <v>0</v>
      </c>
      <c r="BF160" s="99">
        <v>2662</v>
      </c>
      <c r="BG160" s="98">
        <f t="shared" si="292"/>
        <v>402</v>
      </c>
      <c r="BH160" s="98">
        <f t="shared" si="293"/>
        <v>0</v>
      </c>
      <c r="BI160" s="99">
        <f t="shared" si="262"/>
        <v>16884</v>
      </c>
      <c r="BJ160" s="98">
        <f>VLOOKUP(D160,[1]Sheet1!$E$15:$CA$388,75,0)</f>
        <v>0</v>
      </c>
      <c r="BK160" s="98">
        <f t="shared" si="263"/>
        <v>0</v>
      </c>
      <c r="BL160" s="98">
        <v>0</v>
      </c>
      <c r="BM160" s="98">
        <f t="shared" si="264"/>
        <v>0</v>
      </c>
      <c r="BN160" s="98"/>
      <c r="BO160" s="98"/>
      <c r="BP160" s="39">
        <f t="shared" si="265"/>
        <v>0</v>
      </c>
      <c r="BQ160" s="39">
        <f t="shared" si="294"/>
        <v>2060316.52</v>
      </c>
      <c r="BR160" s="39">
        <f t="shared" si="266"/>
        <v>2060317</v>
      </c>
    </row>
    <row r="161" spans="1:70" ht="15" x14ac:dyDescent="0.25">
      <c r="B161" s="11">
        <v>7</v>
      </c>
      <c r="C161" s="85"/>
      <c r="F161" s="47" t="s">
        <v>38</v>
      </c>
      <c r="G161" s="47">
        <f t="shared" ref="G161:Z161" si="295">SUM(G162:G168)</f>
        <v>2020</v>
      </c>
      <c r="H161" s="47">
        <f t="shared" si="295"/>
        <v>6235740</v>
      </c>
      <c r="I161" s="47">
        <f t="shared" si="295"/>
        <v>0</v>
      </c>
      <c r="J161" s="47">
        <f t="shared" si="295"/>
        <v>0</v>
      </c>
      <c r="K161" s="47">
        <f t="shared" si="295"/>
        <v>0</v>
      </c>
      <c r="L161" s="47">
        <f t="shared" si="295"/>
        <v>0</v>
      </c>
      <c r="M161" s="47">
        <f t="shared" si="295"/>
        <v>11</v>
      </c>
      <c r="N161" s="47">
        <f t="shared" si="295"/>
        <v>27610</v>
      </c>
      <c r="O161" s="47">
        <f t="shared" si="295"/>
        <v>9</v>
      </c>
      <c r="P161" s="47">
        <f t="shared" si="295"/>
        <v>79389</v>
      </c>
      <c r="Q161" s="47">
        <f t="shared" si="295"/>
        <v>6342739</v>
      </c>
      <c r="R161" s="47">
        <f t="shared" si="295"/>
        <v>2040</v>
      </c>
      <c r="S161" s="47">
        <f t="shared" si="295"/>
        <v>101</v>
      </c>
      <c r="T161" s="47">
        <f t="shared" si="295"/>
        <v>0</v>
      </c>
      <c r="U161" s="47">
        <f t="shared" si="295"/>
        <v>101</v>
      </c>
      <c r="V161" s="47">
        <f t="shared" si="295"/>
        <v>1582468</v>
      </c>
      <c r="W161" s="47">
        <f t="shared" si="295"/>
        <v>53</v>
      </c>
      <c r="X161" s="47">
        <f t="shared" si="295"/>
        <v>3922</v>
      </c>
      <c r="Y161" s="47">
        <f t="shared" si="295"/>
        <v>422</v>
      </c>
      <c r="Z161" s="47">
        <f t="shared" si="295"/>
        <v>54438</v>
      </c>
      <c r="AA161" s="47">
        <f t="shared" ref="AA161:BR161" si="296">SUM(AA162:AA168)</f>
        <v>517300</v>
      </c>
      <c r="AB161" s="47">
        <f t="shared" si="296"/>
        <v>6111025.2000000002</v>
      </c>
      <c r="AC161" s="47">
        <f t="shared" si="296"/>
        <v>0</v>
      </c>
      <c r="AD161" s="47">
        <f t="shared" si="296"/>
        <v>27610</v>
      </c>
      <c r="AE161" s="47">
        <f t="shared" si="296"/>
        <v>79389</v>
      </c>
      <c r="AF161" s="47">
        <f t="shared" si="296"/>
        <v>6218024.2000000002</v>
      </c>
      <c r="AG161" s="47">
        <f t="shared" si="296"/>
        <v>1582468</v>
      </c>
      <c r="AH161" s="47">
        <f t="shared" si="296"/>
        <v>517300</v>
      </c>
      <c r="AI161" s="47">
        <f t="shared" si="296"/>
        <v>58360</v>
      </c>
      <c r="AJ161" s="47">
        <f t="shared" si="296"/>
        <v>8376152.2000000002</v>
      </c>
      <c r="AK161" s="47">
        <f t="shared" si="296"/>
        <v>42900</v>
      </c>
      <c r="AL161" s="47">
        <f t="shared" si="296"/>
        <v>30000</v>
      </c>
      <c r="AM161" s="47">
        <f t="shared" si="296"/>
        <v>134</v>
      </c>
      <c r="AN161" s="47">
        <f t="shared" si="296"/>
        <v>13400</v>
      </c>
      <c r="AO161" s="47">
        <f t="shared" si="296"/>
        <v>59</v>
      </c>
      <c r="AP161" s="47">
        <f t="shared" si="296"/>
        <v>36426.600000000006</v>
      </c>
      <c r="AQ161" s="47">
        <f t="shared" si="296"/>
        <v>12</v>
      </c>
      <c r="AR161" s="47">
        <f t="shared" si="296"/>
        <v>11113.199999999999</v>
      </c>
      <c r="AS161" s="47">
        <f t="shared" si="296"/>
        <v>133839.79999999999</v>
      </c>
      <c r="AT161" s="47">
        <f t="shared" si="296"/>
        <v>8509992</v>
      </c>
      <c r="AU161" s="47">
        <f t="shared" si="296"/>
        <v>42</v>
      </c>
      <c r="AV161" s="47">
        <f t="shared" si="296"/>
        <v>965</v>
      </c>
      <c r="AW161" s="47">
        <f t="shared" si="296"/>
        <v>1511846</v>
      </c>
      <c r="AX161" s="47">
        <f t="shared" si="296"/>
        <v>13</v>
      </c>
      <c r="AY161" s="47">
        <f t="shared" si="296"/>
        <v>32760</v>
      </c>
      <c r="AZ161" s="47">
        <f t="shared" si="296"/>
        <v>70700</v>
      </c>
      <c r="BA161" s="47">
        <f t="shared" si="296"/>
        <v>0</v>
      </c>
      <c r="BB161" s="47">
        <f t="shared" si="296"/>
        <v>946</v>
      </c>
      <c r="BC161" s="47">
        <f t="shared" si="296"/>
        <v>195822</v>
      </c>
      <c r="BD161" s="47">
        <f t="shared" si="296"/>
        <v>475</v>
      </c>
      <c r="BE161" s="47">
        <f t="shared" si="296"/>
        <v>47500</v>
      </c>
      <c r="BF161" s="47">
        <f t="shared" si="296"/>
        <v>18634</v>
      </c>
      <c r="BG161" s="47">
        <f t="shared" si="296"/>
        <v>2020</v>
      </c>
      <c r="BH161" s="47">
        <f t="shared" si="296"/>
        <v>0</v>
      </c>
      <c r="BI161" s="47">
        <f t="shared" si="296"/>
        <v>84840</v>
      </c>
      <c r="BJ161" s="47">
        <f t="shared" si="296"/>
        <v>0</v>
      </c>
      <c r="BK161" s="47">
        <f t="shared" si="296"/>
        <v>0</v>
      </c>
      <c r="BL161" s="47">
        <f t="shared" si="296"/>
        <v>0</v>
      </c>
      <c r="BM161" s="47">
        <f t="shared" si="296"/>
        <v>0</v>
      </c>
      <c r="BN161" s="47">
        <f t="shared" si="296"/>
        <v>0</v>
      </c>
      <c r="BO161" s="47">
        <f t="shared" si="296"/>
        <v>0</v>
      </c>
      <c r="BP161" s="47">
        <f t="shared" si="296"/>
        <v>0</v>
      </c>
      <c r="BQ161" s="47">
        <f t="shared" si="296"/>
        <v>10472094</v>
      </c>
      <c r="BR161" s="47">
        <f t="shared" si="296"/>
        <v>10472093</v>
      </c>
    </row>
    <row r="162" spans="1:70" ht="15" x14ac:dyDescent="0.15">
      <c r="A162" s="69">
        <v>2220014</v>
      </c>
      <c r="C162" s="83">
        <v>0</v>
      </c>
      <c r="D162" s="69">
        <v>2220014</v>
      </c>
      <c r="E162" s="75" t="s">
        <v>38</v>
      </c>
      <c r="F162" s="69" t="s">
        <v>516</v>
      </c>
      <c r="G162" s="98">
        <f>VLOOKUP(D162,[1]Sheet1!$E$15:$AM$388,35,0)</f>
        <v>409</v>
      </c>
      <c r="H162" s="99">
        <f t="shared" si="240"/>
        <v>1262583</v>
      </c>
      <c r="I162" s="98">
        <f>VLOOKUP(D162,[1]Sheet1!$E$15:$AQ$388,39,0)</f>
        <v>0</v>
      </c>
      <c r="J162" s="98">
        <f t="shared" si="241"/>
        <v>0</v>
      </c>
      <c r="K162" s="98">
        <f>VLOOKUP(D162,'[4]К1-2023 - общински'!$D$8:$CU$380,96,0)</f>
        <v>0</v>
      </c>
      <c r="L162" s="98">
        <f t="shared" si="242"/>
        <v>0</v>
      </c>
      <c r="M162" s="98">
        <f>VLOOKUP(D162,[5]Sheet1!$F$7:$AI$380,30,0)</f>
        <v>0</v>
      </c>
      <c r="N162" s="98">
        <f t="shared" si="243"/>
        <v>0</v>
      </c>
      <c r="O162" s="98">
        <f>VLOOKUP(D162,[1]Sheet1!$E$15:$BV$388,70,0)</f>
        <v>0</v>
      </c>
      <c r="P162" s="98">
        <f t="shared" si="244"/>
        <v>0</v>
      </c>
      <c r="Q162" s="100">
        <f t="shared" ref="Q162:Q168" si="297">H162+J162+L162+N162+P162</f>
        <v>1262583</v>
      </c>
      <c r="R162" s="101">
        <f t="shared" ref="R162:R168" si="298">G162+I162+K162+M162+O162</f>
        <v>409</v>
      </c>
      <c r="S162" s="98">
        <f>VLOOKUP(D162,[1]Sheet1!$E$15:$AK$388,33,0)</f>
        <v>18</v>
      </c>
      <c r="T162" s="98">
        <f>VLOOKUP(D162,[5]Sheet1!$F$7:$U$380,16,0)</f>
        <v>0</v>
      </c>
      <c r="U162" s="98">
        <f t="shared" si="245"/>
        <v>18</v>
      </c>
      <c r="V162" s="99">
        <f t="shared" si="246"/>
        <v>282024</v>
      </c>
      <c r="W162" s="98">
        <f>VLOOKUP(D162,[1]Sheet1!$E$15:$DN$388,114,0)</f>
        <v>0</v>
      </c>
      <c r="X162" s="99">
        <f t="shared" si="247"/>
        <v>0</v>
      </c>
      <c r="Y162" s="98">
        <f>VLOOKUP(D162,[1]Sheet1!$E$15:$DP$388,116,0)</f>
        <v>142</v>
      </c>
      <c r="Z162" s="99">
        <f t="shared" si="248"/>
        <v>18318</v>
      </c>
      <c r="AA162" s="71">
        <v>73900</v>
      </c>
      <c r="AB162" s="39">
        <f t="shared" ref="AB162:AB168" si="299">H162*98%</f>
        <v>1237331.3400000001</v>
      </c>
      <c r="AC162" s="39">
        <f t="shared" ref="AC162:AC168" si="300">J162*98%</f>
        <v>0</v>
      </c>
      <c r="AD162" s="39">
        <f t="shared" ref="AD162:AD168" si="301">N162+L162</f>
        <v>0</v>
      </c>
      <c r="AE162" s="39">
        <f t="shared" ref="AE162:AE168" si="302">P162*100%</f>
        <v>0</v>
      </c>
      <c r="AF162" s="39">
        <f t="shared" si="249"/>
        <v>1237331.3400000001</v>
      </c>
      <c r="AG162" s="39">
        <f t="shared" ref="AG162:AG168" si="303">V162</f>
        <v>282024</v>
      </c>
      <c r="AH162" s="39">
        <f t="shared" si="250"/>
        <v>73900</v>
      </c>
      <c r="AI162" s="39">
        <f t="shared" ref="AI162:AI168" si="304">X162+Z162</f>
        <v>18318</v>
      </c>
      <c r="AJ162" s="39">
        <f t="shared" si="251"/>
        <v>1611573.34</v>
      </c>
      <c r="AK162" s="102">
        <v>0</v>
      </c>
      <c r="AL162" s="39">
        <f>VLOOKUP(D162,[6]data!$A$2:$E$107,5,0)</f>
        <v>5000</v>
      </c>
      <c r="AM162" s="98">
        <f>VLOOKUP(D162,[2]Sheet1!$E$15:$CJ$388,84,0)</f>
        <v>17</v>
      </c>
      <c r="AN162" s="39">
        <f t="shared" si="252"/>
        <v>1700</v>
      </c>
      <c r="AO162" s="76"/>
      <c r="AP162" s="76">
        <f t="shared" si="253"/>
        <v>0</v>
      </c>
      <c r="AQ162" s="76"/>
      <c r="AR162" s="76">
        <f t="shared" si="254"/>
        <v>0</v>
      </c>
      <c r="AS162" s="99">
        <f t="shared" si="255"/>
        <v>6700</v>
      </c>
      <c r="AT162" s="100">
        <f t="shared" si="256"/>
        <v>1618273.34</v>
      </c>
      <c r="AU162" s="98">
        <f>VLOOKUP(D162,[1]Sheet1!$E$15:$CT$388,94,0)</f>
        <v>7</v>
      </c>
      <c r="AV162" s="98">
        <f>VLOOKUP(D162,[1]Sheet1!$E$15:$CV$388,96,0)</f>
        <v>156</v>
      </c>
      <c r="AW162" s="99">
        <f t="shared" si="257"/>
        <v>245140</v>
      </c>
      <c r="AX162" s="98">
        <f>VLOOKUP(D162,[1]Sheet1!$E$15:$CR$388,92,0)</f>
        <v>0</v>
      </c>
      <c r="AY162" s="98">
        <f t="shared" si="258"/>
        <v>0</v>
      </c>
      <c r="AZ162" s="76">
        <f t="shared" si="259"/>
        <v>14315</v>
      </c>
      <c r="BA162" s="104"/>
      <c r="BB162" s="102">
        <v>162</v>
      </c>
      <c r="BC162" s="99">
        <f t="shared" si="260"/>
        <v>33534</v>
      </c>
      <c r="BD162" s="98">
        <f>VLOOKUP(D162,[1]Sheet1!$E$15:$DF$388,106,0)</f>
        <v>142</v>
      </c>
      <c r="BE162" s="98">
        <f t="shared" si="261"/>
        <v>14200</v>
      </c>
      <c r="BF162" s="99">
        <v>2662</v>
      </c>
      <c r="BG162" s="98">
        <f t="shared" ref="BG162:BG168" si="305">G162</f>
        <v>409</v>
      </c>
      <c r="BH162" s="98">
        <f t="shared" ref="BH162:BH168" si="306">I162</f>
        <v>0</v>
      </c>
      <c r="BI162" s="99">
        <f t="shared" si="262"/>
        <v>17178</v>
      </c>
      <c r="BJ162" s="98">
        <f>VLOOKUP(D162,[1]Sheet1!$E$15:$CA$388,75,0)</f>
        <v>0</v>
      </c>
      <c r="BK162" s="98">
        <f t="shared" si="263"/>
        <v>0</v>
      </c>
      <c r="BL162" s="98">
        <v>0</v>
      </c>
      <c r="BM162" s="98">
        <f t="shared" si="264"/>
        <v>0</v>
      </c>
      <c r="BN162" s="98"/>
      <c r="BO162" s="98"/>
      <c r="BP162" s="39">
        <f t="shared" si="265"/>
        <v>0</v>
      </c>
      <c r="BQ162" s="39">
        <f t="shared" ref="BQ162:BQ168" si="307">AT162+AW162+AY162+AZ162+BA162+BC162+BE162+BF162+BI162+BK162+BM162</f>
        <v>1945302.34</v>
      </c>
      <c r="BR162" s="39">
        <f t="shared" si="266"/>
        <v>1945302</v>
      </c>
    </row>
    <row r="163" spans="1:70" ht="15" x14ac:dyDescent="0.15">
      <c r="A163" s="69">
        <v>2220029</v>
      </c>
      <c r="C163" s="83">
        <v>0</v>
      </c>
      <c r="D163" s="69">
        <v>2220029</v>
      </c>
      <c r="E163" s="75" t="s">
        <v>38</v>
      </c>
      <c r="F163" s="69" t="s">
        <v>517</v>
      </c>
      <c r="G163" s="98">
        <f>VLOOKUP(D163,[1]Sheet1!$E$15:$AM$388,35,0)</f>
        <v>359</v>
      </c>
      <c r="H163" s="99">
        <f t="shared" si="240"/>
        <v>1108233</v>
      </c>
      <c r="I163" s="98">
        <f>VLOOKUP(D163,[1]Sheet1!$E$15:$AQ$388,39,0)</f>
        <v>0</v>
      </c>
      <c r="J163" s="98">
        <f t="shared" si="241"/>
        <v>0</v>
      </c>
      <c r="K163" s="98">
        <f>VLOOKUP(D163,'[4]К1-2023 - общински'!$D$8:$CU$380,96,0)</f>
        <v>0</v>
      </c>
      <c r="L163" s="98">
        <f t="shared" si="242"/>
        <v>0</v>
      </c>
      <c r="M163" s="98">
        <f>VLOOKUP(D163,[5]Sheet1!$F$7:$AI$380,30,0)</f>
        <v>11</v>
      </c>
      <c r="N163" s="98">
        <f t="shared" si="243"/>
        <v>27610</v>
      </c>
      <c r="O163" s="98">
        <f>VLOOKUP(D163,[1]Sheet1!$E$15:$BV$388,70,0)</f>
        <v>0</v>
      </c>
      <c r="P163" s="98">
        <f t="shared" si="244"/>
        <v>0</v>
      </c>
      <c r="Q163" s="100">
        <f t="shared" si="297"/>
        <v>1135843</v>
      </c>
      <c r="R163" s="101">
        <f t="shared" si="298"/>
        <v>370</v>
      </c>
      <c r="S163" s="98">
        <f>VLOOKUP(D163,[1]Sheet1!$E$15:$AK$388,33,0)</f>
        <v>19</v>
      </c>
      <c r="T163" s="98">
        <f>VLOOKUP(D163,[5]Sheet1!$F$7:$U$380,16,0)</f>
        <v>0</v>
      </c>
      <c r="U163" s="98">
        <f t="shared" si="245"/>
        <v>19</v>
      </c>
      <c r="V163" s="99">
        <f t="shared" si="246"/>
        <v>297692</v>
      </c>
      <c r="W163" s="98">
        <f>VLOOKUP(D163,[1]Sheet1!$E$15:$DN$388,114,0)</f>
        <v>0</v>
      </c>
      <c r="X163" s="99">
        <f t="shared" si="247"/>
        <v>0</v>
      </c>
      <c r="Y163" s="98">
        <f>VLOOKUP(D163,[1]Sheet1!$E$15:$DP$388,116,0)</f>
        <v>280</v>
      </c>
      <c r="Z163" s="99">
        <f t="shared" si="248"/>
        <v>36120</v>
      </c>
      <c r="AA163" s="71">
        <v>73900</v>
      </c>
      <c r="AB163" s="39">
        <f t="shared" si="299"/>
        <v>1086068.3400000001</v>
      </c>
      <c r="AC163" s="39">
        <f t="shared" si="300"/>
        <v>0</v>
      </c>
      <c r="AD163" s="39">
        <f t="shared" si="301"/>
        <v>27610</v>
      </c>
      <c r="AE163" s="39">
        <f t="shared" si="302"/>
        <v>0</v>
      </c>
      <c r="AF163" s="39">
        <f t="shared" si="249"/>
        <v>1113678.3400000001</v>
      </c>
      <c r="AG163" s="39">
        <f t="shared" si="303"/>
        <v>297692</v>
      </c>
      <c r="AH163" s="39">
        <f t="shared" si="250"/>
        <v>73900</v>
      </c>
      <c r="AI163" s="39">
        <f t="shared" si="304"/>
        <v>36120</v>
      </c>
      <c r="AJ163" s="39">
        <f t="shared" si="251"/>
        <v>1521390.34</v>
      </c>
      <c r="AK163" s="102">
        <v>0</v>
      </c>
      <c r="AL163" s="39">
        <f>VLOOKUP(D163,[6]data!$A$2:$E$107,5,0)</f>
        <v>5000</v>
      </c>
      <c r="AM163" s="98">
        <f>VLOOKUP(D163,[2]Sheet1!$E$15:$CJ$388,84,0)</f>
        <v>20</v>
      </c>
      <c r="AN163" s="39">
        <f t="shared" si="252"/>
        <v>2000</v>
      </c>
      <c r="AO163" s="76"/>
      <c r="AP163" s="76">
        <f t="shared" si="253"/>
        <v>0</v>
      </c>
      <c r="AQ163" s="76"/>
      <c r="AR163" s="76">
        <f t="shared" si="254"/>
        <v>0</v>
      </c>
      <c r="AS163" s="99">
        <f t="shared" si="255"/>
        <v>7000</v>
      </c>
      <c r="AT163" s="100">
        <f t="shared" si="256"/>
        <v>1528390.34</v>
      </c>
      <c r="AU163" s="98">
        <f>VLOOKUP(D163,[1]Sheet1!$E$15:$CT$388,94,0)</f>
        <v>3</v>
      </c>
      <c r="AV163" s="98">
        <f>VLOOKUP(D163,[1]Sheet1!$E$15:$CV$388,96,0)</f>
        <v>65</v>
      </c>
      <c r="AW163" s="99">
        <f t="shared" si="257"/>
        <v>102434</v>
      </c>
      <c r="AX163" s="98">
        <f>VLOOKUP(D163,[1]Sheet1!$E$15:$CR$388,92,0)</f>
        <v>0</v>
      </c>
      <c r="AY163" s="98">
        <f t="shared" si="258"/>
        <v>0</v>
      </c>
      <c r="AZ163" s="76">
        <f t="shared" si="259"/>
        <v>12565</v>
      </c>
      <c r="BA163" s="104"/>
      <c r="BB163" s="102">
        <v>51</v>
      </c>
      <c r="BC163" s="99">
        <f t="shared" si="260"/>
        <v>10557</v>
      </c>
      <c r="BD163" s="98">
        <f>VLOOKUP(D163,[1]Sheet1!$E$15:$DF$388,106,0)</f>
        <v>280</v>
      </c>
      <c r="BE163" s="98">
        <f t="shared" si="261"/>
        <v>28000</v>
      </c>
      <c r="BF163" s="99">
        <v>2662</v>
      </c>
      <c r="BG163" s="98">
        <f t="shared" si="305"/>
        <v>359</v>
      </c>
      <c r="BH163" s="98">
        <f t="shared" si="306"/>
        <v>0</v>
      </c>
      <c r="BI163" s="99">
        <f t="shared" si="262"/>
        <v>15078</v>
      </c>
      <c r="BJ163" s="98">
        <f>VLOOKUP(D163,[1]Sheet1!$E$15:$CA$388,75,0)</f>
        <v>0</v>
      </c>
      <c r="BK163" s="98">
        <f t="shared" si="263"/>
        <v>0</v>
      </c>
      <c r="BL163" s="98">
        <v>0</v>
      </c>
      <c r="BM163" s="98">
        <f t="shared" si="264"/>
        <v>0</v>
      </c>
      <c r="BN163" s="98"/>
      <c r="BO163" s="98"/>
      <c r="BP163" s="39">
        <f t="shared" si="265"/>
        <v>0</v>
      </c>
      <c r="BQ163" s="39">
        <f t="shared" si="307"/>
        <v>1699686.34</v>
      </c>
      <c r="BR163" s="39">
        <f t="shared" si="266"/>
        <v>1699686</v>
      </c>
    </row>
    <row r="164" spans="1:70" ht="15" x14ac:dyDescent="0.15">
      <c r="A164" s="69">
        <v>2220048</v>
      </c>
      <c r="C164" s="83">
        <v>0</v>
      </c>
      <c r="D164" s="69">
        <v>2220048</v>
      </c>
      <c r="E164" s="75" t="s">
        <v>38</v>
      </c>
      <c r="F164" s="69" t="s">
        <v>518</v>
      </c>
      <c r="G164" s="98">
        <f>VLOOKUP(D164,[1]Sheet1!$E$15:$AM$388,35,0)</f>
        <v>361</v>
      </c>
      <c r="H164" s="99">
        <f t="shared" si="240"/>
        <v>1114407</v>
      </c>
      <c r="I164" s="98">
        <f>VLOOKUP(D164,[1]Sheet1!$E$15:$AQ$388,39,0)</f>
        <v>0</v>
      </c>
      <c r="J164" s="98">
        <f t="shared" si="241"/>
        <v>0</v>
      </c>
      <c r="K164" s="98">
        <f>VLOOKUP(D164,'[4]К1-2023 - общински'!$D$8:$CU$380,96,0)</f>
        <v>0</v>
      </c>
      <c r="L164" s="98">
        <f t="shared" si="242"/>
        <v>0</v>
      </c>
      <c r="M164" s="98">
        <f>VLOOKUP(D164,[5]Sheet1!$F$7:$AI$380,30,0)</f>
        <v>0</v>
      </c>
      <c r="N164" s="98">
        <f t="shared" si="243"/>
        <v>0</v>
      </c>
      <c r="O164" s="98">
        <f>VLOOKUP(D164,[1]Sheet1!$E$15:$BV$388,70,0)</f>
        <v>4</v>
      </c>
      <c r="P164" s="98">
        <f t="shared" si="244"/>
        <v>35284</v>
      </c>
      <c r="Q164" s="100">
        <f t="shared" si="297"/>
        <v>1149691</v>
      </c>
      <c r="R164" s="101">
        <f t="shared" si="298"/>
        <v>365</v>
      </c>
      <c r="S164" s="98">
        <f>VLOOKUP(D164,[1]Sheet1!$E$15:$AK$388,33,0)</f>
        <v>18</v>
      </c>
      <c r="T164" s="98">
        <f>VLOOKUP(D164,[5]Sheet1!$F$7:$U$380,16,0)</f>
        <v>0</v>
      </c>
      <c r="U164" s="98">
        <f t="shared" si="245"/>
        <v>18</v>
      </c>
      <c r="V164" s="99">
        <f t="shared" si="246"/>
        <v>282024</v>
      </c>
      <c r="W164" s="98">
        <f>VLOOKUP(D164,[1]Sheet1!$E$15:$DN$388,114,0)</f>
        <v>0</v>
      </c>
      <c r="X164" s="99">
        <f t="shared" si="247"/>
        <v>0</v>
      </c>
      <c r="Y164" s="98">
        <f>VLOOKUP(D164,[1]Sheet1!$E$15:$DP$388,116,0)</f>
        <v>0</v>
      </c>
      <c r="Z164" s="99">
        <f t="shared" si="248"/>
        <v>0</v>
      </c>
      <c r="AA164" s="71">
        <v>73900</v>
      </c>
      <c r="AB164" s="39">
        <f t="shared" si="299"/>
        <v>1092118.8599999999</v>
      </c>
      <c r="AC164" s="39">
        <f t="shared" si="300"/>
        <v>0</v>
      </c>
      <c r="AD164" s="39">
        <f t="shared" si="301"/>
        <v>0</v>
      </c>
      <c r="AE164" s="39">
        <f t="shared" si="302"/>
        <v>35284</v>
      </c>
      <c r="AF164" s="39">
        <f t="shared" si="249"/>
        <v>1127402.8599999999</v>
      </c>
      <c r="AG164" s="39">
        <f t="shared" si="303"/>
        <v>282024</v>
      </c>
      <c r="AH164" s="39">
        <f t="shared" si="250"/>
        <v>73900</v>
      </c>
      <c r="AI164" s="39">
        <f t="shared" si="304"/>
        <v>0</v>
      </c>
      <c r="AJ164" s="39">
        <f t="shared" si="251"/>
        <v>1483326.8599999999</v>
      </c>
      <c r="AK164" s="102">
        <v>0</v>
      </c>
      <c r="AL164" s="39">
        <v>0</v>
      </c>
      <c r="AM164" s="98">
        <f>VLOOKUP(D164,[2]Sheet1!$E$15:$CJ$388,84,0)</f>
        <v>32</v>
      </c>
      <c r="AN164" s="39">
        <f t="shared" si="252"/>
        <v>3200</v>
      </c>
      <c r="AO164" s="76"/>
      <c r="AP164" s="76">
        <f t="shared" si="253"/>
        <v>0</v>
      </c>
      <c r="AQ164" s="76"/>
      <c r="AR164" s="76">
        <f t="shared" si="254"/>
        <v>0</v>
      </c>
      <c r="AS164" s="99">
        <f t="shared" si="255"/>
        <v>3200</v>
      </c>
      <c r="AT164" s="100">
        <f t="shared" si="256"/>
        <v>1486526.8599999999</v>
      </c>
      <c r="AU164" s="98">
        <f>VLOOKUP(D164,[1]Sheet1!$E$15:$CT$388,94,0)</f>
        <v>8</v>
      </c>
      <c r="AV164" s="98">
        <f>VLOOKUP(D164,[1]Sheet1!$E$15:$CV$388,96,0)</f>
        <v>202</v>
      </c>
      <c r="AW164" s="99">
        <f t="shared" si="257"/>
        <v>313692</v>
      </c>
      <c r="AX164" s="98">
        <f>VLOOKUP(D164,[1]Sheet1!$E$15:$CR$388,92,0)</f>
        <v>12</v>
      </c>
      <c r="AY164" s="98">
        <f t="shared" si="258"/>
        <v>30240</v>
      </c>
      <c r="AZ164" s="76">
        <f t="shared" si="259"/>
        <v>12635</v>
      </c>
      <c r="BA164" s="104"/>
      <c r="BB164" s="102">
        <v>217</v>
      </c>
      <c r="BC164" s="99">
        <f t="shared" si="260"/>
        <v>44919</v>
      </c>
      <c r="BD164" s="98">
        <f>VLOOKUP(D164,[1]Sheet1!$E$15:$DF$388,106,0)</f>
        <v>0</v>
      </c>
      <c r="BE164" s="98">
        <f t="shared" si="261"/>
        <v>0</v>
      </c>
      <c r="BF164" s="99">
        <v>2662</v>
      </c>
      <c r="BG164" s="98">
        <f t="shared" si="305"/>
        <v>361</v>
      </c>
      <c r="BH164" s="98">
        <f t="shared" si="306"/>
        <v>0</v>
      </c>
      <c r="BI164" s="99">
        <f t="shared" si="262"/>
        <v>15162</v>
      </c>
      <c r="BJ164" s="98">
        <f>VLOOKUP(D164,[1]Sheet1!$E$15:$CA$388,75,0)</f>
        <v>0</v>
      </c>
      <c r="BK164" s="98">
        <f t="shared" si="263"/>
        <v>0</v>
      </c>
      <c r="BL164" s="98">
        <v>0</v>
      </c>
      <c r="BM164" s="98">
        <f t="shared" si="264"/>
        <v>0</v>
      </c>
      <c r="BN164" s="98"/>
      <c r="BO164" s="98"/>
      <c r="BP164" s="39">
        <f t="shared" si="265"/>
        <v>0</v>
      </c>
      <c r="BQ164" s="39">
        <f t="shared" si="307"/>
        <v>1905836.8599999999</v>
      </c>
      <c r="BR164" s="39">
        <f t="shared" si="266"/>
        <v>1905837</v>
      </c>
    </row>
    <row r="165" spans="1:70" ht="32.25" customHeight="1" x14ac:dyDescent="0.15">
      <c r="A165" s="69">
        <v>2220058</v>
      </c>
      <c r="C165" s="83">
        <v>1</v>
      </c>
      <c r="D165" s="69">
        <v>2220058</v>
      </c>
      <c r="E165" s="75" t="s">
        <v>38</v>
      </c>
      <c r="F165" s="69" t="s">
        <v>519</v>
      </c>
      <c r="G165" s="98">
        <f>VLOOKUP(D165,[1]Sheet1!$E$15:$AM$388,35,0)</f>
        <v>300</v>
      </c>
      <c r="H165" s="99">
        <f t="shared" si="240"/>
        <v>926100</v>
      </c>
      <c r="I165" s="98">
        <f>VLOOKUP(D165,[1]Sheet1!$E$15:$AQ$388,39,0)</f>
        <v>0</v>
      </c>
      <c r="J165" s="98">
        <f t="shared" si="241"/>
        <v>0</v>
      </c>
      <c r="K165" s="98">
        <f>VLOOKUP(D165,'[4]К1-2023 - общински'!$D$8:$CU$380,96,0)</f>
        <v>0</v>
      </c>
      <c r="L165" s="98">
        <f t="shared" si="242"/>
        <v>0</v>
      </c>
      <c r="M165" s="98">
        <f>VLOOKUP(D165,[5]Sheet1!$F$7:$AI$380,30,0)</f>
        <v>0</v>
      </c>
      <c r="N165" s="98">
        <f t="shared" si="243"/>
        <v>0</v>
      </c>
      <c r="O165" s="98">
        <f>VLOOKUP(D165,[1]Sheet1!$E$15:$BV$388,70,0)</f>
        <v>2</v>
      </c>
      <c r="P165" s="98">
        <f t="shared" si="244"/>
        <v>17642</v>
      </c>
      <c r="Q165" s="100">
        <f t="shared" si="297"/>
        <v>943742</v>
      </c>
      <c r="R165" s="101">
        <f t="shared" si="298"/>
        <v>302</v>
      </c>
      <c r="S165" s="98">
        <f>VLOOKUP(D165,[1]Sheet1!$E$15:$AK$388,33,0)</f>
        <v>14</v>
      </c>
      <c r="T165" s="98">
        <f>VLOOKUP(D165,[5]Sheet1!$F$7:$U$380,16,0)</f>
        <v>0</v>
      </c>
      <c r="U165" s="98">
        <f t="shared" si="245"/>
        <v>14</v>
      </c>
      <c r="V165" s="99">
        <f t="shared" si="246"/>
        <v>219352</v>
      </c>
      <c r="W165" s="98">
        <f>VLOOKUP(D165,[1]Sheet1!$E$15:$DN$388,114,0)</f>
        <v>0</v>
      </c>
      <c r="X165" s="99">
        <f t="shared" si="247"/>
        <v>0</v>
      </c>
      <c r="Y165" s="98">
        <f>VLOOKUP(D165,[1]Sheet1!$E$15:$DP$388,116,0)</f>
        <v>0</v>
      </c>
      <c r="Z165" s="99">
        <f t="shared" si="248"/>
        <v>0</v>
      </c>
      <c r="AA165" s="71">
        <v>73900</v>
      </c>
      <c r="AB165" s="39">
        <f t="shared" si="299"/>
        <v>907578</v>
      </c>
      <c r="AC165" s="39">
        <f t="shared" si="300"/>
        <v>0</v>
      </c>
      <c r="AD165" s="39">
        <f t="shared" si="301"/>
        <v>0</v>
      </c>
      <c r="AE165" s="39">
        <f t="shared" si="302"/>
        <v>17642</v>
      </c>
      <c r="AF165" s="39">
        <f t="shared" si="249"/>
        <v>925220</v>
      </c>
      <c r="AG165" s="39">
        <f t="shared" si="303"/>
        <v>219352</v>
      </c>
      <c r="AH165" s="39">
        <f t="shared" si="250"/>
        <v>73900</v>
      </c>
      <c r="AI165" s="39">
        <f t="shared" si="304"/>
        <v>0</v>
      </c>
      <c r="AJ165" s="39">
        <f t="shared" si="251"/>
        <v>1218472</v>
      </c>
      <c r="AK165" s="102">
        <v>15400</v>
      </c>
      <c r="AL165" s="39">
        <f>VLOOKUP(D165,[6]data!$A$2:$E$107,5,0)</f>
        <v>5000</v>
      </c>
      <c r="AM165" s="98">
        <f>VLOOKUP(D165,[2]Sheet1!$E$15:$CJ$388,84,0)</f>
        <v>28</v>
      </c>
      <c r="AN165" s="39">
        <f t="shared" si="252"/>
        <v>2800</v>
      </c>
      <c r="AO165" s="76"/>
      <c r="AP165" s="76">
        <f t="shared" si="253"/>
        <v>0</v>
      </c>
      <c r="AQ165" s="76"/>
      <c r="AR165" s="76">
        <f t="shared" si="254"/>
        <v>0</v>
      </c>
      <c r="AS165" s="99">
        <f t="shared" si="255"/>
        <v>23200</v>
      </c>
      <c r="AT165" s="100">
        <f t="shared" si="256"/>
        <v>1241672</v>
      </c>
      <c r="AU165" s="98">
        <f>VLOOKUP(D165,[1]Sheet1!$E$15:$CT$388,94,0)</f>
        <v>8</v>
      </c>
      <c r="AV165" s="98">
        <f>VLOOKUP(D165,[1]Sheet1!$E$15:$CV$388,96,0)</f>
        <v>166</v>
      </c>
      <c r="AW165" s="99">
        <f t="shared" si="257"/>
        <v>262788</v>
      </c>
      <c r="AX165" s="98">
        <f>VLOOKUP(D165,[1]Sheet1!$E$15:$CR$388,92,0)</f>
        <v>0</v>
      </c>
      <c r="AY165" s="98">
        <f t="shared" si="258"/>
        <v>0</v>
      </c>
      <c r="AZ165" s="76">
        <f t="shared" si="259"/>
        <v>10500</v>
      </c>
      <c r="BA165" s="104"/>
      <c r="BB165" s="102">
        <v>185</v>
      </c>
      <c r="BC165" s="99">
        <f t="shared" si="260"/>
        <v>38295</v>
      </c>
      <c r="BD165" s="98">
        <f>VLOOKUP(D165,[1]Sheet1!$E$15:$DF$388,106,0)</f>
        <v>0</v>
      </c>
      <c r="BE165" s="98">
        <f t="shared" si="261"/>
        <v>0</v>
      </c>
      <c r="BF165" s="99">
        <v>2662</v>
      </c>
      <c r="BG165" s="98">
        <f t="shared" si="305"/>
        <v>300</v>
      </c>
      <c r="BH165" s="98">
        <f t="shared" si="306"/>
        <v>0</v>
      </c>
      <c r="BI165" s="99">
        <f t="shared" si="262"/>
        <v>12600</v>
      </c>
      <c r="BJ165" s="98">
        <f>VLOOKUP(D165,[1]Sheet1!$E$15:$CA$388,75,0)</f>
        <v>0</v>
      </c>
      <c r="BK165" s="98">
        <f t="shared" si="263"/>
        <v>0</v>
      </c>
      <c r="BL165" s="98">
        <v>0</v>
      </c>
      <c r="BM165" s="98">
        <f t="shared" si="264"/>
        <v>0</v>
      </c>
      <c r="BN165" s="98"/>
      <c r="BO165" s="98"/>
      <c r="BP165" s="39">
        <f t="shared" si="265"/>
        <v>0</v>
      </c>
      <c r="BQ165" s="39">
        <f t="shared" si="307"/>
        <v>1568517</v>
      </c>
      <c r="BR165" s="39">
        <f t="shared" si="266"/>
        <v>1568517</v>
      </c>
    </row>
    <row r="166" spans="1:70" ht="15" x14ac:dyDescent="0.15">
      <c r="A166" s="69">
        <v>2220059</v>
      </c>
      <c r="C166" s="83">
        <v>0</v>
      </c>
      <c r="D166" s="69">
        <v>2220059</v>
      </c>
      <c r="E166" s="75" t="s">
        <v>38</v>
      </c>
      <c r="F166" s="69" t="s">
        <v>520</v>
      </c>
      <c r="G166" s="98">
        <f>VLOOKUP(D166,[1]Sheet1!$E$15:$AM$388,35,0)</f>
        <v>194</v>
      </c>
      <c r="H166" s="99">
        <f t="shared" si="240"/>
        <v>598878</v>
      </c>
      <c r="I166" s="98">
        <f>VLOOKUP(D166,[1]Sheet1!$E$15:$AQ$388,39,0)</f>
        <v>0</v>
      </c>
      <c r="J166" s="98">
        <f t="shared" si="241"/>
        <v>0</v>
      </c>
      <c r="K166" s="98">
        <f>VLOOKUP(D166,'[4]К1-2023 - общински'!$D$8:$CU$380,96,0)</f>
        <v>0</v>
      </c>
      <c r="L166" s="98">
        <f t="shared" si="242"/>
        <v>0</v>
      </c>
      <c r="M166" s="98">
        <f>VLOOKUP(D166,[5]Sheet1!$F$7:$AI$380,30,0)</f>
        <v>0</v>
      </c>
      <c r="N166" s="98">
        <f t="shared" si="243"/>
        <v>0</v>
      </c>
      <c r="O166" s="98">
        <f>VLOOKUP(D166,[1]Sheet1!$E$15:$BV$388,70,0)</f>
        <v>0</v>
      </c>
      <c r="P166" s="98">
        <f t="shared" si="244"/>
        <v>0</v>
      </c>
      <c r="Q166" s="100">
        <f t="shared" si="297"/>
        <v>598878</v>
      </c>
      <c r="R166" s="101">
        <f t="shared" si="298"/>
        <v>194</v>
      </c>
      <c r="S166" s="98">
        <f>VLOOKUP(D166,[1]Sheet1!$E$15:$AK$388,33,0)</f>
        <v>11</v>
      </c>
      <c r="T166" s="98">
        <f>VLOOKUP(D166,[5]Sheet1!$F$7:$U$380,16,0)</f>
        <v>0</v>
      </c>
      <c r="U166" s="98">
        <f t="shared" si="245"/>
        <v>11</v>
      </c>
      <c r="V166" s="99">
        <f t="shared" si="246"/>
        <v>172348</v>
      </c>
      <c r="W166" s="98">
        <f>VLOOKUP(D166,[1]Sheet1!$E$15:$DN$388,114,0)</f>
        <v>53</v>
      </c>
      <c r="X166" s="99">
        <f t="shared" si="247"/>
        <v>3922</v>
      </c>
      <c r="Y166" s="98">
        <f>VLOOKUP(D166,[1]Sheet1!$E$15:$DP$388,116,0)</f>
        <v>0</v>
      </c>
      <c r="Z166" s="99">
        <f t="shared" si="248"/>
        <v>0</v>
      </c>
      <c r="AA166" s="71">
        <v>73900</v>
      </c>
      <c r="AB166" s="39">
        <f t="shared" si="299"/>
        <v>586900.43999999994</v>
      </c>
      <c r="AC166" s="39">
        <f t="shared" si="300"/>
        <v>0</v>
      </c>
      <c r="AD166" s="39">
        <f t="shared" si="301"/>
        <v>0</v>
      </c>
      <c r="AE166" s="39">
        <f t="shared" si="302"/>
        <v>0</v>
      </c>
      <c r="AF166" s="39">
        <f t="shared" si="249"/>
        <v>586900.43999999994</v>
      </c>
      <c r="AG166" s="39">
        <f t="shared" si="303"/>
        <v>172348</v>
      </c>
      <c r="AH166" s="39">
        <f t="shared" si="250"/>
        <v>73900</v>
      </c>
      <c r="AI166" s="39">
        <f t="shared" si="304"/>
        <v>3922</v>
      </c>
      <c r="AJ166" s="39">
        <f t="shared" si="251"/>
        <v>837070.44</v>
      </c>
      <c r="AK166" s="102">
        <v>12100</v>
      </c>
      <c r="AL166" s="39">
        <f>VLOOKUP(D166,[6]data!$A$2:$E$107,5,0)</f>
        <v>5000</v>
      </c>
      <c r="AM166" s="98">
        <f>VLOOKUP(D166,[2]Sheet1!$E$15:$CJ$388,84,0)</f>
        <v>16</v>
      </c>
      <c r="AN166" s="39">
        <f t="shared" si="252"/>
        <v>1600</v>
      </c>
      <c r="AO166" s="76"/>
      <c r="AP166" s="76">
        <f t="shared" si="253"/>
        <v>0</v>
      </c>
      <c r="AQ166" s="76"/>
      <c r="AR166" s="76">
        <f t="shared" si="254"/>
        <v>0</v>
      </c>
      <c r="AS166" s="99">
        <f t="shared" si="255"/>
        <v>18700</v>
      </c>
      <c r="AT166" s="100">
        <f t="shared" si="256"/>
        <v>855770.44</v>
      </c>
      <c r="AU166" s="98">
        <f>VLOOKUP(D166,[1]Sheet1!$E$15:$CT$388,94,0)</f>
        <v>5</v>
      </c>
      <c r="AV166" s="98">
        <f>VLOOKUP(D166,[1]Sheet1!$E$15:$CV$388,96,0)</f>
        <v>111</v>
      </c>
      <c r="AW166" s="99">
        <f t="shared" si="257"/>
        <v>174494</v>
      </c>
      <c r="AX166" s="98">
        <f>VLOOKUP(D166,[1]Sheet1!$E$15:$CR$388,92,0)</f>
        <v>0</v>
      </c>
      <c r="AY166" s="98">
        <f t="shared" si="258"/>
        <v>0</v>
      </c>
      <c r="AZ166" s="76">
        <f t="shared" si="259"/>
        <v>6790</v>
      </c>
      <c r="BA166" s="98"/>
      <c r="BB166" s="102">
        <v>91</v>
      </c>
      <c r="BC166" s="99">
        <f t="shared" si="260"/>
        <v>18837</v>
      </c>
      <c r="BD166" s="98">
        <f>VLOOKUP(D166,[1]Sheet1!$E$15:$DF$388,106,0)</f>
        <v>53</v>
      </c>
      <c r="BE166" s="98">
        <f t="shared" si="261"/>
        <v>5300</v>
      </c>
      <c r="BF166" s="99">
        <v>2662</v>
      </c>
      <c r="BG166" s="98">
        <f t="shared" si="305"/>
        <v>194</v>
      </c>
      <c r="BH166" s="98">
        <f t="shared" si="306"/>
        <v>0</v>
      </c>
      <c r="BI166" s="99">
        <f t="shared" si="262"/>
        <v>8148</v>
      </c>
      <c r="BJ166" s="98">
        <f>VLOOKUP(D166,[1]Sheet1!$E$15:$CA$388,75,0)</f>
        <v>0</v>
      </c>
      <c r="BK166" s="98">
        <f t="shared" si="263"/>
        <v>0</v>
      </c>
      <c r="BL166" s="98">
        <v>0</v>
      </c>
      <c r="BM166" s="98">
        <f t="shared" si="264"/>
        <v>0</v>
      </c>
      <c r="BN166" s="98"/>
      <c r="BO166" s="98"/>
      <c r="BP166" s="39">
        <f t="shared" si="265"/>
        <v>0</v>
      </c>
      <c r="BQ166" s="39">
        <f t="shared" si="307"/>
        <v>1072001.44</v>
      </c>
      <c r="BR166" s="39">
        <f t="shared" si="266"/>
        <v>1072001</v>
      </c>
    </row>
    <row r="167" spans="1:70" ht="15" x14ac:dyDescent="0.15">
      <c r="A167" s="69">
        <v>2220060</v>
      </c>
      <c r="C167" s="83">
        <v>0</v>
      </c>
      <c r="D167" s="69">
        <v>2220060</v>
      </c>
      <c r="E167" s="75" t="s">
        <v>38</v>
      </c>
      <c r="F167" s="69" t="s">
        <v>521</v>
      </c>
      <c r="G167" s="98">
        <f>VLOOKUP(D167,[1]Sheet1!$E$15:$AM$388,35,0)</f>
        <v>329</v>
      </c>
      <c r="H167" s="99">
        <f t="shared" si="240"/>
        <v>1015623</v>
      </c>
      <c r="I167" s="98">
        <f>VLOOKUP(D167,[1]Sheet1!$E$15:$AQ$388,39,0)</f>
        <v>0</v>
      </c>
      <c r="J167" s="98">
        <f t="shared" si="241"/>
        <v>0</v>
      </c>
      <c r="K167" s="98">
        <f>VLOOKUP(D167,'[4]К1-2023 - общински'!$D$8:$CU$380,96,0)</f>
        <v>0</v>
      </c>
      <c r="L167" s="98">
        <f t="shared" si="242"/>
        <v>0</v>
      </c>
      <c r="M167" s="98">
        <f>VLOOKUP(D167,[5]Sheet1!$F$7:$AI$380,30,0)</f>
        <v>0</v>
      </c>
      <c r="N167" s="98">
        <f t="shared" si="243"/>
        <v>0</v>
      </c>
      <c r="O167" s="98">
        <f>VLOOKUP(D167,[1]Sheet1!$E$15:$BV$388,70,0)</f>
        <v>1</v>
      </c>
      <c r="P167" s="98">
        <f t="shared" si="244"/>
        <v>8821</v>
      </c>
      <c r="Q167" s="100">
        <f t="shared" si="297"/>
        <v>1024444</v>
      </c>
      <c r="R167" s="101">
        <f t="shared" si="298"/>
        <v>330</v>
      </c>
      <c r="S167" s="98">
        <f>VLOOKUP(D167,[1]Sheet1!$E$15:$AK$388,33,0)</f>
        <v>14</v>
      </c>
      <c r="T167" s="98">
        <f>VLOOKUP(D167,[5]Sheet1!$F$7:$U$380,16,0)</f>
        <v>0</v>
      </c>
      <c r="U167" s="98">
        <f t="shared" si="245"/>
        <v>14</v>
      </c>
      <c r="V167" s="99">
        <f t="shared" si="246"/>
        <v>219352</v>
      </c>
      <c r="W167" s="98">
        <f>VLOOKUP(D167,[1]Sheet1!$E$15:$DN$388,114,0)</f>
        <v>0</v>
      </c>
      <c r="X167" s="99">
        <f t="shared" si="247"/>
        <v>0</v>
      </c>
      <c r="Y167" s="98">
        <f>VLOOKUP(D167,[1]Sheet1!$E$15:$DP$388,116,0)</f>
        <v>0</v>
      </c>
      <c r="Z167" s="99">
        <f t="shared" si="248"/>
        <v>0</v>
      </c>
      <c r="AA167" s="71">
        <v>73900</v>
      </c>
      <c r="AB167" s="39">
        <f t="shared" si="299"/>
        <v>995310.54</v>
      </c>
      <c r="AC167" s="39">
        <f t="shared" si="300"/>
        <v>0</v>
      </c>
      <c r="AD167" s="39">
        <f t="shared" si="301"/>
        <v>0</v>
      </c>
      <c r="AE167" s="39">
        <f t="shared" si="302"/>
        <v>8821</v>
      </c>
      <c r="AF167" s="39">
        <f t="shared" si="249"/>
        <v>1004131.54</v>
      </c>
      <c r="AG167" s="39">
        <f t="shared" si="303"/>
        <v>219352</v>
      </c>
      <c r="AH167" s="39">
        <f t="shared" si="250"/>
        <v>73900</v>
      </c>
      <c r="AI167" s="39">
        <f t="shared" si="304"/>
        <v>0</v>
      </c>
      <c r="AJ167" s="39">
        <f t="shared" si="251"/>
        <v>1297383.54</v>
      </c>
      <c r="AK167" s="102">
        <v>15400</v>
      </c>
      <c r="AL167" s="39">
        <f>VLOOKUP(D167,[6]data!$A$2:$E$107,5,0)</f>
        <v>5000</v>
      </c>
      <c r="AM167" s="98">
        <f>VLOOKUP(D167,[2]Sheet1!$E$15:$CJ$388,84,0)</f>
        <v>21</v>
      </c>
      <c r="AN167" s="39">
        <f t="shared" si="252"/>
        <v>2100</v>
      </c>
      <c r="AO167" s="76"/>
      <c r="AP167" s="76">
        <f t="shared" si="253"/>
        <v>0</v>
      </c>
      <c r="AQ167" s="76"/>
      <c r="AR167" s="76">
        <f t="shared" si="254"/>
        <v>0</v>
      </c>
      <c r="AS167" s="99">
        <f t="shared" si="255"/>
        <v>22500</v>
      </c>
      <c r="AT167" s="100">
        <f t="shared" si="256"/>
        <v>1319883.54</v>
      </c>
      <c r="AU167" s="98">
        <f>VLOOKUP(D167,[1]Sheet1!$E$15:$CT$388,94,0)</f>
        <v>9</v>
      </c>
      <c r="AV167" s="98">
        <f>VLOOKUP(D167,[1]Sheet1!$E$15:$CV$388,96,0)</f>
        <v>225</v>
      </c>
      <c r="AW167" s="99">
        <f t="shared" si="257"/>
        <v>349722</v>
      </c>
      <c r="AX167" s="98">
        <f>VLOOKUP(D167,[1]Sheet1!$E$15:$CR$388,92,0)</f>
        <v>0</v>
      </c>
      <c r="AY167" s="98">
        <f t="shared" si="258"/>
        <v>0</v>
      </c>
      <c r="AZ167" s="76">
        <f t="shared" si="259"/>
        <v>11515</v>
      </c>
      <c r="BA167" s="104"/>
      <c r="BB167" s="102">
        <v>197</v>
      </c>
      <c r="BC167" s="99">
        <f t="shared" si="260"/>
        <v>40779</v>
      </c>
      <c r="BD167" s="98">
        <f>VLOOKUP(D167,[1]Sheet1!$E$15:$DF$388,106,0)</f>
        <v>0</v>
      </c>
      <c r="BE167" s="98">
        <f t="shared" si="261"/>
        <v>0</v>
      </c>
      <c r="BF167" s="99">
        <v>2662</v>
      </c>
      <c r="BG167" s="98">
        <f t="shared" si="305"/>
        <v>329</v>
      </c>
      <c r="BH167" s="98">
        <f t="shared" si="306"/>
        <v>0</v>
      </c>
      <c r="BI167" s="99">
        <f t="shared" si="262"/>
        <v>13818</v>
      </c>
      <c r="BJ167" s="98">
        <f>VLOOKUP(D167,[1]Sheet1!$E$15:$CA$388,75,0)</f>
        <v>0</v>
      </c>
      <c r="BK167" s="98">
        <f t="shared" si="263"/>
        <v>0</v>
      </c>
      <c r="BL167" s="98">
        <v>0</v>
      </c>
      <c r="BM167" s="98">
        <f t="shared" si="264"/>
        <v>0</v>
      </c>
      <c r="BN167" s="98"/>
      <c r="BO167" s="98"/>
      <c r="BP167" s="39">
        <f t="shared" si="265"/>
        <v>0</v>
      </c>
      <c r="BQ167" s="39">
        <f t="shared" si="307"/>
        <v>1738379.54</v>
      </c>
      <c r="BR167" s="39">
        <f t="shared" si="266"/>
        <v>1738380</v>
      </c>
    </row>
    <row r="168" spans="1:70" ht="15" x14ac:dyDescent="0.15">
      <c r="A168" s="69">
        <v>2220100</v>
      </c>
      <c r="C168" s="83">
        <v>0</v>
      </c>
      <c r="D168" s="69">
        <v>2220100</v>
      </c>
      <c r="E168" s="75" t="s">
        <v>38</v>
      </c>
      <c r="F168" s="69" t="s">
        <v>522</v>
      </c>
      <c r="G168" s="98">
        <f>VLOOKUP(D168,[1]Sheet1!$E$15:$AM$388,35,0)</f>
        <v>68</v>
      </c>
      <c r="H168" s="99">
        <f t="shared" si="240"/>
        <v>209916</v>
      </c>
      <c r="I168" s="98">
        <f>VLOOKUP(D168,[1]Sheet1!$E$15:$AQ$388,39,0)</f>
        <v>0</v>
      </c>
      <c r="J168" s="98">
        <f t="shared" si="241"/>
        <v>0</v>
      </c>
      <c r="K168" s="98">
        <f>VLOOKUP(D168,'[4]К1-2023 - общински'!$D$8:$CU$380,96,0)</f>
        <v>0</v>
      </c>
      <c r="L168" s="98">
        <f t="shared" si="242"/>
        <v>0</v>
      </c>
      <c r="M168" s="98">
        <f>VLOOKUP(D168,[5]Sheet1!$F$7:$AI$380,30,0)</f>
        <v>0</v>
      </c>
      <c r="N168" s="98">
        <f t="shared" si="243"/>
        <v>0</v>
      </c>
      <c r="O168" s="98">
        <f>VLOOKUP(D168,[1]Sheet1!$E$15:$BV$388,70,0)</f>
        <v>2</v>
      </c>
      <c r="P168" s="98">
        <f t="shared" si="244"/>
        <v>17642</v>
      </c>
      <c r="Q168" s="100">
        <f t="shared" si="297"/>
        <v>227558</v>
      </c>
      <c r="R168" s="101">
        <f t="shared" si="298"/>
        <v>70</v>
      </c>
      <c r="S168" s="98">
        <f>VLOOKUP(D168,[1]Sheet1!$E$15:$AK$388,33,0)</f>
        <v>7</v>
      </c>
      <c r="T168" s="98">
        <f>VLOOKUP(D168,[5]Sheet1!$F$7:$U$380,16,0)</f>
        <v>0</v>
      </c>
      <c r="U168" s="98">
        <f t="shared" si="245"/>
        <v>7</v>
      </c>
      <c r="V168" s="99">
        <f t="shared" si="246"/>
        <v>109676</v>
      </c>
      <c r="W168" s="98">
        <f>VLOOKUP(D168,[1]Sheet1!$E$15:$DN$388,114,0)</f>
        <v>0</v>
      </c>
      <c r="X168" s="99">
        <f t="shared" si="247"/>
        <v>0</v>
      </c>
      <c r="Y168" s="98">
        <f>VLOOKUP(D168,[1]Sheet1!$E$15:$DP$388,116,0)</f>
        <v>0</v>
      </c>
      <c r="Z168" s="99">
        <f t="shared" si="248"/>
        <v>0</v>
      </c>
      <c r="AA168" s="71">
        <v>73900</v>
      </c>
      <c r="AB168" s="39">
        <f t="shared" si="299"/>
        <v>205717.68</v>
      </c>
      <c r="AC168" s="39">
        <f t="shared" si="300"/>
        <v>0</v>
      </c>
      <c r="AD168" s="39">
        <f t="shared" si="301"/>
        <v>0</v>
      </c>
      <c r="AE168" s="39">
        <f t="shared" si="302"/>
        <v>17642</v>
      </c>
      <c r="AF168" s="39">
        <f t="shared" si="249"/>
        <v>223359.68</v>
      </c>
      <c r="AG168" s="39">
        <f t="shared" si="303"/>
        <v>109676</v>
      </c>
      <c r="AH168" s="39">
        <f t="shared" si="250"/>
        <v>73900</v>
      </c>
      <c r="AI168" s="39">
        <f t="shared" si="304"/>
        <v>0</v>
      </c>
      <c r="AJ168" s="39">
        <f t="shared" si="251"/>
        <v>406935.68</v>
      </c>
      <c r="AK168" s="102">
        <v>0</v>
      </c>
      <c r="AL168" s="39">
        <f>VLOOKUP(D168,[6]data!$A$2:$E$107,5,0)</f>
        <v>5000</v>
      </c>
      <c r="AM168" s="98">
        <f>VLOOKUP(D168,[2]Sheet1!$E$15:$CJ$388,84,0)</f>
        <v>0</v>
      </c>
      <c r="AN168" s="39">
        <f t="shared" si="252"/>
        <v>0</v>
      </c>
      <c r="AO168" s="76">
        <f t="shared" si="280"/>
        <v>59</v>
      </c>
      <c r="AP168" s="76">
        <f t="shared" si="253"/>
        <v>36426.600000000006</v>
      </c>
      <c r="AQ168" s="76">
        <f t="shared" si="281"/>
        <v>12</v>
      </c>
      <c r="AR168" s="76">
        <f t="shared" si="254"/>
        <v>11113.199999999999</v>
      </c>
      <c r="AS168" s="99">
        <f t="shared" si="255"/>
        <v>52539.8</v>
      </c>
      <c r="AT168" s="100">
        <f t="shared" si="256"/>
        <v>459475.48</v>
      </c>
      <c r="AU168" s="98">
        <f>VLOOKUP(D168,[1]Sheet1!$E$15:$CT$388,94,0)</f>
        <v>2</v>
      </c>
      <c r="AV168" s="98">
        <f>VLOOKUP(D168,[1]Sheet1!$E$15:$CV$388,96,0)</f>
        <v>40</v>
      </c>
      <c r="AW168" s="99">
        <f t="shared" si="257"/>
        <v>63576</v>
      </c>
      <c r="AX168" s="98">
        <f>VLOOKUP(D168,[1]Sheet1!$E$15:$CR$388,92,0)</f>
        <v>1</v>
      </c>
      <c r="AY168" s="98">
        <f t="shared" si="258"/>
        <v>2520</v>
      </c>
      <c r="AZ168" s="76">
        <f t="shared" si="259"/>
        <v>2380</v>
      </c>
      <c r="BA168" s="104"/>
      <c r="BB168" s="102">
        <v>43</v>
      </c>
      <c r="BC168" s="99">
        <f t="shared" si="260"/>
        <v>8901</v>
      </c>
      <c r="BD168" s="98">
        <f>VLOOKUP(D168,[1]Sheet1!$E$15:$DF$388,106,0)</f>
        <v>0</v>
      </c>
      <c r="BE168" s="98">
        <f t="shared" si="261"/>
        <v>0</v>
      </c>
      <c r="BF168" s="99">
        <v>2662</v>
      </c>
      <c r="BG168" s="98">
        <f t="shared" si="305"/>
        <v>68</v>
      </c>
      <c r="BH168" s="98">
        <f t="shared" si="306"/>
        <v>0</v>
      </c>
      <c r="BI168" s="99">
        <f t="shared" si="262"/>
        <v>2856</v>
      </c>
      <c r="BJ168" s="98">
        <f>VLOOKUP(D168,[1]Sheet1!$E$15:$CA$388,75,0)</f>
        <v>0</v>
      </c>
      <c r="BK168" s="98">
        <f t="shared" si="263"/>
        <v>0</v>
      </c>
      <c r="BL168" s="98">
        <v>0</v>
      </c>
      <c r="BM168" s="98">
        <f t="shared" si="264"/>
        <v>0</v>
      </c>
      <c r="BN168" s="98"/>
      <c r="BO168" s="98"/>
      <c r="BP168" s="39">
        <f t="shared" si="265"/>
        <v>0</v>
      </c>
      <c r="BQ168" s="39">
        <f t="shared" si="307"/>
        <v>542370.48</v>
      </c>
      <c r="BR168" s="39">
        <f t="shared" si="266"/>
        <v>542370</v>
      </c>
    </row>
    <row r="169" spans="1:70" ht="15" x14ac:dyDescent="0.25">
      <c r="B169" s="11">
        <v>8</v>
      </c>
      <c r="C169" s="85"/>
      <c r="F169" s="47" t="s">
        <v>39</v>
      </c>
      <c r="G169" s="47">
        <f t="shared" ref="G169:Z169" si="308">SUM(G170:G177)</f>
        <v>6518</v>
      </c>
      <c r="H169" s="47">
        <f t="shared" si="308"/>
        <v>20121066</v>
      </c>
      <c r="I169" s="47">
        <f t="shared" si="308"/>
        <v>0</v>
      </c>
      <c r="J169" s="47">
        <f t="shared" si="308"/>
        <v>0</v>
      </c>
      <c r="K169" s="47">
        <f t="shared" si="308"/>
        <v>0</v>
      </c>
      <c r="L169" s="47">
        <f t="shared" si="308"/>
        <v>0</v>
      </c>
      <c r="M169" s="47">
        <f t="shared" si="308"/>
        <v>0</v>
      </c>
      <c r="N169" s="47">
        <f t="shared" si="308"/>
        <v>0</v>
      </c>
      <c r="O169" s="47">
        <f t="shared" si="308"/>
        <v>31</v>
      </c>
      <c r="P169" s="47">
        <f t="shared" si="308"/>
        <v>273451</v>
      </c>
      <c r="Q169" s="47">
        <f t="shared" si="308"/>
        <v>20394517</v>
      </c>
      <c r="R169" s="47">
        <f t="shared" si="308"/>
        <v>6549</v>
      </c>
      <c r="S169" s="47">
        <f t="shared" si="308"/>
        <v>268</v>
      </c>
      <c r="T169" s="47">
        <f t="shared" si="308"/>
        <v>0</v>
      </c>
      <c r="U169" s="47">
        <f t="shared" si="308"/>
        <v>268</v>
      </c>
      <c r="V169" s="47">
        <f t="shared" si="308"/>
        <v>4199024</v>
      </c>
      <c r="W169" s="47">
        <f t="shared" si="308"/>
        <v>294</v>
      </c>
      <c r="X169" s="47">
        <f t="shared" si="308"/>
        <v>21756</v>
      </c>
      <c r="Y169" s="47">
        <f t="shared" si="308"/>
        <v>2606</v>
      </c>
      <c r="Z169" s="47">
        <f t="shared" si="308"/>
        <v>336174</v>
      </c>
      <c r="AA169" s="47">
        <f t="shared" ref="AA169:BR169" si="309">SUM(AA170:AA177)</f>
        <v>591200</v>
      </c>
      <c r="AB169" s="47">
        <f t="shared" si="309"/>
        <v>19718644.68</v>
      </c>
      <c r="AC169" s="47">
        <f t="shared" si="309"/>
        <v>0</v>
      </c>
      <c r="AD169" s="47">
        <f t="shared" si="309"/>
        <v>0</v>
      </c>
      <c r="AE169" s="47">
        <f t="shared" si="309"/>
        <v>273451</v>
      </c>
      <c r="AF169" s="47">
        <f t="shared" si="309"/>
        <v>19992095.68</v>
      </c>
      <c r="AG169" s="47">
        <f t="shared" si="309"/>
        <v>4199024</v>
      </c>
      <c r="AH169" s="47">
        <f t="shared" si="309"/>
        <v>591200</v>
      </c>
      <c r="AI169" s="47">
        <f t="shared" si="309"/>
        <v>357930</v>
      </c>
      <c r="AJ169" s="47">
        <f t="shared" si="309"/>
        <v>25140249.68</v>
      </c>
      <c r="AK169" s="47">
        <f t="shared" si="309"/>
        <v>14850</v>
      </c>
      <c r="AL169" s="47">
        <f t="shared" si="309"/>
        <v>10000</v>
      </c>
      <c r="AM169" s="47">
        <f t="shared" si="309"/>
        <v>179</v>
      </c>
      <c r="AN169" s="47">
        <f t="shared" si="309"/>
        <v>17900</v>
      </c>
      <c r="AO169" s="47">
        <f t="shared" si="309"/>
        <v>0</v>
      </c>
      <c r="AP169" s="47">
        <f t="shared" si="309"/>
        <v>0</v>
      </c>
      <c r="AQ169" s="47">
        <f t="shared" si="309"/>
        <v>0</v>
      </c>
      <c r="AR169" s="47">
        <f t="shared" si="309"/>
        <v>0</v>
      </c>
      <c r="AS169" s="47">
        <f t="shared" si="309"/>
        <v>42750</v>
      </c>
      <c r="AT169" s="47">
        <f t="shared" si="309"/>
        <v>25182999.68</v>
      </c>
      <c r="AU169" s="47">
        <f t="shared" si="309"/>
        <v>86</v>
      </c>
      <c r="AV169" s="47">
        <f t="shared" si="309"/>
        <v>1947</v>
      </c>
      <c r="AW169" s="47">
        <f t="shared" si="309"/>
        <v>3054746</v>
      </c>
      <c r="AX169" s="47">
        <f t="shared" si="309"/>
        <v>12</v>
      </c>
      <c r="AY169" s="47">
        <f t="shared" si="309"/>
        <v>30240</v>
      </c>
      <c r="AZ169" s="47">
        <f t="shared" si="309"/>
        <v>228130</v>
      </c>
      <c r="BA169" s="47">
        <f t="shared" si="309"/>
        <v>0</v>
      </c>
      <c r="BB169" s="47">
        <f t="shared" si="309"/>
        <v>2217</v>
      </c>
      <c r="BC169" s="47">
        <f t="shared" si="309"/>
        <v>458919</v>
      </c>
      <c r="BD169" s="47">
        <f t="shared" si="309"/>
        <v>2669</v>
      </c>
      <c r="BE169" s="47">
        <f t="shared" si="309"/>
        <v>266900</v>
      </c>
      <c r="BF169" s="47">
        <f t="shared" si="309"/>
        <v>21296</v>
      </c>
      <c r="BG169" s="47">
        <f t="shared" si="309"/>
        <v>6518</v>
      </c>
      <c r="BH169" s="47">
        <f t="shared" si="309"/>
        <v>0</v>
      </c>
      <c r="BI169" s="47">
        <f t="shared" si="309"/>
        <v>273756</v>
      </c>
      <c r="BJ169" s="47">
        <f t="shared" si="309"/>
        <v>0</v>
      </c>
      <c r="BK169" s="47">
        <f t="shared" si="309"/>
        <v>0</v>
      </c>
      <c r="BL169" s="47">
        <f t="shared" si="309"/>
        <v>0</v>
      </c>
      <c r="BM169" s="47">
        <f t="shared" si="309"/>
        <v>0</v>
      </c>
      <c r="BN169" s="47">
        <f t="shared" si="309"/>
        <v>0</v>
      </c>
      <c r="BO169" s="47">
        <f t="shared" si="309"/>
        <v>0</v>
      </c>
      <c r="BP169" s="47">
        <f t="shared" si="309"/>
        <v>0</v>
      </c>
      <c r="BQ169" s="47">
        <f t="shared" si="309"/>
        <v>29516986.68</v>
      </c>
      <c r="BR169" s="47">
        <f t="shared" si="309"/>
        <v>29516987</v>
      </c>
    </row>
    <row r="170" spans="1:70" ht="15" x14ac:dyDescent="0.15">
      <c r="A170" s="69">
        <v>2221023</v>
      </c>
      <c r="C170" s="83">
        <v>6</v>
      </c>
      <c r="D170" s="69">
        <v>2221023</v>
      </c>
      <c r="E170" s="75" t="s">
        <v>39</v>
      </c>
      <c r="F170" s="69" t="s">
        <v>523</v>
      </c>
      <c r="G170" s="98">
        <f>VLOOKUP(D170,[1]Sheet1!$E$15:$AM$388,35,0)</f>
        <v>892</v>
      </c>
      <c r="H170" s="99">
        <f t="shared" si="240"/>
        <v>2753604</v>
      </c>
      <c r="I170" s="98">
        <f>VLOOKUP(D170,[1]Sheet1!$E$15:$AQ$388,39,0)</f>
        <v>0</v>
      </c>
      <c r="J170" s="98">
        <f t="shared" si="241"/>
        <v>0</v>
      </c>
      <c r="K170" s="98">
        <f>VLOOKUP(D170,'[4]К1-2023 - общински'!$D$8:$CU$380,96,0)</f>
        <v>0</v>
      </c>
      <c r="L170" s="98">
        <f t="shared" si="242"/>
        <v>0</v>
      </c>
      <c r="M170" s="98">
        <f>VLOOKUP(D170,[5]Sheet1!$F$7:$AI$380,30,0)</f>
        <v>0</v>
      </c>
      <c r="N170" s="98">
        <f t="shared" si="243"/>
        <v>0</v>
      </c>
      <c r="O170" s="98">
        <f>VLOOKUP(D170,[1]Sheet1!$E$15:$BV$388,70,0)</f>
        <v>10</v>
      </c>
      <c r="P170" s="98">
        <f t="shared" si="244"/>
        <v>88210</v>
      </c>
      <c r="Q170" s="100">
        <f t="shared" ref="Q170:Q177" si="310">H170+J170+L170+N170+P170</f>
        <v>2841814</v>
      </c>
      <c r="R170" s="101">
        <f t="shared" ref="R170:R177" si="311">G170+I170+K170+M170+O170</f>
        <v>902</v>
      </c>
      <c r="S170" s="98">
        <f>VLOOKUP(D170,[1]Sheet1!$E$15:$AK$388,33,0)</f>
        <v>37</v>
      </c>
      <c r="T170" s="98">
        <f>VLOOKUP(D170,[5]Sheet1!$F$7:$U$380,16,0)</f>
        <v>0</v>
      </c>
      <c r="U170" s="98">
        <f t="shared" si="245"/>
        <v>37</v>
      </c>
      <c r="V170" s="99">
        <f t="shared" si="246"/>
        <v>579716</v>
      </c>
      <c r="W170" s="98">
        <f>VLOOKUP(D170,[1]Sheet1!$E$15:$DN$388,114,0)</f>
        <v>0</v>
      </c>
      <c r="X170" s="99">
        <f t="shared" si="247"/>
        <v>0</v>
      </c>
      <c r="Y170" s="98">
        <f>VLOOKUP(D170,[1]Sheet1!$E$15:$DP$388,116,0)</f>
        <v>405</v>
      </c>
      <c r="Z170" s="99">
        <f t="shared" si="248"/>
        <v>52245</v>
      </c>
      <c r="AA170" s="71">
        <v>73900</v>
      </c>
      <c r="AB170" s="39">
        <f t="shared" ref="AB170:AB177" si="312">H170*98%</f>
        <v>2698531.92</v>
      </c>
      <c r="AC170" s="39">
        <f t="shared" ref="AC170:AC177" si="313">J170*98%</f>
        <v>0</v>
      </c>
      <c r="AD170" s="39">
        <f t="shared" ref="AD170:AD177" si="314">N170+L170</f>
        <v>0</v>
      </c>
      <c r="AE170" s="39">
        <f t="shared" ref="AE170:AE177" si="315">P170*100%</f>
        <v>88210</v>
      </c>
      <c r="AF170" s="39">
        <f t="shared" si="249"/>
        <v>2786741.92</v>
      </c>
      <c r="AG170" s="39">
        <f t="shared" ref="AG170:AG177" si="316">V170</f>
        <v>579716</v>
      </c>
      <c r="AH170" s="39">
        <f t="shared" si="250"/>
        <v>73900</v>
      </c>
      <c r="AI170" s="39">
        <f t="shared" ref="AI170:AI177" si="317">X170+Z170</f>
        <v>52245</v>
      </c>
      <c r="AJ170" s="39">
        <f t="shared" si="251"/>
        <v>3492602.92</v>
      </c>
      <c r="AK170" s="102">
        <v>0</v>
      </c>
      <c r="AL170" s="39">
        <v>0</v>
      </c>
      <c r="AM170" s="98">
        <f>VLOOKUP(D170,[2]Sheet1!$E$15:$CJ$388,84,0)</f>
        <v>43</v>
      </c>
      <c r="AN170" s="39">
        <f t="shared" si="252"/>
        <v>4300</v>
      </c>
      <c r="AO170" s="76"/>
      <c r="AP170" s="76">
        <f t="shared" si="253"/>
        <v>0</v>
      </c>
      <c r="AQ170" s="76"/>
      <c r="AR170" s="76">
        <f t="shared" si="254"/>
        <v>0</v>
      </c>
      <c r="AS170" s="99">
        <f t="shared" si="255"/>
        <v>4300</v>
      </c>
      <c r="AT170" s="100">
        <f t="shared" si="256"/>
        <v>3496902.92</v>
      </c>
      <c r="AU170" s="98">
        <f>VLOOKUP(D170,[1]Sheet1!$E$15:$CT$388,94,0)</f>
        <v>12</v>
      </c>
      <c r="AV170" s="98">
        <f>VLOOKUP(D170,[1]Sheet1!$E$15:$CV$388,96,0)</f>
        <v>252</v>
      </c>
      <c r="AW170" s="99">
        <f t="shared" si="257"/>
        <v>398424</v>
      </c>
      <c r="AX170" s="98">
        <f>VLOOKUP(D170,[1]Sheet1!$E$15:$CR$388,92,0)</f>
        <v>0</v>
      </c>
      <c r="AY170" s="98">
        <f t="shared" si="258"/>
        <v>0</v>
      </c>
      <c r="AZ170" s="76">
        <f t="shared" si="259"/>
        <v>31220</v>
      </c>
      <c r="BA170" s="104"/>
      <c r="BB170" s="102">
        <v>255</v>
      </c>
      <c r="BC170" s="99">
        <f t="shared" si="260"/>
        <v>52785</v>
      </c>
      <c r="BD170" s="98">
        <f>VLOOKUP(D170,[1]Sheet1!$E$15:$DF$388,106,0)</f>
        <v>411</v>
      </c>
      <c r="BE170" s="98">
        <f t="shared" si="261"/>
        <v>41100</v>
      </c>
      <c r="BF170" s="99">
        <v>2662</v>
      </c>
      <c r="BG170" s="98">
        <f t="shared" ref="BG170:BG177" si="318">G170</f>
        <v>892</v>
      </c>
      <c r="BH170" s="98">
        <f t="shared" ref="BH170:BH177" si="319">I170</f>
        <v>0</v>
      </c>
      <c r="BI170" s="99">
        <f t="shared" si="262"/>
        <v>37464</v>
      </c>
      <c r="BJ170" s="98">
        <f>VLOOKUP(D170,[1]Sheet1!$E$15:$CA$388,75,0)</f>
        <v>0</v>
      </c>
      <c r="BK170" s="98">
        <f t="shared" si="263"/>
        <v>0</v>
      </c>
      <c r="BL170" s="98">
        <v>0</v>
      </c>
      <c r="BM170" s="98">
        <f t="shared" si="264"/>
        <v>0</v>
      </c>
      <c r="BN170" s="98"/>
      <c r="BO170" s="98"/>
      <c r="BP170" s="39">
        <f t="shared" si="265"/>
        <v>0</v>
      </c>
      <c r="BQ170" s="39">
        <f t="shared" ref="BQ170:BQ177" si="320">AT170+AW170+AY170+AZ170+BA170+BC170+BE170+BF170+BI170+BK170+BM170</f>
        <v>4060557.92</v>
      </c>
      <c r="BR170" s="39">
        <f t="shared" si="266"/>
        <v>4060558</v>
      </c>
    </row>
    <row r="171" spans="1:70" ht="15" x14ac:dyDescent="0.15">
      <c r="A171" s="69">
        <v>2221031</v>
      </c>
      <c r="C171" s="83">
        <v>2</v>
      </c>
      <c r="D171" s="69">
        <v>2221031</v>
      </c>
      <c r="E171" s="75" t="s">
        <v>39</v>
      </c>
      <c r="F171" s="69" t="s">
        <v>524</v>
      </c>
      <c r="G171" s="98">
        <f>VLOOKUP(D171,[1]Sheet1!$E$15:$AM$388,35,0)</f>
        <v>1385</v>
      </c>
      <c r="H171" s="99">
        <f t="shared" si="240"/>
        <v>4275495</v>
      </c>
      <c r="I171" s="98">
        <f>VLOOKUP(D171,[1]Sheet1!$E$15:$AQ$388,39,0)</f>
        <v>0</v>
      </c>
      <c r="J171" s="98">
        <f t="shared" si="241"/>
        <v>0</v>
      </c>
      <c r="K171" s="98">
        <f>VLOOKUP(D171,'[4]К1-2023 - общински'!$D$8:$CU$380,96,0)</f>
        <v>0</v>
      </c>
      <c r="L171" s="98">
        <f t="shared" si="242"/>
        <v>0</v>
      </c>
      <c r="M171" s="98">
        <f>VLOOKUP(D171,[5]Sheet1!$F$7:$AI$380,30,0)</f>
        <v>0</v>
      </c>
      <c r="N171" s="98">
        <f t="shared" si="243"/>
        <v>0</v>
      </c>
      <c r="O171" s="98">
        <f>VLOOKUP(D171,[1]Sheet1!$E$15:$BV$388,70,0)</f>
        <v>0</v>
      </c>
      <c r="P171" s="98">
        <f t="shared" si="244"/>
        <v>0</v>
      </c>
      <c r="Q171" s="100">
        <f t="shared" si="310"/>
        <v>4275495</v>
      </c>
      <c r="R171" s="101">
        <f t="shared" si="311"/>
        <v>1385</v>
      </c>
      <c r="S171" s="98">
        <f>VLOOKUP(D171,[1]Sheet1!$E$15:$AK$388,33,0)</f>
        <v>53</v>
      </c>
      <c r="T171" s="98">
        <f>VLOOKUP(D171,[5]Sheet1!$F$7:$U$380,16,0)</f>
        <v>0</v>
      </c>
      <c r="U171" s="98">
        <f t="shared" si="245"/>
        <v>53</v>
      </c>
      <c r="V171" s="99">
        <f t="shared" si="246"/>
        <v>830404</v>
      </c>
      <c r="W171" s="98">
        <f>VLOOKUP(D171,[1]Sheet1!$E$15:$DN$388,114,0)</f>
        <v>0</v>
      </c>
      <c r="X171" s="99">
        <f t="shared" si="247"/>
        <v>0</v>
      </c>
      <c r="Y171" s="98">
        <f>VLOOKUP(D171,[1]Sheet1!$E$15:$DP$388,116,0)</f>
        <v>658</v>
      </c>
      <c r="Z171" s="99">
        <f t="shared" si="248"/>
        <v>84882</v>
      </c>
      <c r="AA171" s="71">
        <v>73900</v>
      </c>
      <c r="AB171" s="39">
        <f t="shared" si="312"/>
        <v>4189985.1</v>
      </c>
      <c r="AC171" s="39">
        <f t="shared" si="313"/>
        <v>0</v>
      </c>
      <c r="AD171" s="39">
        <f t="shared" si="314"/>
        <v>0</v>
      </c>
      <c r="AE171" s="39">
        <f t="shared" si="315"/>
        <v>0</v>
      </c>
      <c r="AF171" s="39">
        <f t="shared" si="249"/>
        <v>4189985.1</v>
      </c>
      <c r="AG171" s="39">
        <f t="shared" si="316"/>
        <v>830404</v>
      </c>
      <c r="AH171" s="39">
        <f t="shared" si="250"/>
        <v>73900</v>
      </c>
      <c r="AI171" s="39">
        <f t="shared" si="317"/>
        <v>84882</v>
      </c>
      <c r="AJ171" s="39">
        <f t="shared" si="251"/>
        <v>5179171.0999999996</v>
      </c>
      <c r="AK171" s="102">
        <v>0</v>
      </c>
      <c r="AL171" s="39">
        <v>0</v>
      </c>
      <c r="AM171" s="98">
        <f>VLOOKUP(D171,[2]Sheet1!$E$15:$CJ$388,84,0)</f>
        <v>9</v>
      </c>
      <c r="AN171" s="39">
        <f t="shared" si="252"/>
        <v>900</v>
      </c>
      <c r="AO171" s="76"/>
      <c r="AP171" s="76">
        <f t="shared" si="253"/>
        <v>0</v>
      </c>
      <c r="AQ171" s="76"/>
      <c r="AR171" s="76">
        <f t="shared" si="254"/>
        <v>0</v>
      </c>
      <c r="AS171" s="99">
        <f t="shared" si="255"/>
        <v>900</v>
      </c>
      <c r="AT171" s="100">
        <f t="shared" si="256"/>
        <v>5180071.0999999996</v>
      </c>
      <c r="AU171" s="98">
        <f>VLOOKUP(D171,[1]Sheet1!$E$15:$CT$388,94,0)</f>
        <v>10</v>
      </c>
      <c r="AV171" s="98">
        <f>VLOOKUP(D171,[1]Sheet1!$E$15:$CV$388,96,0)</f>
        <v>245</v>
      </c>
      <c r="AW171" s="99">
        <f t="shared" si="257"/>
        <v>381510</v>
      </c>
      <c r="AX171" s="98">
        <f>VLOOKUP(D171,[1]Sheet1!$E$15:$CR$388,92,0)</f>
        <v>0</v>
      </c>
      <c r="AY171" s="98">
        <f t="shared" si="258"/>
        <v>0</v>
      </c>
      <c r="AZ171" s="76">
        <f t="shared" si="259"/>
        <v>48475</v>
      </c>
      <c r="BA171" s="104"/>
      <c r="BB171" s="102">
        <v>389</v>
      </c>
      <c r="BC171" s="99">
        <f t="shared" si="260"/>
        <v>80523</v>
      </c>
      <c r="BD171" s="98">
        <f>VLOOKUP(D171,[1]Sheet1!$E$15:$DF$388,106,0)</f>
        <v>656</v>
      </c>
      <c r="BE171" s="98">
        <f t="shared" si="261"/>
        <v>65600</v>
      </c>
      <c r="BF171" s="99">
        <v>2662</v>
      </c>
      <c r="BG171" s="98">
        <f t="shared" si="318"/>
        <v>1385</v>
      </c>
      <c r="BH171" s="98">
        <f t="shared" si="319"/>
        <v>0</v>
      </c>
      <c r="BI171" s="99">
        <f t="shared" si="262"/>
        <v>58170</v>
      </c>
      <c r="BJ171" s="98">
        <f>VLOOKUP(D171,[1]Sheet1!$E$15:$CA$388,75,0)</f>
        <v>0</v>
      </c>
      <c r="BK171" s="98">
        <f t="shared" si="263"/>
        <v>0</v>
      </c>
      <c r="BL171" s="98">
        <v>0</v>
      </c>
      <c r="BM171" s="98">
        <f t="shared" si="264"/>
        <v>0</v>
      </c>
      <c r="BN171" s="98"/>
      <c r="BO171" s="98"/>
      <c r="BP171" s="39">
        <f t="shared" si="265"/>
        <v>0</v>
      </c>
      <c r="BQ171" s="39">
        <f t="shared" si="320"/>
        <v>5817011.0999999996</v>
      </c>
      <c r="BR171" s="39">
        <f t="shared" si="266"/>
        <v>5817011</v>
      </c>
    </row>
    <row r="172" spans="1:70" ht="15" x14ac:dyDescent="0.15">
      <c r="A172" s="69">
        <v>2221093</v>
      </c>
      <c r="C172" s="83">
        <v>0</v>
      </c>
      <c r="D172" s="69">
        <v>2221093</v>
      </c>
      <c r="E172" s="75" t="s">
        <v>39</v>
      </c>
      <c r="F172" s="69" t="s">
        <v>525</v>
      </c>
      <c r="G172" s="98">
        <f>VLOOKUP(D172,[1]Sheet1!$E$15:$AM$388,35,0)</f>
        <v>701</v>
      </c>
      <c r="H172" s="99">
        <f t="shared" si="240"/>
        <v>2163987</v>
      </c>
      <c r="I172" s="98">
        <f>VLOOKUP(D172,[1]Sheet1!$E$15:$AQ$388,39,0)</f>
        <v>0</v>
      </c>
      <c r="J172" s="98">
        <f t="shared" si="241"/>
        <v>0</v>
      </c>
      <c r="K172" s="98">
        <f>VLOOKUP(D172,'[4]К1-2023 - общински'!$D$8:$CU$380,96,0)</f>
        <v>0</v>
      </c>
      <c r="L172" s="98">
        <f t="shared" si="242"/>
        <v>0</v>
      </c>
      <c r="M172" s="98">
        <f>VLOOKUP(D172,[5]Sheet1!$F$7:$AI$380,30,0)</f>
        <v>0</v>
      </c>
      <c r="N172" s="98">
        <f t="shared" si="243"/>
        <v>0</v>
      </c>
      <c r="O172" s="98">
        <f>VLOOKUP(D172,[1]Sheet1!$E$15:$BV$388,70,0)</f>
        <v>9</v>
      </c>
      <c r="P172" s="98">
        <f t="shared" si="244"/>
        <v>79389</v>
      </c>
      <c r="Q172" s="100">
        <f t="shared" si="310"/>
        <v>2243376</v>
      </c>
      <c r="R172" s="101">
        <f t="shared" si="311"/>
        <v>710</v>
      </c>
      <c r="S172" s="98">
        <f>VLOOKUP(D172,[1]Sheet1!$E$15:$AK$388,33,0)</f>
        <v>30</v>
      </c>
      <c r="T172" s="98">
        <f>VLOOKUP(D172,[5]Sheet1!$F$7:$U$380,16,0)</f>
        <v>0</v>
      </c>
      <c r="U172" s="98">
        <f t="shared" si="245"/>
        <v>30</v>
      </c>
      <c r="V172" s="99">
        <f t="shared" si="246"/>
        <v>470040</v>
      </c>
      <c r="W172" s="98">
        <f>VLOOKUP(D172,[1]Sheet1!$E$15:$DN$388,114,0)</f>
        <v>0</v>
      </c>
      <c r="X172" s="99">
        <f t="shared" si="247"/>
        <v>0</v>
      </c>
      <c r="Y172" s="98">
        <f>VLOOKUP(D172,[1]Sheet1!$E$15:$DP$388,116,0)</f>
        <v>342</v>
      </c>
      <c r="Z172" s="99">
        <f t="shared" si="248"/>
        <v>44118</v>
      </c>
      <c r="AA172" s="71">
        <v>73900</v>
      </c>
      <c r="AB172" s="39">
        <f t="shared" si="312"/>
        <v>2120707.2599999998</v>
      </c>
      <c r="AC172" s="39">
        <f t="shared" si="313"/>
        <v>0</v>
      </c>
      <c r="AD172" s="39">
        <f t="shared" si="314"/>
        <v>0</v>
      </c>
      <c r="AE172" s="39">
        <f t="shared" si="315"/>
        <v>79389</v>
      </c>
      <c r="AF172" s="39">
        <f t="shared" si="249"/>
        <v>2200096.2599999998</v>
      </c>
      <c r="AG172" s="39">
        <f t="shared" si="316"/>
        <v>470040</v>
      </c>
      <c r="AH172" s="39">
        <f t="shared" si="250"/>
        <v>73900</v>
      </c>
      <c r="AI172" s="39">
        <f t="shared" si="317"/>
        <v>44118</v>
      </c>
      <c r="AJ172" s="39">
        <f t="shared" si="251"/>
        <v>2788154.26</v>
      </c>
      <c r="AK172" s="102">
        <v>0</v>
      </c>
      <c r="AL172" s="39">
        <v>0</v>
      </c>
      <c r="AM172" s="98">
        <f>VLOOKUP(D172,[2]Sheet1!$E$15:$CJ$388,84,0)</f>
        <v>32</v>
      </c>
      <c r="AN172" s="39">
        <f t="shared" si="252"/>
        <v>3200</v>
      </c>
      <c r="AO172" s="76"/>
      <c r="AP172" s="76">
        <f t="shared" si="253"/>
        <v>0</v>
      </c>
      <c r="AQ172" s="76"/>
      <c r="AR172" s="76">
        <f t="shared" si="254"/>
        <v>0</v>
      </c>
      <c r="AS172" s="99">
        <f t="shared" si="255"/>
        <v>3200</v>
      </c>
      <c r="AT172" s="100">
        <f t="shared" si="256"/>
        <v>2791354.26</v>
      </c>
      <c r="AU172" s="98">
        <f>VLOOKUP(D172,[1]Sheet1!$E$15:$CT$388,94,0)</f>
        <v>9</v>
      </c>
      <c r="AV172" s="98">
        <f>VLOOKUP(D172,[1]Sheet1!$E$15:$CV$388,96,0)</f>
        <v>208</v>
      </c>
      <c r="AW172" s="99">
        <f t="shared" si="257"/>
        <v>325684</v>
      </c>
      <c r="AX172" s="98">
        <f>VLOOKUP(D172,[1]Sheet1!$E$15:$CR$388,92,0)</f>
        <v>3</v>
      </c>
      <c r="AY172" s="98">
        <f t="shared" si="258"/>
        <v>7560</v>
      </c>
      <c r="AZ172" s="76">
        <f t="shared" si="259"/>
        <v>24535</v>
      </c>
      <c r="BA172" s="104"/>
      <c r="BB172" s="102">
        <v>222</v>
      </c>
      <c r="BC172" s="99">
        <f t="shared" si="260"/>
        <v>45954</v>
      </c>
      <c r="BD172" s="98">
        <f>VLOOKUP(D172,[1]Sheet1!$E$15:$DF$388,106,0)</f>
        <v>348</v>
      </c>
      <c r="BE172" s="98">
        <f t="shared" si="261"/>
        <v>34800</v>
      </c>
      <c r="BF172" s="99">
        <v>2662</v>
      </c>
      <c r="BG172" s="98">
        <f t="shared" si="318"/>
        <v>701</v>
      </c>
      <c r="BH172" s="98">
        <f t="shared" si="319"/>
        <v>0</v>
      </c>
      <c r="BI172" s="99">
        <f t="shared" si="262"/>
        <v>29442</v>
      </c>
      <c r="BJ172" s="98">
        <f>VLOOKUP(D172,[1]Sheet1!$E$15:$CA$388,75,0)</f>
        <v>0</v>
      </c>
      <c r="BK172" s="98">
        <f t="shared" si="263"/>
        <v>0</v>
      </c>
      <c r="BL172" s="98">
        <v>0</v>
      </c>
      <c r="BM172" s="98">
        <f t="shared" si="264"/>
        <v>0</v>
      </c>
      <c r="BN172" s="98"/>
      <c r="BO172" s="98"/>
      <c r="BP172" s="39">
        <f t="shared" si="265"/>
        <v>0</v>
      </c>
      <c r="BQ172" s="39">
        <f t="shared" si="320"/>
        <v>3261991.26</v>
      </c>
      <c r="BR172" s="39">
        <f t="shared" si="266"/>
        <v>3261991</v>
      </c>
    </row>
    <row r="173" spans="1:70" ht="15" x14ac:dyDescent="0.15">
      <c r="A173" s="69">
        <v>2221094</v>
      </c>
      <c r="C173" s="83">
        <v>195</v>
      </c>
      <c r="D173" s="69">
        <v>2221094</v>
      </c>
      <c r="E173" s="75" t="s">
        <v>39</v>
      </c>
      <c r="F173" s="69" t="s">
        <v>526</v>
      </c>
      <c r="G173" s="98">
        <f>VLOOKUP(D173,[1]Sheet1!$E$15:$AM$388,35,0)</f>
        <v>575</v>
      </c>
      <c r="H173" s="99">
        <f t="shared" si="240"/>
        <v>1775025</v>
      </c>
      <c r="I173" s="98">
        <f>VLOOKUP(D173,[1]Sheet1!$E$15:$AQ$388,39,0)</f>
        <v>0</v>
      </c>
      <c r="J173" s="98">
        <f t="shared" si="241"/>
        <v>0</v>
      </c>
      <c r="K173" s="98">
        <f>VLOOKUP(D173,'[4]К1-2023 - общински'!$D$8:$CU$380,96,0)</f>
        <v>0</v>
      </c>
      <c r="L173" s="98">
        <f t="shared" si="242"/>
        <v>0</v>
      </c>
      <c r="M173" s="98">
        <f>VLOOKUP(D173,[5]Sheet1!$F$7:$AI$380,30,0)</f>
        <v>0</v>
      </c>
      <c r="N173" s="98">
        <f t="shared" si="243"/>
        <v>0</v>
      </c>
      <c r="O173" s="98">
        <f>VLOOKUP(D173,[1]Sheet1!$E$15:$BV$388,70,0)</f>
        <v>3</v>
      </c>
      <c r="P173" s="98">
        <f t="shared" si="244"/>
        <v>26463</v>
      </c>
      <c r="Q173" s="100">
        <f t="shared" si="310"/>
        <v>1801488</v>
      </c>
      <c r="R173" s="101">
        <f t="shared" si="311"/>
        <v>578</v>
      </c>
      <c r="S173" s="98">
        <f>VLOOKUP(D173,[1]Sheet1!$E$15:$AK$388,33,0)</f>
        <v>27</v>
      </c>
      <c r="T173" s="98">
        <f>VLOOKUP(D173,[5]Sheet1!$F$7:$U$380,16,0)</f>
        <v>0</v>
      </c>
      <c r="U173" s="98">
        <f t="shared" si="245"/>
        <v>27</v>
      </c>
      <c r="V173" s="99">
        <f t="shared" si="246"/>
        <v>423036</v>
      </c>
      <c r="W173" s="98">
        <f>VLOOKUP(D173,[1]Sheet1!$E$15:$DN$388,114,0)</f>
        <v>243</v>
      </c>
      <c r="X173" s="99">
        <f t="shared" si="247"/>
        <v>17982</v>
      </c>
      <c r="Y173" s="98">
        <f>VLOOKUP(D173,[1]Sheet1!$E$15:$DP$388,116,0)</f>
        <v>105</v>
      </c>
      <c r="Z173" s="99">
        <f t="shared" si="248"/>
        <v>13545</v>
      </c>
      <c r="AA173" s="71">
        <v>73900</v>
      </c>
      <c r="AB173" s="39">
        <f t="shared" si="312"/>
        <v>1739524.5</v>
      </c>
      <c r="AC173" s="39">
        <f t="shared" si="313"/>
        <v>0</v>
      </c>
      <c r="AD173" s="39">
        <f t="shared" si="314"/>
        <v>0</v>
      </c>
      <c r="AE173" s="39">
        <f t="shared" si="315"/>
        <v>26463</v>
      </c>
      <c r="AF173" s="39">
        <f t="shared" si="249"/>
        <v>1765987.5</v>
      </c>
      <c r="AG173" s="39">
        <f t="shared" si="316"/>
        <v>423036</v>
      </c>
      <c r="AH173" s="39">
        <f t="shared" si="250"/>
        <v>73900</v>
      </c>
      <c r="AI173" s="39">
        <f t="shared" si="317"/>
        <v>31527</v>
      </c>
      <c r="AJ173" s="39">
        <f t="shared" si="251"/>
        <v>2294450.5</v>
      </c>
      <c r="AK173" s="102">
        <v>14850</v>
      </c>
      <c r="AL173" s="39">
        <v>0</v>
      </c>
      <c r="AM173" s="98">
        <f>VLOOKUP(D173,[2]Sheet1!$E$15:$CJ$388,84,0)</f>
        <v>28</v>
      </c>
      <c r="AN173" s="39">
        <f t="shared" si="252"/>
        <v>2800</v>
      </c>
      <c r="AO173" s="76"/>
      <c r="AP173" s="76">
        <f t="shared" si="253"/>
        <v>0</v>
      </c>
      <c r="AQ173" s="76"/>
      <c r="AR173" s="76">
        <f t="shared" si="254"/>
        <v>0</v>
      </c>
      <c r="AS173" s="99">
        <f t="shared" si="255"/>
        <v>17650</v>
      </c>
      <c r="AT173" s="100">
        <f t="shared" si="256"/>
        <v>2312100.5</v>
      </c>
      <c r="AU173" s="98">
        <f>VLOOKUP(D173,[1]Sheet1!$E$15:$CT$388,94,0)</f>
        <v>9</v>
      </c>
      <c r="AV173" s="98">
        <f>VLOOKUP(D173,[1]Sheet1!$E$15:$CV$388,96,0)</f>
        <v>196</v>
      </c>
      <c r="AW173" s="99">
        <f t="shared" si="257"/>
        <v>308716</v>
      </c>
      <c r="AX173" s="98">
        <f>VLOOKUP(D173,[1]Sheet1!$E$15:$CR$388,92,0)</f>
        <v>0</v>
      </c>
      <c r="AY173" s="98">
        <f t="shared" si="258"/>
        <v>0</v>
      </c>
      <c r="AZ173" s="76">
        <f t="shared" si="259"/>
        <v>20125</v>
      </c>
      <c r="BA173" s="98"/>
      <c r="BB173" s="102">
        <v>269</v>
      </c>
      <c r="BC173" s="99">
        <f t="shared" si="260"/>
        <v>55683</v>
      </c>
      <c r="BD173" s="98">
        <f>VLOOKUP(D173,[1]Sheet1!$E$15:$DF$388,106,0)</f>
        <v>105</v>
      </c>
      <c r="BE173" s="98">
        <f t="shared" si="261"/>
        <v>10500</v>
      </c>
      <c r="BF173" s="99">
        <v>2662</v>
      </c>
      <c r="BG173" s="98">
        <f t="shared" si="318"/>
        <v>575</v>
      </c>
      <c r="BH173" s="98">
        <f t="shared" si="319"/>
        <v>0</v>
      </c>
      <c r="BI173" s="99">
        <f t="shared" si="262"/>
        <v>24150</v>
      </c>
      <c r="BJ173" s="98">
        <f>VLOOKUP(D173,[1]Sheet1!$E$15:$CA$388,75,0)</f>
        <v>0</v>
      </c>
      <c r="BK173" s="98">
        <f t="shared" si="263"/>
        <v>0</v>
      </c>
      <c r="BL173" s="98">
        <v>0</v>
      </c>
      <c r="BM173" s="98">
        <f t="shared" si="264"/>
        <v>0</v>
      </c>
      <c r="BN173" s="98"/>
      <c r="BO173" s="98"/>
      <c r="BP173" s="39">
        <f t="shared" si="265"/>
        <v>0</v>
      </c>
      <c r="BQ173" s="39">
        <f t="shared" si="320"/>
        <v>2733936.5</v>
      </c>
      <c r="BR173" s="39">
        <f t="shared" si="266"/>
        <v>2733937</v>
      </c>
    </row>
    <row r="174" spans="1:70" ht="15" x14ac:dyDescent="0.15">
      <c r="A174" s="69">
        <v>2221109</v>
      </c>
      <c r="C174" s="83">
        <v>1</v>
      </c>
      <c r="D174" s="69">
        <v>2221109</v>
      </c>
      <c r="E174" s="75" t="s">
        <v>39</v>
      </c>
      <c r="F174" s="69" t="s">
        <v>527</v>
      </c>
      <c r="G174" s="98">
        <f>VLOOKUP(D174,[1]Sheet1!$E$15:$AM$388,35,0)</f>
        <v>697</v>
      </c>
      <c r="H174" s="99">
        <f t="shared" si="240"/>
        <v>2151639</v>
      </c>
      <c r="I174" s="98">
        <f>VLOOKUP(D174,[1]Sheet1!$E$15:$AQ$388,39,0)</f>
        <v>0</v>
      </c>
      <c r="J174" s="98">
        <f t="shared" si="241"/>
        <v>0</v>
      </c>
      <c r="K174" s="98">
        <f>VLOOKUP(D174,'[4]К1-2023 - общински'!$D$8:$CU$380,96,0)</f>
        <v>0</v>
      </c>
      <c r="L174" s="98">
        <f t="shared" si="242"/>
        <v>0</v>
      </c>
      <c r="M174" s="98">
        <f>VLOOKUP(D174,[5]Sheet1!$F$7:$AI$380,30,0)</f>
        <v>0</v>
      </c>
      <c r="N174" s="98">
        <f t="shared" si="243"/>
        <v>0</v>
      </c>
      <c r="O174" s="98">
        <f>VLOOKUP(D174,[1]Sheet1!$E$15:$BV$388,70,0)</f>
        <v>1</v>
      </c>
      <c r="P174" s="98">
        <f t="shared" si="244"/>
        <v>8821</v>
      </c>
      <c r="Q174" s="100">
        <f t="shared" si="310"/>
        <v>2160460</v>
      </c>
      <c r="R174" s="101">
        <f t="shared" si="311"/>
        <v>698</v>
      </c>
      <c r="S174" s="98">
        <f>VLOOKUP(D174,[1]Sheet1!$E$15:$AK$388,33,0)</f>
        <v>27</v>
      </c>
      <c r="T174" s="98">
        <f>VLOOKUP(D174,[5]Sheet1!$F$7:$U$380,16,0)</f>
        <v>0</v>
      </c>
      <c r="U174" s="98">
        <f t="shared" si="245"/>
        <v>27</v>
      </c>
      <c r="V174" s="99">
        <f t="shared" si="246"/>
        <v>423036</v>
      </c>
      <c r="W174" s="98">
        <f>VLOOKUP(D174,[1]Sheet1!$E$15:$DN$388,114,0)</f>
        <v>0</v>
      </c>
      <c r="X174" s="99">
        <f t="shared" si="247"/>
        <v>0</v>
      </c>
      <c r="Y174" s="98">
        <f>VLOOKUP(D174,[1]Sheet1!$E$15:$DP$388,116,0)</f>
        <v>0</v>
      </c>
      <c r="Z174" s="99">
        <f t="shared" si="248"/>
        <v>0</v>
      </c>
      <c r="AA174" s="71">
        <v>73900</v>
      </c>
      <c r="AB174" s="39">
        <f t="shared" si="312"/>
        <v>2108606.2199999997</v>
      </c>
      <c r="AC174" s="39">
        <f t="shared" si="313"/>
        <v>0</v>
      </c>
      <c r="AD174" s="39">
        <f t="shared" si="314"/>
        <v>0</v>
      </c>
      <c r="AE174" s="39">
        <f t="shared" si="315"/>
        <v>8821</v>
      </c>
      <c r="AF174" s="39">
        <f t="shared" si="249"/>
        <v>2117427.2199999997</v>
      </c>
      <c r="AG174" s="39">
        <f t="shared" si="316"/>
        <v>423036</v>
      </c>
      <c r="AH174" s="39">
        <f t="shared" si="250"/>
        <v>73900</v>
      </c>
      <c r="AI174" s="39">
        <f t="shared" si="317"/>
        <v>0</v>
      </c>
      <c r="AJ174" s="39">
        <f t="shared" si="251"/>
        <v>2614363.2199999997</v>
      </c>
      <c r="AK174" s="102">
        <v>0</v>
      </c>
      <c r="AL174" s="39">
        <f>VLOOKUP(D174,[6]data!$A$2:$E$107,5,0)</f>
        <v>5000</v>
      </c>
      <c r="AM174" s="98">
        <f>VLOOKUP(D174,[2]Sheet1!$E$15:$CJ$388,84,0)</f>
        <v>26</v>
      </c>
      <c r="AN174" s="39">
        <f t="shared" si="252"/>
        <v>2600</v>
      </c>
      <c r="AO174" s="76"/>
      <c r="AP174" s="76">
        <f t="shared" si="253"/>
        <v>0</v>
      </c>
      <c r="AQ174" s="76"/>
      <c r="AR174" s="76">
        <f t="shared" si="254"/>
        <v>0</v>
      </c>
      <c r="AS174" s="99">
        <f t="shared" si="255"/>
        <v>7600</v>
      </c>
      <c r="AT174" s="100">
        <f t="shared" si="256"/>
        <v>2621963.2199999997</v>
      </c>
      <c r="AU174" s="98">
        <f>VLOOKUP(D174,[1]Sheet1!$E$15:$CT$388,94,0)</f>
        <v>17</v>
      </c>
      <c r="AV174" s="98">
        <f>VLOOKUP(D174,[1]Sheet1!$E$15:$CV$388,96,0)</f>
        <v>398</v>
      </c>
      <c r="AW174" s="99">
        <f t="shared" si="257"/>
        <v>622408</v>
      </c>
      <c r="AX174" s="98">
        <f>VLOOKUP(D174,[1]Sheet1!$E$15:$CR$388,92,0)</f>
        <v>0</v>
      </c>
      <c r="AY174" s="98">
        <f t="shared" si="258"/>
        <v>0</v>
      </c>
      <c r="AZ174" s="76">
        <f t="shared" si="259"/>
        <v>24395</v>
      </c>
      <c r="BA174" s="104"/>
      <c r="BB174" s="102">
        <v>413</v>
      </c>
      <c r="BC174" s="99">
        <f t="shared" si="260"/>
        <v>85491</v>
      </c>
      <c r="BD174" s="98">
        <f>VLOOKUP(D174,[1]Sheet1!$E$15:$DF$388,106,0)</f>
        <v>0</v>
      </c>
      <c r="BE174" s="98">
        <f t="shared" si="261"/>
        <v>0</v>
      </c>
      <c r="BF174" s="99">
        <v>2662</v>
      </c>
      <c r="BG174" s="98">
        <f t="shared" si="318"/>
        <v>697</v>
      </c>
      <c r="BH174" s="98">
        <f t="shared" si="319"/>
        <v>0</v>
      </c>
      <c r="BI174" s="99">
        <f t="shared" si="262"/>
        <v>29274</v>
      </c>
      <c r="BJ174" s="98">
        <f>VLOOKUP(D174,[1]Sheet1!$E$15:$CA$388,75,0)</f>
        <v>0</v>
      </c>
      <c r="BK174" s="98">
        <f t="shared" si="263"/>
        <v>0</v>
      </c>
      <c r="BL174" s="98">
        <v>0</v>
      </c>
      <c r="BM174" s="98">
        <f t="shared" si="264"/>
        <v>0</v>
      </c>
      <c r="BN174" s="98"/>
      <c r="BO174" s="98"/>
      <c r="BP174" s="39">
        <f t="shared" si="265"/>
        <v>0</v>
      </c>
      <c r="BQ174" s="39">
        <f t="shared" si="320"/>
        <v>3386193.2199999997</v>
      </c>
      <c r="BR174" s="39">
        <f t="shared" si="266"/>
        <v>3386193</v>
      </c>
    </row>
    <row r="175" spans="1:70" ht="15" x14ac:dyDescent="0.15">
      <c r="A175" s="69">
        <v>2221138</v>
      </c>
      <c r="C175" s="83">
        <v>1</v>
      </c>
      <c r="D175" s="69">
        <v>2221138</v>
      </c>
      <c r="E175" s="75" t="s">
        <v>39</v>
      </c>
      <c r="F175" s="69" t="s">
        <v>528</v>
      </c>
      <c r="G175" s="98">
        <f>VLOOKUP(D175,[1]Sheet1!$E$15:$AM$388,35,0)</f>
        <v>1209</v>
      </c>
      <c r="H175" s="99">
        <f t="shared" si="240"/>
        <v>3732183</v>
      </c>
      <c r="I175" s="98">
        <f>VLOOKUP(D175,[1]Sheet1!$E$15:$AQ$388,39,0)</f>
        <v>0</v>
      </c>
      <c r="J175" s="98">
        <f t="shared" si="241"/>
        <v>0</v>
      </c>
      <c r="K175" s="98">
        <f>VLOOKUP(D175,'[4]К1-2023 - общински'!$D$8:$CU$380,96,0)</f>
        <v>0</v>
      </c>
      <c r="L175" s="98">
        <f t="shared" si="242"/>
        <v>0</v>
      </c>
      <c r="M175" s="98">
        <f>VLOOKUP(D175,[5]Sheet1!$F$7:$AI$380,30,0)</f>
        <v>0</v>
      </c>
      <c r="N175" s="98">
        <f t="shared" si="243"/>
        <v>0</v>
      </c>
      <c r="O175" s="98">
        <f>VLOOKUP(D175,[1]Sheet1!$E$15:$BV$388,70,0)</f>
        <v>5</v>
      </c>
      <c r="P175" s="98">
        <f t="shared" si="244"/>
        <v>44105</v>
      </c>
      <c r="Q175" s="100">
        <f t="shared" si="310"/>
        <v>3776288</v>
      </c>
      <c r="R175" s="101">
        <f t="shared" si="311"/>
        <v>1214</v>
      </c>
      <c r="S175" s="98">
        <f>VLOOKUP(D175,[1]Sheet1!$E$15:$AK$388,33,0)</f>
        <v>49</v>
      </c>
      <c r="T175" s="98">
        <f>VLOOKUP(D175,[5]Sheet1!$F$7:$U$380,16,0)</f>
        <v>0</v>
      </c>
      <c r="U175" s="98">
        <f t="shared" si="245"/>
        <v>49</v>
      </c>
      <c r="V175" s="99">
        <f t="shared" si="246"/>
        <v>767732</v>
      </c>
      <c r="W175" s="98">
        <f>VLOOKUP(D175,[1]Sheet1!$E$15:$DN$388,114,0)</f>
        <v>51</v>
      </c>
      <c r="X175" s="99">
        <f t="shared" si="247"/>
        <v>3774</v>
      </c>
      <c r="Y175" s="98">
        <f>VLOOKUP(D175,[1]Sheet1!$E$15:$DP$388,116,0)</f>
        <v>474</v>
      </c>
      <c r="Z175" s="99">
        <f t="shared" si="248"/>
        <v>61146</v>
      </c>
      <c r="AA175" s="71">
        <v>73900</v>
      </c>
      <c r="AB175" s="39">
        <f t="shared" si="312"/>
        <v>3657539.34</v>
      </c>
      <c r="AC175" s="39">
        <f t="shared" si="313"/>
        <v>0</v>
      </c>
      <c r="AD175" s="39">
        <f t="shared" si="314"/>
        <v>0</v>
      </c>
      <c r="AE175" s="39">
        <f t="shared" si="315"/>
        <v>44105</v>
      </c>
      <c r="AF175" s="39">
        <f t="shared" si="249"/>
        <v>3701644.34</v>
      </c>
      <c r="AG175" s="39">
        <f t="shared" si="316"/>
        <v>767732</v>
      </c>
      <c r="AH175" s="39">
        <f t="shared" si="250"/>
        <v>73900</v>
      </c>
      <c r="AI175" s="39">
        <f t="shared" si="317"/>
        <v>64920</v>
      </c>
      <c r="AJ175" s="39">
        <f t="shared" si="251"/>
        <v>4608196.34</v>
      </c>
      <c r="AK175" s="102">
        <v>0</v>
      </c>
      <c r="AL175" s="39">
        <v>0</v>
      </c>
      <c r="AM175" s="98">
        <f>VLOOKUP(D175,[2]Sheet1!$E$15:$CJ$388,84,0)</f>
        <v>22</v>
      </c>
      <c r="AN175" s="39">
        <f t="shared" si="252"/>
        <v>2200</v>
      </c>
      <c r="AO175" s="76"/>
      <c r="AP175" s="76">
        <f t="shared" si="253"/>
        <v>0</v>
      </c>
      <c r="AQ175" s="76"/>
      <c r="AR175" s="76">
        <f t="shared" si="254"/>
        <v>0</v>
      </c>
      <c r="AS175" s="99">
        <f t="shared" si="255"/>
        <v>2200</v>
      </c>
      <c r="AT175" s="100">
        <f t="shared" si="256"/>
        <v>4610396.34</v>
      </c>
      <c r="AU175" s="98">
        <f>VLOOKUP(D175,[1]Sheet1!$E$15:$CT$388,94,0)</f>
        <v>16</v>
      </c>
      <c r="AV175" s="98">
        <f>VLOOKUP(D175,[1]Sheet1!$E$15:$CV$388,96,0)</f>
        <v>366</v>
      </c>
      <c r="AW175" s="99">
        <f t="shared" si="257"/>
        <v>573652</v>
      </c>
      <c r="AX175" s="98">
        <f>VLOOKUP(D175,[1]Sheet1!$E$15:$CR$388,92,0)</f>
        <v>9</v>
      </c>
      <c r="AY175" s="98">
        <f t="shared" si="258"/>
        <v>22680</v>
      </c>
      <c r="AZ175" s="76">
        <f t="shared" si="259"/>
        <v>42315</v>
      </c>
      <c r="BA175" s="104"/>
      <c r="BB175" s="102">
        <v>388</v>
      </c>
      <c r="BC175" s="99">
        <f t="shared" si="260"/>
        <v>80316</v>
      </c>
      <c r="BD175" s="98">
        <f>VLOOKUP(D175,[1]Sheet1!$E$15:$DF$388,106,0)</f>
        <v>527</v>
      </c>
      <c r="BE175" s="98">
        <f t="shared" si="261"/>
        <v>52700</v>
      </c>
      <c r="BF175" s="99">
        <v>2662</v>
      </c>
      <c r="BG175" s="98">
        <f t="shared" si="318"/>
        <v>1209</v>
      </c>
      <c r="BH175" s="98">
        <f t="shared" si="319"/>
        <v>0</v>
      </c>
      <c r="BI175" s="99">
        <f t="shared" si="262"/>
        <v>50778</v>
      </c>
      <c r="BJ175" s="98">
        <f>VLOOKUP(D175,[1]Sheet1!$E$15:$CA$388,75,0)</f>
        <v>0</v>
      </c>
      <c r="BK175" s="98">
        <f t="shared" si="263"/>
        <v>0</v>
      </c>
      <c r="BL175" s="98">
        <v>0</v>
      </c>
      <c r="BM175" s="98">
        <f t="shared" si="264"/>
        <v>0</v>
      </c>
      <c r="BN175" s="98"/>
      <c r="BO175" s="98"/>
      <c r="BP175" s="39">
        <f t="shared" si="265"/>
        <v>0</v>
      </c>
      <c r="BQ175" s="39">
        <f t="shared" si="320"/>
        <v>5435499.3399999999</v>
      </c>
      <c r="BR175" s="39">
        <f t="shared" si="266"/>
        <v>5435499</v>
      </c>
    </row>
    <row r="176" spans="1:70" ht="15" x14ac:dyDescent="0.15">
      <c r="A176" s="69">
        <v>2221148</v>
      </c>
      <c r="C176" s="83">
        <v>1</v>
      </c>
      <c r="D176" s="69">
        <v>2221148</v>
      </c>
      <c r="E176" s="75" t="s">
        <v>39</v>
      </c>
      <c r="F176" s="69" t="s">
        <v>529</v>
      </c>
      <c r="G176" s="98">
        <f>VLOOKUP(D176,[1]Sheet1!$E$15:$AM$388,35,0)</f>
        <v>437</v>
      </c>
      <c r="H176" s="99">
        <f t="shared" si="240"/>
        <v>1349019</v>
      </c>
      <c r="I176" s="98">
        <f>VLOOKUP(D176,[1]Sheet1!$E$15:$AQ$388,39,0)</f>
        <v>0</v>
      </c>
      <c r="J176" s="98">
        <f t="shared" si="241"/>
        <v>0</v>
      </c>
      <c r="K176" s="98">
        <f>VLOOKUP(D176,'[4]К1-2023 - общински'!$D$8:$CU$380,96,0)</f>
        <v>0</v>
      </c>
      <c r="L176" s="98">
        <f t="shared" si="242"/>
        <v>0</v>
      </c>
      <c r="M176" s="98">
        <f>VLOOKUP(D176,[5]Sheet1!$F$7:$AI$380,30,0)</f>
        <v>0</v>
      </c>
      <c r="N176" s="98">
        <f t="shared" si="243"/>
        <v>0</v>
      </c>
      <c r="O176" s="98">
        <f>VLOOKUP(D176,[1]Sheet1!$E$15:$BV$388,70,0)</f>
        <v>3</v>
      </c>
      <c r="P176" s="98">
        <f t="shared" si="244"/>
        <v>26463</v>
      </c>
      <c r="Q176" s="100">
        <f t="shared" si="310"/>
        <v>1375482</v>
      </c>
      <c r="R176" s="101">
        <f t="shared" si="311"/>
        <v>440</v>
      </c>
      <c r="S176" s="98">
        <f>VLOOKUP(D176,[1]Sheet1!$E$15:$AK$388,33,0)</f>
        <v>20</v>
      </c>
      <c r="T176" s="98">
        <f>VLOOKUP(D176,[5]Sheet1!$F$7:$U$380,16,0)</f>
        <v>0</v>
      </c>
      <c r="U176" s="98">
        <f t="shared" si="245"/>
        <v>20</v>
      </c>
      <c r="V176" s="99">
        <f t="shared" si="246"/>
        <v>313360</v>
      </c>
      <c r="W176" s="98">
        <f>VLOOKUP(D176,[1]Sheet1!$E$15:$DN$388,114,0)</f>
        <v>0</v>
      </c>
      <c r="X176" s="99">
        <f t="shared" si="247"/>
        <v>0</v>
      </c>
      <c r="Y176" s="98">
        <f>VLOOKUP(D176,[1]Sheet1!$E$15:$DP$388,116,0)</f>
        <v>0</v>
      </c>
      <c r="Z176" s="99">
        <f t="shared" si="248"/>
        <v>0</v>
      </c>
      <c r="AA176" s="71">
        <v>73900</v>
      </c>
      <c r="AB176" s="39">
        <f t="shared" si="312"/>
        <v>1322038.6199999999</v>
      </c>
      <c r="AC176" s="39">
        <f t="shared" si="313"/>
        <v>0</v>
      </c>
      <c r="AD176" s="39">
        <f t="shared" si="314"/>
        <v>0</v>
      </c>
      <c r="AE176" s="39">
        <f t="shared" si="315"/>
        <v>26463</v>
      </c>
      <c r="AF176" s="39">
        <f t="shared" si="249"/>
        <v>1348501.6199999999</v>
      </c>
      <c r="AG176" s="39">
        <f t="shared" si="316"/>
        <v>313360</v>
      </c>
      <c r="AH176" s="39">
        <f t="shared" si="250"/>
        <v>73900</v>
      </c>
      <c r="AI176" s="39">
        <f t="shared" si="317"/>
        <v>0</v>
      </c>
      <c r="AJ176" s="39">
        <f t="shared" si="251"/>
        <v>1735761.6199999999</v>
      </c>
      <c r="AK176" s="102">
        <v>0</v>
      </c>
      <c r="AL176" s="39">
        <f>VLOOKUP(D176,[6]data!$A$2:$E$107,5,0)</f>
        <v>5000</v>
      </c>
      <c r="AM176" s="98">
        <f>VLOOKUP(D176,[2]Sheet1!$E$15:$CJ$388,84,0)</f>
        <v>19</v>
      </c>
      <c r="AN176" s="39">
        <f t="shared" si="252"/>
        <v>1900</v>
      </c>
      <c r="AO176" s="76"/>
      <c r="AP176" s="76">
        <f t="shared" si="253"/>
        <v>0</v>
      </c>
      <c r="AQ176" s="76"/>
      <c r="AR176" s="76">
        <f t="shared" si="254"/>
        <v>0</v>
      </c>
      <c r="AS176" s="99">
        <f t="shared" si="255"/>
        <v>6900</v>
      </c>
      <c r="AT176" s="100">
        <f t="shared" si="256"/>
        <v>1742661.6199999999</v>
      </c>
      <c r="AU176" s="98">
        <f>VLOOKUP(D176,[1]Sheet1!$E$15:$CT$388,94,0)</f>
        <v>13</v>
      </c>
      <c r="AV176" s="98">
        <f>VLOOKUP(D176,[1]Sheet1!$E$15:$CV$388,96,0)</f>
        <v>282</v>
      </c>
      <c r="AW176" s="99">
        <f t="shared" si="257"/>
        <v>444352</v>
      </c>
      <c r="AX176" s="98">
        <f>VLOOKUP(D176,[1]Sheet1!$E$15:$CR$388,92,0)</f>
        <v>0</v>
      </c>
      <c r="AY176" s="98">
        <f t="shared" si="258"/>
        <v>0</v>
      </c>
      <c r="AZ176" s="76">
        <f t="shared" si="259"/>
        <v>15295</v>
      </c>
      <c r="BA176" s="104"/>
      <c r="BB176" s="102">
        <v>281</v>
      </c>
      <c r="BC176" s="99">
        <f t="shared" si="260"/>
        <v>58167</v>
      </c>
      <c r="BD176" s="98">
        <f>VLOOKUP(D176,[1]Sheet1!$E$15:$DF$388,106,0)</f>
        <v>0</v>
      </c>
      <c r="BE176" s="98">
        <f t="shared" si="261"/>
        <v>0</v>
      </c>
      <c r="BF176" s="99">
        <v>2662</v>
      </c>
      <c r="BG176" s="98">
        <f t="shared" si="318"/>
        <v>437</v>
      </c>
      <c r="BH176" s="98">
        <f t="shared" si="319"/>
        <v>0</v>
      </c>
      <c r="BI176" s="99">
        <f t="shared" si="262"/>
        <v>18354</v>
      </c>
      <c r="BJ176" s="98">
        <f>VLOOKUP(D176,[1]Sheet1!$E$15:$CA$388,75,0)</f>
        <v>0</v>
      </c>
      <c r="BK176" s="98">
        <f t="shared" si="263"/>
        <v>0</v>
      </c>
      <c r="BL176" s="98">
        <v>0</v>
      </c>
      <c r="BM176" s="98">
        <f t="shared" si="264"/>
        <v>0</v>
      </c>
      <c r="BN176" s="98"/>
      <c r="BO176" s="98"/>
      <c r="BP176" s="39">
        <f t="shared" si="265"/>
        <v>0</v>
      </c>
      <c r="BQ176" s="39">
        <f t="shared" si="320"/>
        <v>2281491.62</v>
      </c>
      <c r="BR176" s="39">
        <f t="shared" si="266"/>
        <v>2281492</v>
      </c>
    </row>
    <row r="177" spans="1:70" ht="15" x14ac:dyDescent="0.15">
      <c r="A177" s="69">
        <v>2221157</v>
      </c>
      <c r="C177" s="83">
        <v>5</v>
      </c>
      <c r="D177" s="69">
        <v>2221157</v>
      </c>
      <c r="E177" s="75" t="s">
        <v>39</v>
      </c>
      <c r="F177" s="69" t="s">
        <v>530</v>
      </c>
      <c r="G177" s="98">
        <f>VLOOKUP(D177,[1]Sheet1!$E$15:$AM$388,35,0)</f>
        <v>622</v>
      </c>
      <c r="H177" s="99">
        <f t="shared" si="240"/>
        <v>1920114</v>
      </c>
      <c r="I177" s="98">
        <f>VLOOKUP(D177,[1]Sheet1!$E$15:$AQ$388,39,0)</f>
        <v>0</v>
      </c>
      <c r="J177" s="98">
        <f t="shared" si="241"/>
        <v>0</v>
      </c>
      <c r="K177" s="98">
        <f>VLOOKUP(D177,'[4]К1-2023 - общински'!$D$8:$CU$380,96,0)</f>
        <v>0</v>
      </c>
      <c r="L177" s="98">
        <f t="shared" si="242"/>
        <v>0</v>
      </c>
      <c r="M177" s="98">
        <f>VLOOKUP(D177,[5]Sheet1!$F$7:$AI$380,30,0)</f>
        <v>0</v>
      </c>
      <c r="N177" s="98">
        <f t="shared" si="243"/>
        <v>0</v>
      </c>
      <c r="O177" s="98">
        <f>VLOOKUP(D177,[1]Sheet1!$E$15:$BV$388,70,0)</f>
        <v>0</v>
      </c>
      <c r="P177" s="98">
        <f t="shared" si="244"/>
        <v>0</v>
      </c>
      <c r="Q177" s="100">
        <f t="shared" si="310"/>
        <v>1920114</v>
      </c>
      <c r="R177" s="101">
        <f t="shared" si="311"/>
        <v>622</v>
      </c>
      <c r="S177" s="98">
        <f>VLOOKUP(D177,[1]Sheet1!$E$15:$AK$388,33,0)</f>
        <v>25</v>
      </c>
      <c r="T177" s="98">
        <f>VLOOKUP(D177,[5]Sheet1!$F$7:$U$380,16,0)</f>
        <v>0</v>
      </c>
      <c r="U177" s="98">
        <f t="shared" si="245"/>
        <v>25</v>
      </c>
      <c r="V177" s="99">
        <f t="shared" si="246"/>
        <v>391700</v>
      </c>
      <c r="W177" s="98">
        <f>VLOOKUP(D177,[1]Sheet1!$E$15:$DN$388,114,0)</f>
        <v>0</v>
      </c>
      <c r="X177" s="99">
        <f t="shared" si="247"/>
        <v>0</v>
      </c>
      <c r="Y177" s="98">
        <f>VLOOKUP(D177,[1]Sheet1!$E$15:$DP$388,116,0)</f>
        <v>622</v>
      </c>
      <c r="Z177" s="99">
        <f t="shared" si="248"/>
        <v>80238</v>
      </c>
      <c r="AA177" s="71">
        <v>73900</v>
      </c>
      <c r="AB177" s="39">
        <f t="shared" si="312"/>
        <v>1881711.72</v>
      </c>
      <c r="AC177" s="39">
        <f t="shared" si="313"/>
        <v>0</v>
      </c>
      <c r="AD177" s="39">
        <f t="shared" si="314"/>
        <v>0</v>
      </c>
      <c r="AE177" s="39">
        <f t="shared" si="315"/>
        <v>0</v>
      </c>
      <c r="AF177" s="39">
        <f t="shared" si="249"/>
        <v>1881711.72</v>
      </c>
      <c r="AG177" s="39">
        <f t="shared" si="316"/>
        <v>391700</v>
      </c>
      <c r="AH177" s="39">
        <f t="shared" si="250"/>
        <v>73900</v>
      </c>
      <c r="AI177" s="39">
        <f t="shared" si="317"/>
        <v>80238</v>
      </c>
      <c r="AJ177" s="39">
        <f t="shared" si="251"/>
        <v>2427549.7199999997</v>
      </c>
      <c r="AK177" s="102">
        <v>0</v>
      </c>
      <c r="AL177" s="39">
        <v>0</v>
      </c>
      <c r="AM177" s="98">
        <f>VLOOKUP(D177,[2]Sheet1!$E$15:$CJ$388,84,0)</f>
        <v>0</v>
      </c>
      <c r="AN177" s="39">
        <f t="shared" si="252"/>
        <v>0</v>
      </c>
      <c r="AO177" s="76"/>
      <c r="AP177" s="76">
        <f t="shared" si="253"/>
        <v>0</v>
      </c>
      <c r="AQ177" s="76"/>
      <c r="AR177" s="76">
        <f t="shared" si="254"/>
        <v>0</v>
      </c>
      <c r="AS177" s="99">
        <f t="shared" si="255"/>
        <v>0</v>
      </c>
      <c r="AT177" s="100">
        <f t="shared" si="256"/>
        <v>2427549.7199999997</v>
      </c>
      <c r="AU177" s="98">
        <f>VLOOKUP(D177,[1]Sheet1!$E$15:$CT$388,94,0)</f>
        <v>0</v>
      </c>
      <c r="AV177" s="98">
        <f>VLOOKUP(D177,[1]Sheet1!$E$15:$CV$388,96,0)</f>
        <v>0</v>
      </c>
      <c r="AW177" s="99">
        <f t="shared" si="257"/>
        <v>0</v>
      </c>
      <c r="AX177" s="98">
        <f>VLOOKUP(D177,[1]Sheet1!$E$15:$CR$388,92,0)</f>
        <v>0</v>
      </c>
      <c r="AY177" s="98">
        <f t="shared" si="258"/>
        <v>0</v>
      </c>
      <c r="AZ177" s="76">
        <f t="shared" si="259"/>
        <v>21770</v>
      </c>
      <c r="BA177" s="104"/>
      <c r="BB177" s="102">
        <v>0</v>
      </c>
      <c r="BC177" s="99">
        <f t="shared" si="260"/>
        <v>0</v>
      </c>
      <c r="BD177" s="98">
        <f>VLOOKUP(D177,[1]Sheet1!$E$15:$DF$388,106,0)</f>
        <v>622</v>
      </c>
      <c r="BE177" s="98">
        <f t="shared" si="261"/>
        <v>62200</v>
      </c>
      <c r="BF177" s="99">
        <v>2662</v>
      </c>
      <c r="BG177" s="98">
        <f t="shared" si="318"/>
        <v>622</v>
      </c>
      <c r="BH177" s="98">
        <f t="shared" si="319"/>
        <v>0</v>
      </c>
      <c r="BI177" s="99">
        <f t="shared" si="262"/>
        <v>26124</v>
      </c>
      <c r="BJ177" s="98">
        <f>VLOOKUP(D177,[1]Sheet1!$E$15:$CA$388,75,0)</f>
        <v>0</v>
      </c>
      <c r="BK177" s="98">
        <f t="shared" si="263"/>
        <v>0</v>
      </c>
      <c r="BL177" s="98">
        <v>0</v>
      </c>
      <c r="BM177" s="98">
        <f t="shared" si="264"/>
        <v>0</v>
      </c>
      <c r="BN177" s="98"/>
      <c r="BO177" s="98"/>
      <c r="BP177" s="39">
        <f t="shared" si="265"/>
        <v>0</v>
      </c>
      <c r="BQ177" s="39">
        <f t="shared" si="320"/>
        <v>2540305.7199999997</v>
      </c>
      <c r="BR177" s="39">
        <f t="shared" si="266"/>
        <v>2540306</v>
      </c>
    </row>
    <row r="178" spans="1:70" ht="15" x14ac:dyDescent="0.25">
      <c r="B178" s="11">
        <v>7</v>
      </c>
      <c r="C178" s="85"/>
      <c r="F178" s="47" t="s">
        <v>40</v>
      </c>
      <c r="G178" s="47">
        <f t="shared" ref="G178:Z178" si="321">SUM(G179:G185)</f>
        <v>6700</v>
      </c>
      <c r="H178" s="47">
        <f t="shared" si="321"/>
        <v>20682900</v>
      </c>
      <c r="I178" s="47">
        <f t="shared" si="321"/>
        <v>0</v>
      </c>
      <c r="J178" s="47">
        <f t="shared" si="321"/>
        <v>0</v>
      </c>
      <c r="K178" s="47">
        <f t="shared" si="321"/>
        <v>0</v>
      </c>
      <c r="L178" s="47">
        <f t="shared" si="321"/>
        <v>0</v>
      </c>
      <c r="M178" s="47">
        <f t="shared" si="321"/>
        <v>0</v>
      </c>
      <c r="N178" s="47">
        <f t="shared" si="321"/>
        <v>0</v>
      </c>
      <c r="O178" s="47">
        <f t="shared" si="321"/>
        <v>7</v>
      </c>
      <c r="P178" s="47">
        <f t="shared" si="321"/>
        <v>61747</v>
      </c>
      <c r="Q178" s="47">
        <f t="shared" si="321"/>
        <v>20744647</v>
      </c>
      <c r="R178" s="47">
        <f t="shared" si="321"/>
        <v>6707</v>
      </c>
      <c r="S178" s="47">
        <f t="shared" si="321"/>
        <v>264</v>
      </c>
      <c r="T178" s="47">
        <f t="shared" si="321"/>
        <v>0</v>
      </c>
      <c r="U178" s="47">
        <f t="shared" si="321"/>
        <v>264</v>
      </c>
      <c r="V178" s="47">
        <f t="shared" si="321"/>
        <v>4136352</v>
      </c>
      <c r="W178" s="47">
        <f t="shared" si="321"/>
        <v>0</v>
      </c>
      <c r="X178" s="47">
        <f t="shared" si="321"/>
        <v>0</v>
      </c>
      <c r="Y178" s="47">
        <f t="shared" si="321"/>
        <v>3444</v>
      </c>
      <c r="Z178" s="47">
        <f t="shared" si="321"/>
        <v>444276</v>
      </c>
      <c r="AA178" s="47">
        <f t="shared" ref="AA178:BR178" si="322">SUM(AA179:AA185)</f>
        <v>517300</v>
      </c>
      <c r="AB178" s="47">
        <f t="shared" si="322"/>
        <v>20269242</v>
      </c>
      <c r="AC178" s="47">
        <f t="shared" si="322"/>
        <v>0</v>
      </c>
      <c r="AD178" s="47">
        <f t="shared" si="322"/>
        <v>0</v>
      </c>
      <c r="AE178" s="47">
        <f t="shared" si="322"/>
        <v>61747</v>
      </c>
      <c r="AF178" s="47">
        <f t="shared" si="322"/>
        <v>20330989</v>
      </c>
      <c r="AG178" s="47">
        <f t="shared" si="322"/>
        <v>4136352</v>
      </c>
      <c r="AH178" s="47">
        <f t="shared" si="322"/>
        <v>517300</v>
      </c>
      <c r="AI178" s="47">
        <f t="shared" si="322"/>
        <v>444276</v>
      </c>
      <c r="AJ178" s="47">
        <f t="shared" si="322"/>
        <v>25428917</v>
      </c>
      <c r="AK178" s="47">
        <f t="shared" si="322"/>
        <v>0</v>
      </c>
      <c r="AL178" s="47">
        <f t="shared" si="322"/>
        <v>5000</v>
      </c>
      <c r="AM178" s="47">
        <f t="shared" si="322"/>
        <v>45</v>
      </c>
      <c r="AN178" s="47">
        <f t="shared" si="322"/>
        <v>4500</v>
      </c>
      <c r="AO178" s="47">
        <f t="shared" si="322"/>
        <v>0</v>
      </c>
      <c r="AP178" s="47">
        <f t="shared" si="322"/>
        <v>0</v>
      </c>
      <c r="AQ178" s="47">
        <f t="shared" si="322"/>
        <v>0</v>
      </c>
      <c r="AR178" s="47">
        <f t="shared" si="322"/>
        <v>0</v>
      </c>
      <c r="AS178" s="47">
        <f t="shared" si="322"/>
        <v>9500</v>
      </c>
      <c r="AT178" s="47">
        <f t="shared" si="322"/>
        <v>25438417</v>
      </c>
      <c r="AU178" s="47">
        <f t="shared" si="322"/>
        <v>60</v>
      </c>
      <c r="AV178" s="47">
        <f t="shared" si="322"/>
        <v>1397</v>
      </c>
      <c r="AW178" s="47">
        <f t="shared" si="322"/>
        <v>2185838</v>
      </c>
      <c r="AX178" s="47">
        <f t="shared" si="322"/>
        <v>1</v>
      </c>
      <c r="AY178" s="47">
        <f t="shared" si="322"/>
        <v>2520</v>
      </c>
      <c r="AZ178" s="47">
        <f t="shared" si="322"/>
        <v>234500</v>
      </c>
      <c r="BA178" s="47">
        <f t="shared" si="322"/>
        <v>0</v>
      </c>
      <c r="BB178" s="47">
        <f t="shared" si="322"/>
        <v>1780</v>
      </c>
      <c r="BC178" s="47">
        <f t="shared" si="322"/>
        <v>368460</v>
      </c>
      <c r="BD178" s="47">
        <f t="shared" si="322"/>
        <v>3447</v>
      </c>
      <c r="BE178" s="47">
        <f t="shared" si="322"/>
        <v>344700</v>
      </c>
      <c r="BF178" s="47">
        <f t="shared" si="322"/>
        <v>18634</v>
      </c>
      <c r="BG178" s="47">
        <f t="shared" si="322"/>
        <v>6700</v>
      </c>
      <c r="BH178" s="47">
        <f t="shared" si="322"/>
        <v>0</v>
      </c>
      <c r="BI178" s="47">
        <f t="shared" si="322"/>
        <v>281400</v>
      </c>
      <c r="BJ178" s="47">
        <f t="shared" si="322"/>
        <v>0</v>
      </c>
      <c r="BK178" s="47">
        <f t="shared" si="322"/>
        <v>0</v>
      </c>
      <c r="BL178" s="47">
        <f t="shared" si="322"/>
        <v>0</v>
      </c>
      <c r="BM178" s="47">
        <f t="shared" si="322"/>
        <v>0</v>
      </c>
      <c r="BN178" s="47">
        <f t="shared" si="322"/>
        <v>0</v>
      </c>
      <c r="BO178" s="47">
        <f t="shared" si="322"/>
        <v>0</v>
      </c>
      <c r="BP178" s="47">
        <f t="shared" si="322"/>
        <v>0</v>
      </c>
      <c r="BQ178" s="47">
        <f t="shared" si="322"/>
        <v>28874469</v>
      </c>
      <c r="BR178" s="47">
        <f t="shared" si="322"/>
        <v>28874469</v>
      </c>
    </row>
    <row r="179" spans="1:70" ht="15" x14ac:dyDescent="0.15">
      <c r="A179" s="69">
        <v>2222006</v>
      </c>
      <c r="C179" s="83">
        <v>1</v>
      </c>
      <c r="D179" s="69">
        <v>2222006</v>
      </c>
      <c r="E179" s="75" t="s">
        <v>40</v>
      </c>
      <c r="F179" s="69" t="s">
        <v>531</v>
      </c>
      <c r="G179" s="98">
        <f>VLOOKUP(D179,[1]Sheet1!$E$15:$AM$388,35,0)</f>
        <v>604</v>
      </c>
      <c r="H179" s="99">
        <f t="shared" si="240"/>
        <v>1864548</v>
      </c>
      <c r="I179" s="98">
        <f>VLOOKUP(D179,[1]Sheet1!$E$15:$AQ$388,39,0)</f>
        <v>0</v>
      </c>
      <c r="J179" s="98">
        <f t="shared" si="241"/>
        <v>0</v>
      </c>
      <c r="K179" s="98">
        <f>VLOOKUP(D179,'[4]К1-2023 - общински'!$D$8:$CU$380,96,0)</f>
        <v>0</v>
      </c>
      <c r="L179" s="98">
        <f t="shared" si="242"/>
        <v>0</v>
      </c>
      <c r="M179" s="98">
        <f>VLOOKUP(D179,[5]Sheet1!$F$7:$AI$380,30,0)</f>
        <v>0</v>
      </c>
      <c r="N179" s="98">
        <f t="shared" si="243"/>
        <v>0</v>
      </c>
      <c r="O179" s="98">
        <f>VLOOKUP(D179,[1]Sheet1!$E$15:$BV$388,70,0)</f>
        <v>0</v>
      </c>
      <c r="P179" s="98">
        <f t="shared" si="244"/>
        <v>0</v>
      </c>
      <c r="Q179" s="100">
        <f t="shared" ref="Q179:Q185" si="323">H179+J179+L179+N179+P179</f>
        <v>1864548</v>
      </c>
      <c r="R179" s="101">
        <f t="shared" ref="R179:R185" si="324">G179+I179+K179+M179+O179</f>
        <v>604</v>
      </c>
      <c r="S179" s="98">
        <f>VLOOKUP(D179,[1]Sheet1!$E$15:$AK$388,33,0)</f>
        <v>24</v>
      </c>
      <c r="T179" s="98">
        <f>VLOOKUP(D179,[5]Sheet1!$F$7:$U$380,16,0)</f>
        <v>0</v>
      </c>
      <c r="U179" s="98">
        <f t="shared" si="245"/>
        <v>24</v>
      </c>
      <c r="V179" s="99">
        <f t="shared" si="246"/>
        <v>376032</v>
      </c>
      <c r="W179" s="98">
        <f>VLOOKUP(D179,[1]Sheet1!$E$15:$DN$388,114,0)</f>
        <v>0</v>
      </c>
      <c r="X179" s="99">
        <f t="shared" si="247"/>
        <v>0</v>
      </c>
      <c r="Y179" s="98">
        <f>VLOOKUP(D179,[1]Sheet1!$E$15:$DP$388,116,0)</f>
        <v>0</v>
      </c>
      <c r="Z179" s="99">
        <f t="shared" si="248"/>
        <v>0</v>
      </c>
      <c r="AA179" s="71">
        <v>73900</v>
      </c>
      <c r="AB179" s="39">
        <f t="shared" ref="AB179:AB185" si="325">H179*98%</f>
        <v>1827257.04</v>
      </c>
      <c r="AC179" s="39">
        <f t="shared" ref="AC179:AC185" si="326">J179*98%</f>
        <v>0</v>
      </c>
      <c r="AD179" s="39">
        <f t="shared" ref="AD179:AD185" si="327">N179+L179</f>
        <v>0</v>
      </c>
      <c r="AE179" s="39">
        <f t="shared" ref="AE179:AE185" si="328">P179*100%</f>
        <v>0</v>
      </c>
      <c r="AF179" s="39">
        <f t="shared" si="249"/>
        <v>1827257.04</v>
      </c>
      <c r="AG179" s="39">
        <f t="shared" ref="AG179:AG185" si="329">V179</f>
        <v>376032</v>
      </c>
      <c r="AH179" s="39">
        <f t="shared" si="250"/>
        <v>73900</v>
      </c>
      <c r="AI179" s="39">
        <f t="shared" ref="AI179:AI185" si="330">X179+Z179</f>
        <v>0</v>
      </c>
      <c r="AJ179" s="39">
        <f t="shared" si="251"/>
        <v>2277189.04</v>
      </c>
      <c r="AK179" s="102">
        <v>0</v>
      </c>
      <c r="AL179" s="39">
        <v>0</v>
      </c>
      <c r="AM179" s="98">
        <f>VLOOKUP(D179,[2]Sheet1!$E$15:$CJ$388,84,0)</f>
        <v>10</v>
      </c>
      <c r="AN179" s="39">
        <f t="shared" si="252"/>
        <v>1000</v>
      </c>
      <c r="AO179" s="76"/>
      <c r="AP179" s="76">
        <f t="shared" si="253"/>
        <v>0</v>
      </c>
      <c r="AQ179" s="76"/>
      <c r="AR179" s="76">
        <f t="shared" si="254"/>
        <v>0</v>
      </c>
      <c r="AS179" s="99">
        <f t="shared" si="255"/>
        <v>1000</v>
      </c>
      <c r="AT179" s="100">
        <f t="shared" si="256"/>
        <v>2278189.04</v>
      </c>
      <c r="AU179" s="98">
        <f>VLOOKUP(D179,[1]Sheet1!$E$15:$CT$388,94,0)</f>
        <v>8</v>
      </c>
      <c r="AV179" s="98">
        <f>VLOOKUP(D179,[1]Sheet1!$E$15:$CV$388,96,0)</f>
        <v>174</v>
      </c>
      <c r="AW179" s="99">
        <f t="shared" si="257"/>
        <v>274100</v>
      </c>
      <c r="AX179" s="98">
        <f>VLOOKUP(D179,[1]Sheet1!$E$15:$CR$388,92,0)</f>
        <v>0</v>
      </c>
      <c r="AY179" s="98">
        <f t="shared" si="258"/>
        <v>0</v>
      </c>
      <c r="AZ179" s="76">
        <f t="shared" si="259"/>
        <v>21140</v>
      </c>
      <c r="BA179" s="104"/>
      <c r="BB179" s="102">
        <v>335</v>
      </c>
      <c r="BC179" s="99">
        <f t="shared" si="260"/>
        <v>69345</v>
      </c>
      <c r="BD179" s="98">
        <f>VLOOKUP(D179,[1]Sheet1!$E$15:$DF$388,106,0)</f>
        <v>0</v>
      </c>
      <c r="BE179" s="98">
        <f t="shared" si="261"/>
        <v>0</v>
      </c>
      <c r="BF179" s="99">
        <v>2662</v>
      </c>
      <c r="BG179" s="98">
        <f t="shared" ref="BG179:BG185" si="331">G179</f>
        <v>604</v>
      </c>
      <c r="BH179" s="98">
        <f t="shared" ref="BH179:BH185" si="332">I179</f>
        <v>0</v>
      </c>
      <c r="BI179" s="99">
        <f t="shared" si="262"/>
        <v>25368</v>
      </c>
      <c r="BJ179" s="98">
        <f>VLOOKUP(D179,[1]Sheet1!$E$15:$CA$388,75,0)</f>
        <v>0</v>
      </c>
      <c r="BK179" s="98">
        <f t="shared" si="263"/>
        <v>0</v>
      </c>
      <c r="BL179" s="98">
        <v>0</v>
      </c>
      <c r="BM179" s="98">
        <f t="shared" si="264"/>
        <v>0</v>
      </c>
      <c r="BN179" s="98"/>
      <c r="BO179" s="98"/>
      <c r="BP179" s="39">
        <f t="shared" si="265"/>
        <v>0</v>
      </c>
      <c r="BQ179" s="39">
        <f t="shared" ref="BQ179:BQ185" si="333">AT179+AW179+AY179+AZ179+BA179+BC179+BE179+BF179+BI179+BK179+BM179</f>
        <v>2670804.04</v>
      </c>
      <c r="BR179" s="39">
        <f t="shared" si="266"/>
        <v>2670804</v>
      </c>
    </row>
    <row r="180" spans="1:70" ht="15" x14ac:dyDescent="0.15">
      <c r="A180" s="69">
        <v>2222007</v>
      </c>
      <c r="C180" s="83">
        <v>4</v>
      </c>
      <c r="D180" s="69">
        <v>2222007</v>
      </c>
      <c r="E180" s="75" t="s">
        <v>40</v>
      </c>
      <c r="F180" s="69" t="s">
        <v>532</v>
      </c>
      <c r="G180" s="98">
        <f>VLOOKUP(D180,[1]Sheet1!$E$15:$AM$388,35,0)</f>
        <v>1313</v>
      </c>
      <c r="H180" s="99">
        <f t="shared" si="240"/>
        <v>4053231</v>
      </c>
      <c r="I180" s="98">
        <f>VLOOKUP(D180,[1]Sheet1!$E$15:$AQ$388,39,0)</f>
        <v>0</v>
      </c>
      <c r="J180" s="98">
        <f t="shared" si="241"/>
        <v>0</v>
      </c>
      <c r="K180" s="98">
        <f>VLOOKUP(D180,'[4]К1-2023 - общински'!$D$8:$CU$380,96,0)</f>
        <v>0</v>
      </c>
      <c r="L180" s="98">
        <f t="shared" si="242"/>
        <v>0</v>
      </c>
      <c r="M180" s="98">
        <f>VLOOKUP(D180,[5]Sheet1!$F$7:$AI$380,30,0)</f>
        <v>0</v>
      </c>
      <c r="N180" s="98">
        <f t="shared" si="243"/>
        <v>0</v>
      </c>
      <c r="O180" s="98">
        <f>VLOOKUP(D180,[1]Sheet1!$E$15:$BV$388,70,0)</f>
        <v>2</v>
      </c>
      <c r="P180" s="98">
        <f t="shared" si="244"/>
        <v>17642</v>
      </c>
      <c r="Q180" s="100">
        <f t="shared" si="323"/>
        <v>4070873</v>
      </c>
      <c r="R180" s="101">
        <f t="shared" si="324"/>
        <v>1315</v>
      </c>
      <c r="S180" s="98">
        <f>VLOOKUP(D180,[1]Sheet1!$E$15:$AK$388,33,0)</f>
        <v>53</v>
      </c>
      <c r="T180" s="98">
        <f>VLOOKUP(D180,[5]Sheet1!$F$7:$U$380,16,0)</f>
        <v>0</v>
      </c>
      <c r="U180" s="98">
        <f t="shared" si="245"/>
        <v>53</v>
      </c>
      <c r="V180" s="99">
        <f t="shared" si="246"/>
        <v>830404</v>
      </c>
      <c r="W180" s="98">
        <f>VLOOKUP(D180,[1]Sheet1!$E$15:$DN$388,114,0)</f>
        <v>0</v>
      </c>
      <c r="X180" s="99">
        <f t="shared" si="247"/>
        <v>0</v>
      </c>
      <c r="Y180" s="98">
        <f>VLOOKUP(D180,[1]Sheet1!$E$15:$DP$388,116,0)</f>
        <v>680</v>
      </c>
      <c r="Z180" s="99">
        <f t="shared" si="248"/>
        <v>87720</v>
      </c>
      <c r="AA180" s="71">
        <v>73900</v>
      </c>
      <c r="AB180" s="39">
        <f t="shared" si="325"/>
        <v>3972166.38</v>
      </c>
      <c r="AC180" s="39">
        <f t="shared" si="326"/>
        <v>0</v>
      </c>
      <c r="AD180" s="39">
        <f t="shared" si="327"/>
        <v>0</v>
      </c>
      <c r="AE180" s="39">
        <f t="shared" si="328"/>
        <v>17642</v>
      </c>
      <c r="AF180" s="39">
        <f t="shared" si="249"/>
        <v>3989808.38</v>
      </c>
      <c r="AG180" s="39">
        <f t="shared" si="329"/>
        <v>830404</v>
      </c>
      <c r="AH180" s="39">
        <f t="shared" si="250"/>
        <v>73900</v>
      </c>
      <c r="AI180" s="39">
        <f t="shared" si="330"/>
        <v>87720</v>
      </c>
      <c r="AJ180" s="39">
        <f t="shared" si="251"/>
        <v>4981832.38</v>
      </c>
      <c r="AK180" s="102">
        <v>0</v>
      </c>
      <c r="AL180" s="39">
        <v>0</v>
      </c>
      <c r="AM180" s="98">
        <f>VLOOKUP(D180,[2]Sheet1!$E$15:$CJ$388,84,0)</f>
        <v>19</v>
      </c>
      <c r="AN180" s="39">
        <f t="shared" si="252"/>
        <v>1900</v>
      </c>
      <c r="AO180" s="76"/>
      <c r="AP180" s="76">
        <f t="shared" si="253"/>
        <v>0</v>
      </c>
      <c r="AQ180" s="76"/>
      <c r="AR180" s="76">
        <f t="shared" si="254"/>
        <v>0</v>
      </c>
      <c r="AS180" s="99">
        <f t="shared" si="255"/>
        <v>1900</v>
      </c>
      <c r="AT180" s="100">
        <f t="shared" si="256"/>
        <v>4983732.38</v>
      </c>
      <c r="AU180" s="98">
        <f>VLOOKUP(D180,[1]Sheet1!$E$15:$CT$388,94,0)</f>
        <v>14</v>
      </c>
      <c r="AV180" s="98">
        <f>VLOOKUP(D180,[1]Sheet1!$E$15:$CV$388,96,0)</f>
        <v>311</v>
      </c>
      <c r="AW180" s="99">
        <f t="shared" si="257"/>
        <v>488866</v>
      </c>
      <c r="AX180" s="98">
        <f>VLOOKUP(D180,[1]Sheet1!$E$15:$CR$388,92,0)</f>
        <v>0</v>
      </c>
      <c r="AY180" s="98">
        <f t="shared" si="258"/>
        <v>0</v>
      </c>
      <c r="AZ180" s="76">
        <f t="shared" si="259"/>
        <v>45955</v>
      </c>
      <c r="BA180" s="104"/>
      <c r="BB180" s="102">
        <v>335</v>
      </c>
      <c r="BC180" s="99">
        <f t="shared" si="260"/>
        <v>69345</v>
      </c>
      <c r="BD180" s="98">
        <f>VLOOKUP(D180,[1]Sheet1!$E$15:$DF$388,106,0)</f>
        <v>680</v>
      </c>
      <c r="BE180" s="98">
        <f t="shared" si="261"/>
        <v>68000</v>
      </c>
      <c r="BF180" s="99">
        <v>2662</v>
      </c>
      <c r="BG180" s="98">
        <f t="shared" si="331"/>
        <v>1313</v>
      </c>
      <c r="BH180" s="98">
        <f t="shared" si="332"/>
        <v>0</v>
      </c>
      <c r="BI180" s="99">
        <f t="shared" si="262"/>
        <v>55146</v>
      </c>
      <c r="BJ180" s="98">
        <f>VLOOKUP(D180,[1]Sheet1!$E$15:$CA$388,75,0)</f>
        <v>0</v>
      </c>
      <c r="BK180" s="98">
        <f t="shared" si="263"/>
        <v>0</v>
      </c>
      <c r="BL180" s="98">
        <v>0</v>
      </c>
      <c r="BM180" s="98">
        <f t="shared" si="264"/>
        <v>0</v>
      </c>
      <c r="BN180" s="98"/>
      <c r="BO180" s="98"/>
      <c r="BP180" s="39">
        <f t="shared" si="265"/>
        <v>0</v>
      </c>
      <c r="BQ180" s="39">
        <f t="shared" si="333"/>
        <v>5713706.3799999999</v>
      </c>
      <c r="BR180" s="39">
        <f t="shared" si="266"/>
        <v>5713706</v>
      </c>
    </row>
    <row r="181" spans="1:70" ht="15" x14ac:dyDescent="0.15">
      <c r="A181" s="69">
        <v>2222009</v>
      </c>
      <c r="C181" s="83">
        <v>6</v>
      </c>
      <c r="D181" s="69">
        <v>2222009</v>
      </c>
      <c r="E181" s="75" t="s">
        <v>40</v>
      </c>
      <c r="F181" s="69" t="s">
        <v>533</v>
      </c>
      <c r="G181" s="98">
        <f>VLOOKUP(D181,[1]Sheet1!$E$15:$AM$388,35,0)</f>
        <v>981</v>
      </c>
      <c r="H181" s="99">
        <f t="shared" si="240"/>
        <v>3028347</v>
      </c>
      <c r="I181" s="98">
        <f>VLOOKUP(D181,[1]Sheet1!$E$15:$AQ$388,39,0)</f>
        <v>0</v>
      </c>
      <c r="J181" s="98">
        <f t="shared" si="241"/>
        <v>0</v>
      </c>
      <c r="K181" s="98">
        <f>VLOOKUP(D181,'[4]К1-2023 - общински'!$D$8:$CU$380,96,0)</f>
        <v>0</v>
      </c>
      <c r="L181" s="98">
        <f t="shared" si="242"/>
        <v>0</v>
      </c>
      <c r="M181" s="98">
        <f>VLOOKUP(D181,[5]Sheet1!$F$7:$AI$380,30,0)</f>
        <v>0</v>
      </c>
      <c r="N181" s="98">
        <f t="shared" si="243"/>
        <v>0</v>
      </c>
      <c r="O181" s="98">
        <f>VLOOKUP(D181,[1]Sheet1!$E$15:$BV$388,70,0)</f>
        <v>0</v>
      </c>
      <c r="P181" s="98">
        <f t="shared" si="244"/>
        <v>0</v>
      </c>
      <c r="Q181" s="100">
        <f t="shared" si="323"/>
        <v>3028347</v>
      </c>
      <c r="R181" s="101">
        <f t="shared" si="324"/>
        <v>981</v>
      </c>
      <c r="S181" s="98">
        <f>VLOOKUP(D181,[1]Sheet1!$E$15:$AK$388,33,0)</f>
        <v>36</v>
      </c>
      <c r="T181" s="98">
        <f>VLOOKUP(D181,[5]Sheet1!$F$7:$U$380,16,0)</f>
        <v>0</v>
      </c>
      <c r="U181" s="98">
        <f t="shared" si="245"/>
        <v>36</v>
      </c>
      <c r="V181" s="99">
        <f t="shared" si="246"/>
        <v>564048</v>
      </c>
      <c r="W181" s="98">
        <f>VLOOKUP(D181,[1]Sheet1!$E$15:$DN$388,114,0)</f>
        <v>0</v>
      </c>
      <c r="X181" s="99">
        <f t="shared" si="247"/>
        <v>0</v>
      </c>
      <c r="Y181" s="98">
        <f>VLOOKUP(D181,[1]Sheet1!$E$15:$DP$388,116,0)</f>
        <v>981</v>
      </c>
      <c r="Z181" s="99">
        <f t="shared" si="248"/>
        <v>126549</v>
      </c>
      <c r="AA181" s="71">
        <v>73900</v>
      </c>
      <c r="AB181" s="39">
        <f t="shared" si="325"/>
        <v>2967780.06</v>
      </c>
      <c r="AC181" s="39">
        <f t="shared" si="326"/>
        <v>0</v>
      </c>
      <c r="AD181" s="39">
        <f t="shared" si="327"/>
        <v>0</v>
      </c>
      <c r="AE181" s="39">
        <f t="shared" si="328"/>
        <v>0</v>
      </c>
      <c r="AF181" s="39">
        <f t="shared" si="249"/>
        <v>2967780.06</v>
      </c>
      <c r="AG181" s="39">
        <f t="shared" si="329"/>
        <v>564048</v>
      </c>
      <c r="AH181" s="39">
        <f t="shared" si="250"/>
        <v>73900</v>
      </c>
      <c r="AI181" s="39">
        <f t="shared" si="330"/>
        <v>126549</v>
      </c>
      <c r="AJ181" s="39">
        <f t="shared" si="251"/>
        <v>3732277.06</v>
      </c>
      <c r="AK181" s="102">
        <v>0</v>
      </c>
      <c r="AL181" s="39">
        <f>VLOOKUP(D181,[6]data!$A$2:$E$107,5,0)</f>
        <v>5000</v>
      </c>
      <c r="AM181" s="98">
        <f>VLOOKUP(D181,[2]Sheet1!$E$15:$CJ$388,84,0)</f>
        <v>0</v>
      </c>
      <c r="AN181" s="39">
        <f t="shared" si="252"/>
        <v>0</v>
      </c>
      <c r="AO181" s="76"/>
      <c r="AP181" s="76">
        <f t="shared" si="253"/>
        <v>0</v>
      </c>
      <c r="AQ181" s="76"/>
      <c r="AR181" s="76">
        <f t="shared" si="254"/>
        <v>0</v>
      </c>
      <c r="AS181" s="99">
        <f t="shared" si="255"/>
        <v>5000</v>
      </c>
      <c r="AT181" s="100">
        <f t="shared" si="256"/>
        <v>3737277.06</v>
      </c>
      <c r="AU181" s="98">
        <f>VLOOKUP(D181,[1]Sheet1!$E$15:$CT$388,94,0)</f>
        <v>0</v>
      </c>
      <c r="AV181" s="98">
        <f>VLOOKUP(D181,[1]Sheet1!$E$15:$CV$388,96,0)</f>
        <v>0</v>
      </c>
      <c r="AW181" s="99">
        <f t="shared" si="257"/>
        <v>0</v>
      </c>
      <c r="AX181" s="98">
        <f>VLOOKUP(D181,[1]Sheet1!$E$15:$CR$388,92,0)</f>
        <v>0</v>
      </c>
      <c r="AY181" s="98">
        <f t="shared" si="258"/>
        <v>0</v>
      </c>
      <c r="AZ181" s="76">
        <f t="shared" si="259"/>
        <v>34335</v>
      </c>
      <c r="BA181" s="104"/>
      <c r="BB181" s="102">
        <v>0</v>
      </c>
      <c r="BC181" s="99">
        <f t="shared" si="260"/>
        <v>0</v>
      </c>
      <c r="BD181" s="98">
        <f>VLOOKUP(D181,[1]Sheet1!$E$15:$DF$388,106,0)</f>
        <v>981</v>
      </c>
      <c r="BE181" s="98">
        <f t="shared" si="261"/>
        <v>98100</v>
      </c>
      <c r="BF181" s="99">
        <v>2662</v>
      </c>
      <c r="BG181" s="98">
        <f t="shared" si="331"/>
        <v>981</v>
      </c>
      <c r="BH181" s="98">
        <f t="shared" si="332"/>
        <v>0</v>
      </c>
      <c r="BI181" s="99">
        <f t="shared" si="262"/>
        <v>41202</v>
      </c>
      <c r="BJ181" s="98">
        <f>VLOOKUP(D181,[1]Sheet1!$E$15:$CA$388,75,0)</f>
        <v>0</v>
      </c>
      <c r="BK181" s="98">
        <f t="shared" si="263"/>
        <v>0</v>
      </c>
      <c r="BL181" s="98">
        <v>0</v>
      </c>
      <c r="BM181" s="98">
        <f t="shared" si="264"/>
        <v>0</v>
      </c>
      <c r="BN181" s="98"/>
      <c r="BO181" s="98"/>
      <c r="BP181" s="39">
        <f t="shared" si="265"/>
        <v>0</v>
      </c>
      <c r="BQ181" s="39">
        <f t="shared" si="333"/>
        <v>3913576.06</v>
      </c>
      <c r="BR181" s="39">
        <f t="shared" si="266"/>
        <v>3913576</v>
      </c>
    </row>
    <row r="182" spans="1:70" ht="15" x14ac:dyDescent="0.15">
      <c r="A182" s="69">
        <v>2222012</v>
      </c>
      <c r="C182" s="83">
        <v>1</v>
      </c>
      <c r="D182" s="69">
        <v>2222012</v>
      </c>
      <c r="E182" s="75" t="s">
        <v>40</v>
      </c>
      <c r="F182" s="69" t="s">
        <v>534</v>
      </c>
      <c r="G182" s="98">
        <f>VLOOKUP(D182,[1]Sheet1!$E$15:$AM$388,35,0)</f>
        <v>892</v>
      </c>
      <c r="H182" s="99">
        <f t="shared" si="240"/>
        <v>2753604</v>
      </c>
      <c r="I182" s="98">
        <f>VLOOKUP(D182,[1]Sheet1!$E$15:$AQ$388,39,0)</f>
        <v>0</v>
      </c>
      <c r="J182" s="98">
        <f t="shared" si="241"/>
        <v>0</v>
      </c>
      <c r="K182" s="98">
        <f>VLOOKUP(D182,'[4]К1-2023 - общински'!$D$8:$CU$380,96,0)</f>
        <v>0</v>
      </c>
      <c r="L182" s="98">
        <f t="shared" si="242"/>
        <v>0</v>
      </c>
      <c r="M182" s="98">
        <f>VLOOKUP(D182,[5]Sheet1!$F$7:$AI$380,30,0)</f>
        <v>0</v>
      </c>
      <c r="N182" s="98">
        <f t="shared" si="243"/>
        <v>0</v>
      </c>
      <c r="O182" s="98">
        <f>VLOOKUP(D182,[1]Sheet1!$E$15:$BV$388,70,0)</f>
        <v>0</v>
      </c>
      <c r="P182" s="98">
        <f t="shared" si="244"/>
        <v>0</v>
      </c>
      <c r="Q182" s="100">
        <f t="shared" si="323"/>
        <v>2753604</v>
      </c>
      <c r="R182" s="101">
        <f t="shared" si="324"/>
        <v>892</v>
      </c>
      <c r="S182" s="98">
        <f>VLOOKUP(D182,[1]Sheet1!$E$15:$AK$388,33,0)</f>
        <v>37</v>
      </c>
      <c r="T182" s="98">
        <f>VLOOKUP(D182,[5]Sheet1!$F$7:$U$380,16,0)</f>
        <v>0</v>
      </c>
      <c r="U182" s="98">
        <f t="shared" si="245"/>
        <v>37</v>
      </c>
      <c r="V182" s="99">
        <f t="shared" si="246"/>
        <v>579716</v>
      </c>
      <c r="W182" s="98">
        <f>VLOOKUP(D182,[1]Sheet1!$E$15:$DN$388,114,0)</f>
        <v>0</v>
      </c>
      <c r="X182" s="99">
        <f t="shared" si="247"/>
        <v>0</v>
      </c>
      <c r="Y182" s="98">
        <f>VLOOKUP(D182,[1]Sheet1!$E$15:$DP$388,116,0)</f>
        <v>407</v>
      </c>
      <c r="Z182" s="99">
        <f t="shared" si="248"/>
        <v>52503</v>
      </c>
      <c r="AA182" s="71">
        <v>73900</v>
      </c>
      <c r="AB182" s="39">
        <f t="shared" si="325"/>
        <v>2698531.92</v>
      </c>
      <c r="AC182" s="39">
        <f t="shared" si="326"/>
        <v>0</v>
      </c>
      <c r="AD182" s="39">
        <f t="shared" si="327"/>
        <v>0</v>
      </c>
      <c r="AE182" s="39">
        <f t="shared" si="328"/>
        <v>0</v>
      </c>
      <c r="AF182" s="39">
        <f t="shared" si="249"/>
        <v>2698531.92</v>
      </c>
      <c r="AG182" s="39">
        <f t="shared" si="329"/>
        <v>579716</v>
      </c>
      <c r="AH182" s="39">
        <f t="shared" si="250"/>
        <v>73900</v>
      </c>
      <c r="AI182" s="39">
        <f t="shared" si="330"/>
        <v>52503</v>
      </c>
      <c r="AJ182" s="39">
        <f t="shared" si="251"/>
        <v>3404650.92</v>
      </c>
      <c r="AK182" s="102">
        <v>0</v>
      </c>
      <c r="AL182" s="39">
        <v>0</v>
      </c>
      <c r="AM182" s="98">
        <f>VLOOKUP(D182,[2]Sheet1!$E$15:$CJ$388,84,0)</f>
        <v>0</v>
      </c>
      <c r="AN182" s="39">
        <f t="shared" si="252"/>
        <v>0</v>
      </c>
      <c r="AO182" s="76"/>
      <c r="AP182" s="76">
        <f t="shared" si="253"/>
        <v>0</v>
      </c>
      <c r="AQ182" s="76"/>
      <c r="AR182" s="76">
        <f t="shared" si="254"/>
        <v>0</v>
      </c>
      <c r="AS182" s="99">
        <f t="shared" si="255"/>
        <v>0</v>
      </c>
      <c r="AT182" s="100">
        <f t="shared" si="256"/>
        <v>3404650.92</v>
      </c>
      <c r="AU182" s="98">
        <f>VLOOKUP(D182,[1]Sheet1!$E$15:$CT$388,94,0)</f>
        <v>12</v>
      </c>
      <c r="AV182" s="98">
        <f>VLOOKUP(D182,[1]Sheet1!$E$15:$CV$388,96,0)</f>
        <v>263</v>
      </c>
      <c r="AW182" s="99">
        <f t="shared" si="257"/>
        <v>413978</v>
      </c>
      <c r="AX182" s="98">
        <f>VLOOKUP(D182,[1]Sheet1!$E$15:$CR$388,92,0)</f>
        <v>1</v>
      </c>
      <c r="AY182" s="98">
        <f t="shared" si="258"/>
        <v>2520</v>
      </c>
      <c r="AZ182" s="76">
        <f t="shared" si="259"/>
        <v>31220</v>
      </c>
      <c r="BA182" s="104"/>
      <c r="BB182" s="102">
        <v>267</v>
      </c>
      <c r="BC182" s="99">
        <f t="shared" si="260"/>
        <v>55269</v>
      </c>
      <c r="BD182" s="98">
        <f>VLOOKUP(D182,[1]Sheet1!$E$15:$DF$388,106,0)</f>
        <v>407</v>
      </c>
      <c r="BE182" s="98">
        <f t="shared" si="261"/>
        <v>40700</v>
      </c>
      <c r="BF182" s="99">
        <v>2662</v>
      </c>
      <c r="BG182" s="98">
        <f t="shared" si="331"/>
        <v>892</v>
      </c>
      <c r="BH182" s="98">
        <f t="shared" si="332"/>
        <v>0</v>
      </c>
      <c r="BI182" s="99">
        <f t="shared" si="262"/>
        <v>37464</v>
      </c>
      <c r="BJ182" s="98">
        <f>VLOOKUP(D182,[1]Sheet1!$E$15:$CA$388,75,0)</f>
        <v>0</v>
      </c>
      <c r="BK182" s="98">
        <f t="shared" si="263"/>
        <v>0</v>
      </c>
      <c r="BL182" s="98">
        <v>0</v>
      </c>
      <c r="BM182" s="98">
        <f t="shared" si="264"/>
        <v>0</v>
      </c>
      <c r="BN182" s="98"/>
      <c r="BO182" s="98"/>
      <c r="BP182" s="39">
        <f t="shared" si="265"/>
        <v>0</v>
      </c>
      <c r="BQ182" s="39">
        <f t="shared" si="333"/>
        <v>3988463.92</v>
      </c>
      <c r="BR182" s="39">
        <f t="shared" si="266"/>
        <v>3988464</v>
      </c>
    </row>
    <row r="183" spans="1:70" ht="15" x14ac:dyDescent="0.15">
      <c r="A183" s="69">
        <v>2222038</v>
      </c>
      <c r="C183" s="83">
        <v>0</v>
      </c>
      <c r="D183" s="69">
        <v>2222038</v>
      </c>
      <c r="E183" s="75" t="s">
        <v>40</v>
      </c>
      <c r="F183" s="69" t="s">
        <v>535</v>
      </c>
      <c r="G183" s="98">
        <f>VLOOKUP(D183,[1]Sheet1!$E$15:$AM$388,35,0)</f>
        <v>689</v>
      </c>
      <c r="H183" s="99">
        <f t="shared" si="240"/>
        <v>2126943</v>
      </c>
      <c r="I183" s="98">
        <f>VLOOKUP(D183,[1]Sheet1!$E$15:$AQ$388,39,0)</f>
        <v>0</v>
      </c>
      <c r="J183" s="98">
        <f t="shared" si="241"/>
        <v>0</v>
      </c>
      <c r="K183" s="98">
        <f>VLOOKUP(D183,'[4]К1-2023 - общински'!$D$8:$CU$380,96,0)</f>
        <v>0</v>
      </c>
      <c r="L183" s="98">
        <f t="shared" si="242"/>
        <v>0</v>
      </c>
      <c r="M183" s="98">
        <f>VLOOKUP(D183,[5]Sheet1!$F$7:$AI$380,30,0)</f>
        <v>0</v>
      </c>
      <c r="N183" s="98">
        <f t="shared" si="243"/>
        <v>0</v>
      </c>
      <c r="O183" s="98">
        <f>VLOOKUP(D183,[1]Sheet1!$E$15:$BV$388,70,0)</f>
        <v>0</v>
      </c>
      <c r="P183" s="98">
        <f t="shared" si="244"/>
        <v>0</v>
      </c>
      <c r="Q183" s="100">
        <f t="shared" si="323"/>
        <v>2126943</v>
      </c>
      <c r="R183" s="101">
        <f t="shared" si="324"/>
        <v>689</v>
      </c>
      <c r="S183" s="98">
        <f>VLOOKUP(D183,[1]Sheet1!$E$15:$AK$388,33,0)</f>
        <v>28</v>
      </c>
      <c r="T183" s="98">
        <f>VLOOKUP(D183,[5]Sheet1!$F$7:$U$380,16,0)</f>
        <v>0</v>
      </c>
      <c r="U183" s="98">
        <f t="shared" si="245"/>
        <v>28</v>
      </c>
      <c r="V183" s="99">
        <f t="shared" si="246"/>
        <v>438704</v>
      </c>
      <c r="W183" s="98">
        <f>VLOOKUP(D183,[1]Sheet1!$E$15:$DN$388,114,0)</f>
        <v>0</v>
      </c>
      <c r="X183" s="99">
        <f t="shared" si="247"/>
        <v>0</v>
      </c>
      <c r="Y183" s="98">
        <f>VLOOKUP(D183,[1]Sheet1!$E$15:$DP$388,116,0)</f>
        <v>0</v>
      </c>
      <c r="Z183" s="99">
        <f t="shared" si="248"/>
        <v>0</v>
      </c>
      <c r="AA183" s="71">
        <v>73900</v>
      </c>
      <c r="AB183" s="39">
        <f t="shared" si="325"/>
        <v>2084404.14</v>
      </c>
      <c r="AC183" s="39">
        <f t="shared" si="326"/>
        <v>0</v>
      </c>
      <c r="AD183" s="39">
        <f t="shared" si="327"/>
        <v>0</v>
      </c>
      <c r="AE183" s="39">
        <f t="shared" si="328"/>
        <v>0</v>
      </c>
      <c r="AF183" s="39">
        <f t="shared" si="249"/>
        <v>2084404.14</v>
      </c>
      <c r="AG183" s="39">
        <f t="shared" si="329"/>
        <v>438704</v>
      </c>
      <c r="AH183" s="39">
        <f t="shared" si="250"/>
        <v>73900</v>
      </c>
      <c r="AI183" s="39">
        <f t="shared" si="330"/>
        <v>0</v>
      </c>
      <c r="AJ183" s="39">
        <f t="shared" si="251"/>
        <v>2597008.1399999997</v>
      </c>
      <c r="AK183" s="102">
        <v>0</v>
      </c>
      <c r="AL183" s="39">
        <v>0</v>
      </c>
      <c r="AM183" s="98">
        <f>VLOOKUP(D183,[2]Sheet1!$E$15:$CJ$388,84,0)</f>
        <v>16</v>
      </c>
      <c r="AN183" s="39">
        <f t="shared" si="252"/>
        <v>1600</v>
      </c>
      <c r="AO183" s="76"/>
      <c r="AP183" s="76">
        <f t="shared" si="253"/>
        <v>0</v>
      </c>
      <c r="AQ183" s="76"/>
      <c r="AR183" s="76">
        <f t="shared" si="254"/>
        <v>0</v>
      </c>
      <c r="AS183" s="99">
        <f t="shared" si="255"/>
        <v>1600</v>
      </c>
      <c r="AT183" s="100">
        <f t="shared" si="256"/>
        <v>2598608.1399999997</v>
      </c>
      <c r="AU183" s="98">
        <f>VLOOKUP(D183,[1]Sheet1!$E$15:$CT$388,94,0)</f>
        <v>12</v>
      </c>
      <c r="AV183" s="98">
        <f>VLOOKUP(D183,[1]Sheet1!$E$15:$CV$388,96,0)</f>
        <v>288</v>
      </c>
      <c r="AW183" s="99">
        <f t="shared" si="257"/>
        <v>449328</v>
      </c>
      <c r="AX183" s="98">
        <f>VLOOKUP(D183,[1]Sheet1!$E$15:$CR$388,92,0)</f>
        <v>0</v>
      </c>
      <c r="AY183" s="98">
        <f t="shared" si="258"/>
        <v>0</v>
      </c>
      <c r="AZ183" s="76">
        <f t="shared" si="259"/>
        <v>24115</v>
      </c>
      <c r="BA183" s="104"/>
      <c r="BB183" s="102">
        <v>385</v>
      </c>
      <c r="BC183" s="99">
        <f t="shared" si="260"/>
        <v>79695</v>
      </c>
      <c r="BD183" s="98">
        <f>VLOOKUP(D183,[1]Sheet1!$E$15:$DF$388,106,0)</f>
        <v>0</v>
      </c>
      <c r="BE183" s="98">
        <f t="shared" si="261"/>
        <v>0</v>
      </c>
      <c r="BF183" s="99">
        <v>2662</v>
      </c>
      <c r="BG183" s="98">
        <f t="shared" si="331"/>
        <v>689</v>
      </c>
      <c r="BH183" s="98">
        <f t="shared" si="332"/>
        <v>0</v>
      </c>
      <c r="BI183" s="99">
        <f t="shared" si="262"/>
        <v>28938</v>
      </c>
      <c r="BJ183" s="98">
        <f>VLOOKUP(D183,[1]Sheet1!$E$15:$CA$388,75,0)</f>
        <v>0</v>
      </c>
      <c r="BK183" s="98">
        <f t="shared" si="263"/>
        <v>0</v>
      </c>
      <c r="BL183" s="98">
        <v>0</v>
      </c>
      <c r="BM183" s="98">
        <f t="shared" si="264"/>
        <v>0</v>
      </c>
      <c r="BN183" s="98"/>
      <c r="BO183" s="98"/>
      <c r="BP183" s="39">
        <f t="shared" si="265"/>
        <v>0</v>
      </c>
      <c r="BQ183" s="39">
        <f t="shared" si="333"/>
        <v>3183346.1399999997</v>
      </c>
      <c r="BR183" s="39">
        <f t="shared" si="266"/>
        <v>3183346</v>
      </c>
    </row>
    <row r="184" spans="1:70" ht="15" x14ac:dyDescent="0.15">
      <c r="A184" s="69">
        <v>2222127</v>
      </c>
      <c r="C184" s="83">
        <v>1</v>
      </c>
      <c r="D184" s="69">
        <v>2222127</v>
      </c>
      <c r="E184" s="75" t="s">
        <v>40</v>
      </c>
      <c r="F184" s="69" t="s">
        <v>536</v>
      </c>
      <c r="G184" s="98">
        <f>VLOOKUP(D184,[1]Sheet1!$E$15:$AM$388,35,0)</f>
        <v>996</v>
      </c>
      <c r="H184" s="99">
        <f t="shared" si="240"/>
        <v>3074652</v>
      </c>
      <c r="I184" s="98">
        <f>VLOOKUP(D184,[1]Sheet1!$E$15:$AQ$388,39,0)</f>
        <v>0</v>
      </c>
      <c r="J184" s="98">
        <f t="shared" si="241"/>
        <v>0</v>
      </c>
      <c r="K184" s="98">
        <f>VLOOKUP(D184,'[4]К1-2023 - общински'!$D$8:$CU$380,96,0)</f>
        <v>0</v>
      </c>
      <c r="L184" s="98">
        <f t="shared" si="242"/>
        <v>0</v>
      </c>
      <c r="M184" s="98">
        <f>VLOOKUP(D184,[5]Sheet1!$F$7:$AI$380,30,0)</f>
        <v>0</v>
      </c>
      <c r="N184" s="98">
        <f t="shared" si="243"/>
        <v>0</v>
      </c>
      <c r="O184" s="98">
        <f>VLOOKUP(D184,[1]Sheet1!$E$15:$BV$388,70,0)</f>
        <v>0</v>
      </c>
      <c r="P184" s="98">
        <f t="shared" si="244"/>
        <v>0</v>
      </c>
      <c r="Q184" s="100">
        <f t="shared" si="323"/>
        <v>3074652</v>
      </c>
      <c r="R184" s="101">
        <f t="shared" si="324"/>
        <v>996</v>
      </c>
      <c r="S184" s="98">
        <f>VLOOKUP(D184,[1]Sheet1!$E$15:$AK$388,33,0)</f>
        <v>38</v>
      </c>
      <c r="T184" s="98">
        <f>VLOOKUP(D184,[5]Sheet1!$F$7:$U$380,16,0)</f>
        <v>0</v>
      </c>
      <c r="U184" s="98">
        <f t="shared" si="245"/>
        <v>38</v>
      </c>
      <c r="V184" s="99">
        <f t="shared" si="246"/>
        <v>595384</v>
      </c>
      <c r="W184" s="98">
        <f>VLOOKUP(D184,[1]Sheet1!$E$15:$DN$388,114,0)</f>
        <v>0</v>
      </c>
      <c r="X184" s="99">
        <f t="shared" si="247"/>
        <v>0</v>
      </c>
      <c r="Y184" s="98">
        <f>VLOOKUP(D184,[1]Sheet1!$E$15:$DP$388,116,0)</f>
        <v>846</v>
      </c>
      <c r="Z184" s="99">
        <f t="shared" si="248"/>
        <v>109134</v>
      </c>
      <c r="AA184" s="71">
        <v>73900</v>
      </c>
      <c r="AB184" s="39">
        <f t="shared" si="325"/>
        <v>3013158.96</v>
      </c>
      <c r="AC184" s="39">
        <f t="shared" si="326"/>
        <v>0</v>
      </c>
      <c r="AD184" s="39">
        <f t="shared" si="327"/>
        <v>0</v>
      </c>
      <c r="AE184" s="39">
        <f t="shared" si="328"/>
        <v>0</v>
      </c>
      <c r="AF184" s="39">
        <f t="shared" si="249"/>
        <v>3013158.96</v>
      </c>
      <c r="AG184" s="39">
        <f t="shared" si="329"/>
        <v>595384</v>
      </c>
      <c r="AH184" s="39">
        <f t="shared" si="250"/>
        <v>73900</v>
      </c>
      <c r="AI184" s="39">
        <f t="shared" si="330"/>
        <v>109134</v>
      </c>
      <c r="AJ184" s="39">
        <f t="shared" si="251"/>
        <v>3791576.96</v>
      </c>
      <c r="AK184" s="102">
        <v>0</v>
      </c>
      <c r="AL184" s="39">
        <v>0</v>
      </c>
      <c r="AM184" s="98">
        <f>VLOOKUP(D184,[2]Sheet1!$E$15:$CJ$388,84,0)</f>
        <v>0</v>
      </c>
      <c r="AN184" s="39">
        <f t="shared" si="252"/>
        <v>0</v>
      </c>
      <c r="AO184" s="76"/>
      <c r="AP184" s="76">
        <f t="shared" si="253"/>
        <v>0</v>
      </c>
      <c r="AQ184" s="76"/>
      <c r="AR184" s="76">
        <f t="shared" si="254"/>
        <v>0</v>
      </c>
      <c r="AS184" s="99">
        <f t="shared" si="255"/>
        <v>0</v>
      </c>
      <c r="AT184" s="100">
        <f t="shared" si="256"/>
        <v>3791576.96</v>
      </c>
      <c r="AU184" s="98">
        <f>VLOOKUP(D184,[1]Sheet1!$E$15:$CT$388,94,0)</f>
        <v>3</v>
      </c>
      <c r="AV184" s="98">
        <f>VLOOKUP(D184,[1]Sheet1!$E$15:$CV$388,96,0)</f>
        <v>62</v>
      </c>
      <c r="AW184" s="99">
        <f t="shared" si="257"/>
        <v>98192</v>
      </c>
      <c r="AX184" s="98">
        <f>VLOOKUP(D184,[1]Sheet1!$E$15:$CR$388,92,0)</f>
        <v>0</v>
      </c>
      <c r="AY184" s="98">
        <f t="shared" si="258"/>
        <v>0</v>
      </c>
      <c r="AZ184" s="76">
        <f t="shared" si="259"/>
        <v>34860</v>
      </c>
      <c r="BA184" s="104"/>
      <c r="BB184" s="102">
        <v>69</v>
      </c>
      <c r="BC184" s="99">
        <f t="shared" si="260"/>
        <v>14283</v>
      </c>
      <c r="BD184" s="98">
        <f>VLOOKUP(D184,[1]Sheet1!$E$15:$DF$388,106,0)</f>
        <v>846</v>
      </c>
      <c r="BE184" s="98">
        <f t="shared" si="261"/>
        <v>84600</v>
      </c>
      <c r="BF184" s="99">
        <v>2662</v>
      </c>
      <c r="BG184" s="98">
        <f t="shared" si="331"/>
        <v>996</v>
      </c>
      <c r="BH184" s="98">
        <f t="shared" si="332"/>
        <v>0</v>
      </c>
      <c r="BI184" s="99">
        <f t="shared" si="262"/>
        <v>41832</v>
      </c>
      <c r="BJ184" s="98">
        <f>VLOOKUP(D184,[1]Sheet1!$E$15:$CA$388,75,0)</f>
        <v>0</v>
      </c>
      <c r="BK184" s="98">
        <f t="shared" si="263"/>
        <v>0</v>
      </c>
      <c r="BL184" s="98">
        <v>0</v>
      </c>
      <c r="BM184" s="98">
        <f t="shared" si="264"/>
        <v>0</v>
      </c>
      <c r="BN184" s="98"/>
      <c r="BO184" s="98"/>
      <c r="BP184" s="39">
        <f t="shared" si="265"/>
        <v>0</v>
      </c>
      <c r="BQ184" s="39">
        <f t="shared" si="333"/>
        <v>4068005.96</v>
      </c>
      <c r="BR184" s="39">
        <f t="shared" si="266"/>
        <v>4068006</v>
      </c>
    </row>
    <row r="185" spans="1:70" ht="15" x14ac:dyDescent="0.15">
      <c r="A185" s="69">
        <v>2222133</v>
      </c>
      <c r="C185" s="83">
        <v>1</v>
      </c>
      <c r="D185" s="69">
        <v>2222133</v>
      </c>
      <c r="E185" s="75" t="s">
        <v>40</v>
      </c>
      <c r="F185" s="69" t="s">
        <v>537</v>
      </c>
      <c r="G185" s="98">
        <f>VLOOKUP(D185,[1]Sheet1!$E$15:$AM$388,35,0)</f>
        <v>1225</v>
      </c>
      <c r="H185" s="99">
        <f t="shared" si="240"/>
        <v>3781575</v>
      </c>
      <c r="I185" s="98">
        <f>VLOOKUP(D185,[1]Sheet1!$E$15:$AQ$388,39,0)</f>
        <v>0</v>
      </c>
      <c r="J185" s="98">
        <f t="shared" si="241"/>
        <v>0</v>
      </c>
      <c r="K185" s="98">
        <f>VLOOKUP(D185,'[4]К1-2023 - общински'!$D$8:$CU$380,96,0)</f>
        <v>0</v>
      </c>
      <c r="L185" s="98">
        <f t="shared" si="242"/>
        <v>0</v>
      </c>
      <c r="M185" s="98">
        <f>VLOOKUP(D185,[5]Sheet1!$F$7:$AI$380,30,0)</f>
        <v>0</v>
      </c>
      <c r="N185" s="98">
        <f t="shared" si="243"/>
        <v>0</v>
      </c>
      <c r="O185" s="98">
        <f>VLOOKUP(D185,[1]Sheet1!$E$15:$BV$388,70,0)</f>
        <v>5</v>
      </c>
      <c r="P185" s="98">
        <f t="shared" si="244"/>
        <v>44105</v>
      </c>
      <c r="Q185" s="100">
        <f t="shared" si="323"/>
        <v>3825680</v>
      </c>
      <c r="R185" s="101">
        <f t="shared" si="324"/>
        <v>1230</v>
      </c>
      <c r="S185" s="98">
        <f>VLOOKUP(D185,[1]Sheet1!$E$15:$AK$388,33,0)</f>
        <v>48</v>
      </c>
      <c r="T185" s="98">
        <f>VLOOKUP(D185,[5]Sheet1!$F$7:$U$380,16,0)</f>
        <v>0</v>
      </c>
      <c r="U185" s="98">
        <f t="shared" si="245"/>
        <v>48</v>
      </c>
      <c r="V185" s="99">
        <f t="shared" si="246"/>
        <v>752064</v>
      </c>
      <c r="W185" s="98">
        <f>VLOOKUP(D185,[1]Sheet1!$E$15:$DN$388,114,0)</f>
        <v>0</v>
      </c>
      <c r="X185" s="99">
        <f t="shared" si="247"/>
        <v>0</v>
      </c>
      <c r="Y185" s="98">
        <f>VLOOKUP(D185,[1]Sheet1!$E$15:$DP$388,116,0)</f>
        <v>530</v>
      </c>
      <c r="Z185" s="99">
        <f t="shared" si="248"/>
        <v>68370</v>
      </c>
      <c r="AA185" s="71">
        <v>73900</v>
      </c>
      <c r="AB185" s="39">
        <f t="shared" si="325"/>
        <v>3705943.5</v>
      </c>
      <c r="AC185" s="39">
        <f t="shared" si="326"/>
        <v>0</v>
      </c>
      <c r="AD185" s="39">
        <f t="shared" si="327"/>
        <v>0</v>
      </c>
      <c r="AE185" s="39">
        <f t="shared" si="328"/>
        <v>44105</v>
      </c>
      <c r="AF185" s="39">
        <f t="shared" si="249"/>
        <v>3750048.5</v>
      </c>
      <c r="AG185" s="39">
        <f t="shared" si="329"/>
        <v>752064</v>
      </c>
      <c r="AH185" s="39">
        <f t="shared" si="250"/>
        <v>73900</v>
      </c>
      <c r="AI185" s="39">
        <f t="shared" si="330"/>
        <v>68370</v>
      </c>
      <c r="AJ185" s="39">
        <f t="shared" si="251"/>
        <v>4644382.5</v>
      </c>
      <c r="AK185" s="102">
        <v>0</v>
      </c>
      <c r="AL185" s="39">
        <v>0</v>
      </c>
      <c r="AM185" s="98">
        <f>VLOOKUP(D185,[2]Sheet1!$E$15:$CJ$388,84,0)</f>
        <v>0</v>
      </c>
      <c r="AN185" s="39">
        <f t="shared" si="252"/>
        <v>0</v>
      </c>
      <c r="AO185" s="76"/>
      <c r="AP185" s="76">
        <f t="shared" si="253"/>
        <v>0</v>
      </c>
      <c r="AQ185" s="76"/>
      <c r="AR185" s="76">
        <f t="shared" si="254"/>
        <v>0</v>
      </c>
      <c r="AS185" s="99">
        <f t="shared" si="255"/>
        <v>0</v>
      </c>
      <c r="AT185" s="100">
        <f t="shared" si="256"/>
        <v>4644382.5</v>
      </c>
      <c r="AU185" s="98">
        <f>VLOOKUP(D185,[1]Sheet1!$E$15:$CT$388,94,0)</f>
        <v>11</v>
      </c>
      <c r="AV185" s="98">
        <f>VLOOKUP(D185,[1]Sheet1!$E$15:$CV$388,96,0)</f>
        <v>299</v>
      </c>
      <c r="AW185" s="99">
        <f t="shared" si="257"/>
        <v>461374</v>
      </c>
      <c r="AX185" s="98">
        <f>VLOOKUP(D185,[1]Sheet1!$E$15:$CR$388,92,0)</f>
        <v>0</v>
      </c>
      <c r="AY185" s="98">
        <f t="shared" si="258"/>
        <v>0</v>
      </c>
      <c r="AZ185" s="76">
        <f t="shared" si="259"/>
        <v>42875</v>
      </c>
      <c r="BA185" s="104"/>
      <c r="BB185" s="102">
        <v>389</v>
      </c>
      <c r="BC185" s="99">
        <f t="shared" si="260"/>
        <v>80523</v>
      </c>
      <c r="BD185" s="98">
        <f>VLOOKUP(D185,[1]Sheet1!$E$15:$DF$388,106,0)</f>
        <v>533</v>
      </c>
      <c r="BE185" s="98">
        <f t="shared" si="261"/>
        <v>53300</v>
      </c>
      <c r="BF185" s="99">
        <v>2662</v>
      </c>
      <c r="BG185" s="98">
        <f t="shared" si="331"/>
        <v>1225</v>
      </c>
      <c r="BH185" s="98">
        <f t="shared" si="332"/>
        <v>0</v>
      </c>
      <c r="BI185" s="99">
        <f t="shared" si="262"/>
        <v>51450</v>
      </c>
      <c r="BJ185" s="98">
        <f>VLOOKUP(D185,[1]Sheet1!$E$15:$CA$388,75,0)</f>
        <v>0</v>
      </c>
      <c r="BK185" s="98">
        <f t="shared" si="263"/>
        <v>0</v>
      </c>
      <c r="BL185" s="98">
        <v>0</v>
      </c>
      <c r="BM185" s="98">
        <f t="shared" si="264"/>
        <v>0</v>
      </c>
      <c r="BN185" s="98"/>
      <c r="BO185" s="98"/>
      <c r="BP185" s="39">
        <f t="shared" si="265"/>
        <v>0</v>
      </c>
      <c r="BQ185" s="39">
        <f t="shared" si="333"/>
        <v>5336566.5</v>
      </c>
      <c r="BR185" s="39">
        <f t="shared" si="266"/>
        <v>5336567</v>
      </c>
    </row>
    <row r="186" spans="1:70" ht="15" x14ac:dyDescent="0.25">
      <c r="B186" s="11">
        <v>2</v>
      </c>
      <c r="C186" s="85"/>
      <c r="F186" s="47" t="s">
        <v>41</v>
      </c>
      <c r="G186" s="47">
        <f t="shared" ref="G186:Z186" si="334">SUM(G187:G188)</f>
        <v>2324</v>
      </c>
      <c r="H186" s="47">
        <f t="shared" si="334"/>
        <v>7174188</v>
      </c>
      <c r="I186" s="47">
        <f t="shared" si="334"/>
        <v>0</v>
      </c>
      <c r="J186" s="47">
        <f t="shared" si="334"/>
        <v>0</v>
      </c>
      <c r="K186" s="47">
        <f t="shared" si="334"/>
        <v>0</v>
      </c>
      <c r="L186" s="47">
        <f t="shared" si="334"/>
        <v>0</v>
      </c>
      <c r="M186" s="47">
        <f t="shared" si="334"/>
        <v>0</v>
      </c>
      <c r="N186" s="47">
        <f t="shared" si="334"/>
        <v>0</v>
      </c>
      <c r="O186" s="47">
        <f t="shared" si="334"/>
        <v>3</v>
      </c>
      <c r="P186" s="47">
        <f t="shared" si="334"/>
        <v>26463</v>
      </c>
      <c r="Q186" s="47">
        <f t="shared" si="334"/>
        <v>7200651</v>
      </c>
      <c r="R186" s="47">
        <f t="shared" si="334"/>
        <v>2327</v>
      </c>
      <c r="S186" s="47">
        <f t="shared" si="334"/>
        <v>91</v>
      </c>
      <c r="T186" s="47">
        <f t="shared" si="334"/>
        <v>0</v>
      </c>
      <c r="U186" s="47">
        <f t="shared" si="334"/>
        <v>91</v>
      </c>
      <c r="V186" s="47">
        <f t="shared" si="334"/>
        <v>1425788</v>
      </c>
      <c r="W186" s="47">
        <f t="shared" si="334"/>
        <v>0</v>
      </c>
      <c r="X186" s="47">
        <f t="shared" si="334"/>
        <v>0</v>
      </c>
      <c r="Y186" s="47">
        <f t="shared" si="334"/>
        <v>278</v>
      </c>
      <c r="Z186" s="47">
        <f t="shared" si="334"/>
        <v>35862</v>
      </c>
      <c r="AA186" s="47">
        <f>SUM(AA187:AA188)</f>
        <v>147800</v>
      </c>
      <c r="AB186" s="47">
        <f t="shared" ref="AB186:BR186" si="335">SUM(AB187:AB188)</f>
        <v>7030704.2399999993</v>
      </c>
      <c r="AC186" s="47">
        <f t="shared" si="335"/>
        <v>0</v>
      </c>
      <c r="AD186" s="47">
        <f t="shared" si="335"/>
        <v>0</v>
      </c>
      <c r="AE186" s="47">
        <f t="shared" si="335"/>
        <v>26463</v>
      </c>
      <c r="AF186" s="47">
        <f t="shared" si="335"/>
        <v>7057167.2399999993</v>
      </c>
      <c r="AG186" s="47">
        <f t="shared" si="335"/>
        <v>1425788</v>
      </c>
      <c r="AH186" s="47">
        <f t="shared" si="335"/>
        <v>147800</v>
      </c>
      <c r="AI186" s="47">
        <f t="shared" si="335"/>
        <v>35862</v>
      </c>
      <c r="AJ186" s="47">
        <f t="shared" si="335"/>
        <v>8666617.2399999984</v>
      </c>
      <c r="AK186" s="47">
        <f t="shared" si="335"/>
        <v>0</v>
      </c>
      <c r="AL186" s="47">
        <f t="shared" si="335"/>
        <v>5000</v>
      </c>
      <c r="AM186" s="47">
        <f t="shared" si="335"/>
        <v>73</v>
      </c>
      <c r="AN186" s="47">
        <f t="shared" si="335"/>
        <v>7300</v>
      </c>
      <c r="AO186" s="47">
        <f t="shared" si="335"/>
        <v>0</v>
      </c>
      <c r="AP186" s="47">
        <f t="shared" si="335"/>
        <v>0</v>
      </c>
      <c r="AQ186" s="47">
        <f t="shared" si="335"/>
        <v>0</v>
      </c>
      <c r="AR186" s="47">
        <f t="shared" si="335"/>
        <v>0</v>
      </c>
      <c r="AS186" s="47">
        <f t="shared" si="335"/>
        <v>12300</v>
      </c>
      <c r="AT186" s="47">
        <f t="shared" si="335"/>
        <v>8678917.2399999984</v>
      </c>
      <c r="AU186" s="47">
        <f t="shared" si="335"/>
        <v>51</v>
      </c>
      <c r="AV186" s="47">
        <f t="shared" si="335"/>
        <v>1275</v>
      </c>
      <c r="AW186" s="47">
        <f t="shared" si="335"/>
        <v>1981758</v>
      </c>
      <c r="AX186" s="47">
        <f t="shared" si="335"/>
        <v>4</v>
      </c>
      <c r="AY186" s="47">
        <f t="shared" si="335"/>
        <v>10080</v>
      </c>
      <c r="AZ186" s="47">
        <f t="shared" si="335"/>
        <v>81340</v>
      </c>
      <c r="BA186" s="47">
        <f t="shared" si="335"/>
        <v>0</v>
      </c>
      <c r="BB186" s="47">
        <f t="shared" si="335"/>
        <v>1236</v>
      </c>
      <c r="BC186" s="47">
        <f t="shared" si="335"/>
        <v>255852</v>
      </c>
      <c r="BD186" s="47">
        <f t="shared" si="335"/>
        <v>278</v>
      </c>
      <c r="BE186" s="47">
        <f t="shared" si="335"/>
        <v>27800</v>
      </c>
      <c r="BF186" s="47">
        <f t="shared" si="335"/>
        <v>5324</v>
      </c>
      <c r="BG186" s="47">
        <f t="shared" si="335"/>
        <v>2324</v>
      </c>
      <c r="BH186" s="47">
        <f t="shared" si="335"/>
        <v>0</v>
      </c>
      <c r="BI186" s="47">
        <f t="shared" si="335"/>
        <v>97608</v>
      </c>
      <c r="BJ186" s="47">
        <f t="shared" si="335"/>
        <v>0</v>
      </c>
      <c r="BK186" s="47">
        <f t="shared" si="335"/>
        <v>0</v>
      </c>
      <c r="BL186" s="47">
        <f t="shared" si="335"/>
        <v>0</v>
      </c>
      <c r="BM186" s="47">
        <f t="shared" si="335"/>
        <v>0</v>
      </c>
      <c r="BN186" s="47">
        <f t="shared" si="335"/>
        <v>0</v>
      </c>
      <c r="BO186" s="47">
        <f t="shared" si="335"/>
        <v>0</v>
      </c>
      <c r="BP186" s="47">
        <f t="shared" si="335"/>
        <v>0</v>
      </c>
      <c r="BQ186" s="47">
        <f t="shared" si="335"/>
        <v>11138679.239999998</v>
      </c>
      <c r="BR186" s="47">
        <f t="shared" si="335"/>
        <v>11138679</v>
      </c>
    </row>
    <row r="187" spans="1:70" ht="15" x14ac:dyDescent="0.15">
      <c r="A187" s="69">
        <v>2223008</v>
      </c>
      <c r="C187" s="83">
        <v>1</v>
      </c>
      <c r="D187" s="69">
        <v>2223008</v>
      </c>
      <c r="E187" s="75" t="s">
        <v>41</v>
      </c>
      <c r="F187" s="69" t="s">
        <v>538</v>
      </c>
      <c r="G187" s="98">
        <f>VLOOKUP(D187,[1]Sheet1!$E$15:$AM$388,35,0)</f>
        <v>755</v>
      </c>
      <c r="H187" s="99">
        <f t="shared" si="240"/>
        <v>2330685</v>
      </c>
      <c r="I187" s="98">
        <f>VLOOKUP(D187,[1]Sheet1!$E$15:$AQ$388,39,0)</f>
        <v>0</v>
      </c>
      <c r="J187" s="98">
        <f t="shared" si="241"/>
        <v>0</v>
      </c>
      <c r="K187" s="98">
        <f>VLOOKUP(D187,'[4]К1-2023 - общински'!$D$8:$CU$380,96,0)</f>
        <v>0</v>
      </c>
      <c r="L187" s="98">
        <f t="shared" si="242"/>
        <v>0</v>
      </c>
      <c r="M187" s="98">
        <f>VLOOKUP(D187,[5]Sheet1!$F$7:$AI$380,30,0)</f>
        <v>0</v>
      </c>
      <c r="N187" s="98">
        <f t="shared" si="243"/>
        <v>0</v>
      </c>
      <c r="O187" s="98">
        <f>VLOOKUP(D187,[1]Sheet1!$E$15:$BV$388,70,0)</f>
        <v>2</v>
      </c>
      <c r="P187" s="98">
        <f t="shared" si="244"/>
        <v>17642</v>
      </c>
      <c r="Q187" s="100">
        <f>H187+J187+L187+N187+P187</f>
        <v>2348327</v>
      </c>
      <c r="R187" s="101">
        <f>G187+I187+K187+M187+O187</f>
        <v>757</v>
      </c>
      <c r="S187" s="98">
        <f>VLOOKUP(D187,[1]Sheet1!$E$15:$AK$388,33,0)</f>
        <v>31</v>
      </c>
      <c r="T187" s="98">
        <f>VLOOKUP(D187,[5]Sheet1!$F$7:$U$380,16,0)</f>
        <v>0</v>
      </c>
      <c r="U187" s="98">
        <f t="shared" si="245"/>
        <v>31</v>
      </c>
      <c r="V187" s="99">
        <f t="shared" si="246"/>
        <v>485708</v>
      </c>
      <c r="W187" s="98">
        <f>VLOOKUP(D187,[1]Sheet1!$E$15:$DN$388,114,0)</f>
        <v>0</v>
      </c>
      <c r="X187" s="99">
        <f t="shared" si="247"/>
        <v>0</v>
      </c>
      <c r="Y187" s="98">
        <f>VLOOKUP(D187,[1]Sheet1!$E$15:$DP$388,116,0)</f>
        <v>26</v>
      </c>
      <c r="Z187" s="99">
        <f t="shared" si="248"/>
        <v>3354</v>
      </c>
      <c r="AA187" s="71">
        <v>73900</v>
      </c>
      <c r="AB187" s="39">
        <f>H187*98%</f>
        <v>2284071.2999999998</v>
      </c>
      <c r="AC187" s="39">
        <f>J187*98%</f>
        <v>0</v>
      </c>
      <c r="AD187" s="39">
        <f>N187+L187</f>
        <v>0</v>
      </c>
      <c r="AE187" s="39">
        <f>P187*100%</f>
        <v>17642</v>
      </c>
      <c r="AF187" s="39">
        <f t="shared" si="249"/>
        <v>2301713.2999999998</v>
      </c>
      <c r="AG187" s="39">
        <f>V187</f>
        <v>485708</v>
      </c>
      <c r="AH187" s="39">
        <f t="shared" si="250"/>
        <v>73900</v>
      </c>
      <c r="AI187" s="39">
        <f>X187+Z187</f>
        <v>3354</v>
      </c>
      <c r="AJ187" s="39">
        <f t="shared" si="251"/>
        <v>2864675.3</v>
      </c>
      <c r="AK187" s="102">
        <v>0</v>
      </c>
      <c r="AL187" s="39">
        <f>VLOOKUP(D187,[6]data!$A$2:$E$107,5,0)</f>
        <v>5000</v>
      </c>
      <c r="AM187" s="98">
        <f>VLOOKUP(D187,[2]Sheet1!$E$15:$CJ$388,84,0)</f>
        <v>40</v>
      </c>
      <c r="AN187" s="39">
        <f t="shared" si="252"/>
        <v>4000</v>
      </c>
      <c r="AO187" s="76"/>
      <c r="AP187" s="76">
        <f t="shared" si="253"/>
        <v>0</v>
      </c>
      <c r="AQ187" s="76"/>
      <c r="AR187" s="76">
        <f t="shared" si="254"/>
        <v>0</v>
      </c>
      <c r="AS187" s="99">
        <f t="shared" si="255"/>
        <v>9000</v>
      </c>
      <c r="AT187" s="100">
        <f t="shared" si="256"/>
        <v>2873675.3</v>
      </c>
      <c r="AU187" s="98">
        <f>VLOOKUP(D187,[1]Sheet1!$E$15:$CT$388,94,0)</f>
        <v>22</v>
      </c>
      <c r="AV187" s="98">
        <f>VLOOKUP(D187,[1]Sheet1!$E$15:$CV$388,96,0)</f>
        <v>525</v>
      </c>
      <c r="AW187" s="99">
        <f t="shared" si="257"/>
        <v>819526</v>
      </c>
      <c r="AX187" s="98">
        <f>VLOOKUP(D187,[1]Sheet1!$E$15:$CR$388,92,0)</f>
        <v>4</v>
      </c>
      <c r="AY187" s="98">
        <f t="shared" si="258"/>
        <v>10080</v>
      </c>
      <c r="AZ187" s="76">
        <f t="shared" si="259"/>
        <v>26425</v>
      </c>
      <c r="BA187" s="104"/>
      <c r="BB187" s="102">
        <v>460</v>
      </c>
      <c r="BC187" s="99">
        <f t="shared" si="260"/>
        <v>95220</v>
      </c>
      <c r="BD187" s="98">
        <f>VLOOKUP(D187,[1]Sheet1!$E$15:$DF$388,106,0)</f>
        <v>26</v>
      </c>
      <c r="BE187" s="98">
        <f t="shared" si="261"/>
        <v>2600</v>
      </c>
      <c r="BF187" s="99">
        <v>2662</v>
      </c>
      <c r="BG187" s="98">
        <f>G187</f>
        <v>755</v>
      </c>
      <c r="BH187" s="98">
        <f>I187</f>
        <v>0</v>
      </c>
      <c r="BI187" s="99">
        <f t="shared" si="262"/>
        <v>31710</v>
      </c>
      <c r="BJ187" s="98">
        <f>VLOOKUP(D187,[1]Sheet1!$E$15:$CA$388,75,0)</f>
        <v>0</v>
      </c>
      <c r="BK187" s="98">
        <f t="shared" si="263"/>
        <v>0</v>
      </c>
      <c r="BL187" s="98">
        <v>0</v>
      </c>
      <c r="BM187" s="98">
        <f t="shared" si="264"/>
        <v>0</v>
      </c>
      <c r="BN187" s="98"/>
      <c r="BO187" s="98"/>
      <c r="BP187" s="39">
        <f t="shared" si="265"/>
        <v>0</v>
      </c>
      <c r="BQ187" s="39">
        <f>AT187+AW187+AY187+AZ187+BA187+BC187+BE187+BF187+BI187+BK187+BM187</f>
        <v>3861898.3</v>
      </c>
      <c r="BR187" s="39">
        <f t="shared" si="266"/>
        <v>3861898</v>
      </c>
    </row>
    <row r="188" spans="1:70" ht="15" x14ac:dyDescent="0.15">
      <c r="A188" s="69">
        <v>2223055</v>
      </c>
      <c r="C188" s="83">
        <v>2</v>
      </c>
      <c r="D188" s="69">
        <v>2223055</v>
      </c>
      <c r="E188" s="75" t="s">
        <v>41</v>
      </c>
      <c r="F188" s="69" t="s">
        <v>539</v>
      </c>
      <c r="G188" s="98">
        <f>VLOOKUP(D188,[1]Sheet1!$E$15:$AM$388,35,0)</f>
        <v>1569</v>
      </c>
      <c r="H188" s="99">
        <f t="shared" si="240"/>
        <v>4843503</v>
      </c>
      <c r="I188" s="98">
        <f>VLOOKUP(D188,[1]Sheet1!$E$15:$AQ$388,39,0)</f>
        <v>0</v>
      </c>
      <c r="J188" s="98">
        <f t="shared" si="241"/>
        <v>0</v>
      </c>
      <c r="K188" s="98">
        <f>VLOOKUP(D188,'[4]К1-2023 - общински'!$D$8:$CU$380,96,0)</f>
        <v>0</v>
      </c>
      <c r="L188" s="98">
        <f t="shared" si="242"/>
        <v>0</v>
      </c>
      <c r="M188" s="98">
        <f>VLOOKUP(D188,[5]Sheet1!$F$7:$AI$380,30,0)</f>
        <v>0</v>
      </c>
      <c r="N188" s="98">
        <f t="shared" si="243"/>
        <v>0</v>
      </c>
      <c r="O188" s="98">
        <f>VLOOKUP(D188,[1]Sheet1!$E$15:$BV$388,70,0)</f>
        <v>1</v>
      </c>
      <c r="P188" s="98">
        <f t="shared" si="244"/>
        <v>8821</v>
      </c>
      <c r="Q188" s="100">
        <f>H188+J188+L188+N188+P188</f>
        <v>4852324</v>
      </c>
      <c r="R188" s="101">
        <f>G188+I188+K188+M188+O188</f>
        <v>1570</v>
      </c>
      <c r="S188" s="98">
        <f>VLOOKUP(D188,[1]Sheet1!$E$15:$AK$388,33,0)</f>
        <v>60</v>
      </c>
      <c r="T188" s="98">
        <f>VLOOKUP(D188,[5]Sheet1!$F$7:$U$380,16,0)</f>
        <v>0</v>
      </c>
      <c r="U188" s="98">
        <f t="shared" si="245"/>
        <v>60</v>
      </c>
      <c r="V188" s="99">
        <f t="shared" si="246"/>
        <v>940080</v>
      </c>
      <c r="W188" s="98">
        <f>VLOOKUP(D188,[1]Sheet1!$E$15:$DN$388,114,0)</f>
        <v>0</v>
      </c>
      <c r="X188" s="99">
        <f t="shared" si="247"/>
        <v>0</v>
      </c>
      <c r="Y188" s="98">
        <f>VLOOKUP(D188,[1]Sheet1!$E$15:$DP$388,116,0)</f>
        <v>252</v>
      </c>
      <c r="Z188" s="99">
        <f t="shared" si="248"/>
        <v>32508</v>
      </c>
      <c r="AA188" s="71">
        <v>73900</v>
      </c>
      <c r="AB188" s="39">
        <f>H188*98%</f>
        <v>4746632.9399999995</v>
      </c>
      <c r="AC188" s="39">
        <f>J188*98%</f>
        <v>0</v>
      </c>
      <c r="AD188" s="39">
        <f>N188+L188</f>
        <v>0</v>
      </c>
      <c r="AE188" s="39">
        <f>P188*100%</f>
        <v>8821</v>
      </c>
      <c r="AF188" s="39">
        <f t="shared" si="249"/>
        <v>4755453.9399999995</v>
      </c>
      <c r="AG188" s="39">
        <f>V188</f>
        <v>940080</v>
      </c>
      <c r="AH188" s="39">
        <f t="shared" si="250"/>
        <v>73900</v>
      </c>
      <c r="AI188" s="39">
        <f>X188+Z188</f>
        <v>32508</v>
      </c>
      <c r="AJ188" s="39">
        <f t="shared" si="251"/>
        <v>5801941.9399999995</v>
      </c>
      <c r="AK188" s="102">
        <v>0</v>
      </c>
      <c r="AL188" s="39">
        <v>0</v>
      </c>
      <c r="AM188" s="98">
        <f>VLOOKUP(D188,[2]Sheet1!$E$15:$CJ$388,84,0)</f>
        <v>33</v>
      </c>
      <c r="AN188" s="39">
        <f t="shared" si="252"/>
        <v>3300</v>
      </c>
      <c r="AO188" s="76"/>
      <c r="AP188" s="76">
        <f t="shared" si="253"/>
        <v>0</v>
      </c>
      <c r="AQ188" s="76"/>
      <c r="AR188" s="76">
        <f t="shared" si="254"/>
        <v>0</v>
      </c>
      <c r="AS188" s="99">
        <f t="shared" si="255"/>
        <v>3300</v>
      </c>
      <c r="AT188" s="100">
        <f t="shared" si="256"/>
        <v>5805241.9399999995</v>
      </c>
      <c r="AU188" s="98">
        <f>VLOOKUP(D188,[1]Sheet1!$E$15:$CT$388,94,0)</f>
        <v>29</v>
      </c>
      <c r="AV188" s="98">
        <f>VLOOKUP(D188,[1]Sheet1!$E$15:$CV$388,96,0)</f>
        <v>750</v>
      </c>
      <c r="AW188" s="99">
        <f t="shared" si="257"/>
        <v>1162232</v>
      </c>
      <c r="AX188" s="98">
        <f>VLOOKUP(D188,[1]Sheet1!$E$15:$CR$388,92,0)</f>
        <v>0</v>
      </c>
      <c r="AY188" s="98">
        <f t="shared" si="258"/>
        <v>0</v>
      </c>
      <c r="AZ188" s="76">
        <f t="shared" si="259"/>
        <v>54915</v>
      </c>
      <c r="BA188" s="104"/>
      <c r="BB188" s="102">
        <v>776</v>
      </c>
      <c r="BC188" s="99">
        <f t="shared" si="260"/>
        <v>160632</v>
      </c>
      <c r="BD188" s="98">
        <f>VLOOKUP(D188,[1]Sheet1!$E$15:$DF$388,106,0)</f>
        <v>252</v>
      </c>
      <c r="BE188" s="98">
        <f t="shared" si="261"/>
        <v>25200</v>
      </c>
      <c r="BF188" s="99">
        <v>2662</v>
      </c>
      <c r="BG188" s="98">
        <f>G188</f>
        <v>1569</v>
      </c>
      <c r="BH188" s="98">
        <f>I188</f>
        <v>0</v>
      </c>
      <c r="BI188" s="99">
        <f t="shared" si="262"/>
        <v>65898</v>
      </c>
      <c r="BJ188" s="98">
        <f>VLOOKUP(D188,[1]Sheet1!$E$15:$CA$388,75,0)</f>
        <v>0</v>
      </c>
      <c r="BK188" s="98">
        <f t="shared" si="263"/>
        <v>0</v>
      </c>
      <c r="BL188" s="98">
        <v>0</v>
      </c>
      <c r="BM188" s="98">
        <f t="shared" si="264"/>
        <v>0</v>
      </c>
      <c r="BN188" s="98"/>
      <c r="BO188" s="98"/>
      <c r="BP188" s="39">
        <f t="shared" si="265"/>
        <v>0</v>
      </c>
      <c r="BQ188" s="39">
        <f>AT188+AW188+AY188+AZ188+BA188+BC188+BE188+BF188+BI188+BK188+BM188</f>
        <v>7276780.9399999995</v>
      </c>
      <c r="BR188" s="39">
        <f t="shared" si="266"/>
        <v>7276781</v>
      </c>
    </row>
    <row r="189" spans="1:70" ht="15" x14ac:dyDescent="0.25">
      <c r="B189" s="11">
        <v>9</v>
      </c>
      <c r="C189" s="85"/>
      <c r="F189" s="47" t="s">
        <v>42</v>
      </c>
      <c r="G189" s="47">
        <f t="shared" ref="G189:Z189" si="336">SUM(G190:G198)</f>
        <v>8041</v>
      </c>
      <c r="H189" s="47">
        <f t="shared" si="336"/>
        <v>24822567</v>
      </c>
      <c r="I189" s="47">
        <f t="shared" si="336"/>
        <v>0</v>
      </c>
      <c r="J189" s="47">
        <f t="shared" si="336"/>
        <v>0</v>
      </c>
      <c r="K189" s="47">
        <f t="shared" si="336"/>
        <v>0</v>
      </c>
      <c r="L189" s="47">
        <f t="shared" si="336"/>
        <v>0</v>
      </c>
      <c r="M189" s="47">
        <f t="shared" si="336"/>
        <v>0</v>
      </c>
      <c r="N189" s="47">
        <f t="shared" si="336"/>
        <v>0</v>
      </c>
      <c r="O189" s="47">
        <f t="shared" si="336"/>
        <v>9</v>
      </c>
      <c r="P189" s="47">
        <f t="shared" si="336"/>
        <v>79389</v>
      </c>
      <c r="Q189" s="47">
        <f t="shared" si="336"/>
        <v>24901956</v>
      </c>
      <c r="R189" s="47">
        <f t="shared" si="336"/>
        <v>8050</v>
      </c>
      <c r="S189" s="47">
        <f t="shared" si="336"/>
        <v>318</v>
      </c>
      <c r="T189" s="47">
        <f t="shared" si="336"/>
        <v>0</v>
      </c>
      <c r="U189" s="47">
        <f t="shared" si="336"/>
        <v>318</v>
      </c>
      <c r="V189" s="47">
        <f t="shared" si="336"/>
        <v>4982424</v>
      </c>
      <c r="W189" s="47">
        <f t="shared" si="336"/>
        <v>0</v>
      </c>
      <c r="X189" s="47">
        <f t="shared" si="336"/>
        <v>0</v>
      </c>
      <c r="Y189" s="47">
        <f t="shared" si="336"/>
        <v>2896</v>
      </c>
      <c r="Z189" s="47">
        <f t="shared" si="336"/>
        <v>373584</v>
      </c>
      <c r="AA189" s="47">
        <f>SUM(AA190:AA198)</f>
        <v>665100</v>
      </c>
      <c r="AB189" s="47">
        <f t="shared" ref="AB189:BR189" si="337">SUM(AB190:AB198)</f>
        <v>24326115.659999996</v>
      </c>
      <c r="AC189" s="47">
        <f t="shared" si="337"/>
        <v>0</v>
      </c>
      <c r="AD189" s="47">
        <f t="shared" si="337"/>
        <v>0</v>
      </c>
      <c r="AE189" s="47">
        <f t="shared" si="337"/>
        <v>79389</v>
      </c>
      <c r="AF189" s="47">
        <f t="shared" si="337"/>
        <v>24405504.659999996</v>
      </c>
      <c r="AG189" s="47">
        <f t="shared" si="337"/>
        <v>4982424</v>
      </c>
      <c r="AH189" s="47">
        <f t="shared" si="337"/>
        <v>665100</v>
      </c>
      <c r="AI189" s="47">
        <f t="shared" si="337"/>
        <v>373584</v>
      </c>
      <c r="AJ189" s="47">
        <f t="shared" si="337"/>
        <v>30426612.659999996</v>
      </c>
      <c r="AK189" s="47">
        <f t="shared" si="337"/>
        <v>0</v>
      </c>
      <c r="AL189" s="47">
        <f t="shared" si="337"/>
        <v>20000</v>
      </c>
      <c r="AM189" s="47">
        <f t="shared" si="337"/>
        <v>125</v>
      </c>
      <c r="AN189" s="47">
        <f t="shared" si="337"/>
        <v>12500</v>
      </c>
      <c r="AO189" s="47">
        <f t="shared" si="337"/>
        <v>0</v>
      </c>
      <c r="AP189" s="47">
        <f t="shared" si="337"/>
        <v>0</v>
      </c>
      <c r="AQ189" s="47">
        <f t="shared" si="337"/>
        <v>0</v>
      </c>
      <c r="AR189" s="47">
        <f t="shared" si="337"/>
        <v>0</v>
      </c>
      <c r="AS189" s="47">
        <f t="shared" si="337"/>
        <v>32500</v>
      </c>
      <c r="AT189" s="47">
        <f t="shared" si="337"/>
        <v>30459112.659999996</v>
      </c>
      <c r="AU189" s="47">
        <f t="shared" si="337"/>
        <v>112</v>
      </c>
      <c r="AV189" s="47">
        <f t="shared" si="337"/>
        <v>2741</v>
      </c>
      <c r="AW189" s="47">
        <f t="shared" si="337"/>
        <v>4268670</v>
      </c>
      <c r="AX189" s="47">
        <f t="shared" si="337"/>
        <v>6</v>
      </c>
      <c r="AY189" s="47">
        <f t="shared" si="337"/>
        <v>15120</v>
      </c>
      <c r="AZ189" s="47">
        <f t="shared" si="337"/>
        <v>281435</v>
      </c>
      <c r="BA189" s="47">
        <f t="shared" si="337"/>
        <v>0</v>
      </c>
      <c r="BB189" s="47">
        <f t="shared" si="337"/>
        <v>2984</v>
      </c>
      <c r="BC189" s="47">
        <f t="shared" si="337"/>
        <v>617688</v>
      </c>
      <c r="BD189" s="47">
        <f t="shared" si="337"/>
        <v>2895</v>
      </c>
      <c r="BE189" s="47">
        <f t="shared" si="337"/>
        <v>289500</v>
      </c>
      <c r="BF189" s="47">
        <f t="shared" si="337"/>
        <v>23958</v>
      </c>
      <c r="BG189" s="47">
        <f t="shared" si="337"/>
        <v>8041</v>
      </c>
      <c r="BH189" s="47">
        <f t="shared" si="337"/>
        <v>0</v>
      </c>
      <c r="BI189" s="47">
        <f t="shared" si="337"/>
        <v>337722</v>
      </c>
      <c r="BJ189" s="47">
        <f t="shared" si="337"/>
        <v>0</v>
      </c>
      <c r="BK189" s="47">
        <f t="shared" si="337"/>
        <v>0</v>
      </c>
      <c r="BL189" s="47">
        <f t="shared" si="337"/>
        <v>0</v>
      </c>
      <c r="BM189" s="47">
        <f t="shared" si="337"/>
        <v>0</v>
      </c>
      <c r="BN189" s="47">
        <f t="shared" si="337"/>
        <v>0</v>
      </c>
      <c r="BO189" s="47">
        <f t="shared" si="337"/>
        <v>0</v>
      </c>
      <c r="BP189" s="47">
        <f t="shared" si="337"/>
        <v>0</v>
      </c>
      <c r="BQ189" s="47">
        <f t="shared" si="337"/>
        <v>36293205.660000004</v>
      </c>
      <c r="BR189" s="47">
        <f t="shared" si="337"/>
        <v>36293205</v>
      </c>
    </row>
    <row r="190" spans="1:70" ht="15.75" thickBot="1" x14ac:dyDescent="0.2">
      <c r="A190" s="84">
        <v>2206302</v>
      </c>
      <c r="C190" s="83">
        <v>13</v>
      </c>
      <c r="D190" s="84">
        <v>2206302</v>
      </c>
      <c r="E190" s="75" t="s">
        <v>42</v>
      </c>
      <c r="F190" s="69" t="s">
        <v>540</v>
      </c>
      <c r="G190" s="98">
        <f>VLOOKUP(D190,[1]Sheet1!$E$15:$AM$388,35,0)</f>
        <v>954</v>
      </c>
      <c r="H190" s="99">
        <f t="shared" si="240"/>
        <v>2944998</v>
      </c>
      <c r="I190" s="98">
        <f>VLOOKUP(D190,[1]Sheet1!$E$15:$AQ$388,39,0)</f>
        <v>0</v>
      </c>
      <c r="J190" s="98">
        <f t="shared" si="241"/>
        <v>0</v>
      </c>
      <c r="K190" s="98">
        <f>VLOOKUP(D190,'[4]К1-2023 - общински'!$D$8:$CU$380,96,0)</f>
        <v>0</v>
      </c>
      <c r="L190" s="98">
        <f t="shared" si="242"/>
        <v>0</v>
      </c>
      <c r="M190" s="98">
        <f>VLOOKUP(D190,[5]Sheet1!$F$7:$AI$380,30,0)</f>
        <v>0</v>
      </c>
      <c r="N190" s="98">
        <f t="shared" si="243"/>
        <v>0</v>
      </c>
      <c r="O190" s="98">
        <f>VLOOKUP(D190,[1]Sheet1!$E$15:$BV$388,70,0)</f>
        <v>0</v>
      </c>
      <c r="P190" s="98">
        <f t="shared" si="244"/>
        <v>0</v>
      </c>
      <c r="Q190" s="100">
        <f t="shared" ref="Q190:Q198" si="338">H190+J190+L190+N190+P190</f>
        <v>2944998</v>
      </c>
      <c r="R190" s="101">
        <f t="shared" ref="R190:R198" si="339">G190+I190+K190+M190+O190</f>
        <v>954</v>
      </c>
      <c r="S190" s="98">
        <f>VLOOKUP(D190,[1]Sheet1!$E$15:$AK$388,33,0)</f>
        <v>35</v>
      </c>
      <c r="T190" s="98">
        <f>VLOOKUP(D190,[5]Sheet1!$F$7:$U$380,16,0)</f>
        <v>0</v>
      </c>
      <c r="U190" s="98">
        <f t="shared" si="245"/>
        <v>35</v>
      </c>
      <c r="V190" s="99">
        <f t="shared" si="246"/>
        <v>548380</v>
      </c>
      <c r="W190" s="98">
        <f>VLOOKUP(D190,[1]Sheet1!$E$15:$DN$388,114,0)</f>
        <v>0</v>
      </c>
      <c r="X190" s="99">
        <f t="shared" si="247"/>
        <v>0</v>
      </c>
      <c r="Y190" s="98">
        <f>VLOOKUP(D190,[1]Sheet1!$E$15:$DP$388,116,0)</f>
        <v>954</v>
      </c>
      <c r="Z190" s="99">
        <f t="shared" si="248"/>
        <v>123066</v>
      </c>
      <c r="AA190" s="71">
        <v>73900</v>
      </c>
      <c r="AB190" s="39">
        <f t="shared" ref="AB190:AB198" si="340">H190*98%</f>
        <v>2886098.04</v>
      </c>
      <c r="AC190" s="39">
        <f t="shared" ref="AC190:AC198" si="341">J190*98%</f>
        <v>0</v>
      </c>
      <c r="AD190" s="39">
        <f t="shared" ref="AD190:AD198" si="342">N190+L190</f>
        <v>0</v>
      </c>
      <c r="AE190" s="39">
        <f t="shared" ref="AE190:AE198" si="343">P190*100%</f>
        <v>0</v>
      </c>
      <c r="AF190" s="39">
        <f t="shared" si="249"/>
        <v>2886098.04</v>
      </c>
      <c r="AG190" s="39">
        <f t="shared" ref="AG190:AG198" si="344">V190</f>
        <v>548380</v>
      </c>
      <c r="AH190" s="39">
        <f t="shared" si="250"/>
        <v>73900</v>
      </c>
      <c r="AI190" s="39">
        <f t="shared" ref="AI190:AI198" si="345">X190+Z190</f>
        <v>123066</v>
      </c>
      <c r="AJ190" s="39">
        <f t="shared" si="251"/>
        <v>3631444.04</v>
      </c>
      <c r="AK190" s="102">
        <v>0</v>
      </c>
      <c r="AL190" s="39">
        <v>0</v>
      </c>
      <c r="AM190" s="98">
        <f>VLOOKUP(D190,[2]Sheet1!$E$15:$CJ$388,84,0)</f>
        <v>0</v>
      </c>
      <c r="AN190" s="39">
        <f t="shared" si="252"/>
        <v>0</v>
      </c>
      <c r="AO190" s="76"/>
      <c r="AP190" s="76">
        <f t="shared" si="253"/>
        <v>0</v>
      </c>
      <c r="AQ190" s="76"/>
      <c r="AR190" s="76">
        <f t="shared" si="254"/>
        <v>0</v>
      </c>
      <c r="AS190" s="99">
        <f t="shared" si="255"/>
        <v>0</v>
      </c>
      <c r="AT190" s="100">
        <f t="shared" si="256"/>
        <v>3631444.04</v>
      </c>
      <c r="AU190" s="98">
        <f>VLOOKUP(D190,[1]Sheet1!$E$15:$CT$388,94,0)</f>
        <v>0</v>
      </c>
      <c r="AV190" s="98">
        <f>VLOOKUP(D190,[1]Sheet1!$E$15:$CV$388,96,0)</f>
        <v>0</v>
      </c>
      <c r="AW190" s="99">
        <f t="shared" si="257"/>
        <v>0</v>
      </c>
      <c r="AX190" s="98">
        <f>VLOOKUP(D190,[1]Sheet1!$E$15:$CR$388,92,0)</f>
        <v>0</v>
      </c>
      <c r="AY190" s="98">
        <f t="shared" si="258"/>
        <v>0</v>
      </c>
      <c r="AZ190" s="76">
        <f t="shared" si="259"/>
        <v>33390</v>
      </c>
      <c r="BA190" s="104"/>
      <c r="BB190" s="102">
        <v>0</v>
      </c>
      <c r="BC190" s="99">
        <f t="shared" si="260"/>
        <v>0</v>
      </c>
      <c r="BD190" s="98">
        <f>VLOOKUP(D190,[1]Sheet1!$E$15:$DF$388,106,0)</f>
        <v>954</v>
      </c>
      <c r="BE190" s="98">
        <f t="shared" si="261"/>
        <v>95400</v>
      </c>
      <c r="BF190" s="99">
        <v>2662</v>
      </c>
      <c r="BG190" s="98">
        <f t="shared" ref="BG190:BG198" si="346">G190</f>
        <v>954</v>
      </c>
      <c r="BH190" s="98">
        <f t="shared" ref="BH190:BH198" si="347">I190</f>
        <v>0</v>
      </c>
      <c r="BI190" s="99">
        <f t="shared" si="262"/>
        <v>40068</v>
      </c>
      <c r="BJ190" s="98">
        <f>VLOOKUP(D190,[1]Sheet1!$E$15:$CA$388,75,0)</f>
        <v>0</v>
      </c>
      <c r="BK190" s="98">
        <f t="shared" si="263"/>
        <v>0</v>
      </c>
      <c r="BL190" s="98">
        <v>0</v>
      </c>
      <c r="BM190" s="98">
        <f t="shared" si="264"/>
        <v>0</v>
      </c>
      <c r="BN190" s="98"/>
      <c r="BO190" s="98"/>
      <c r="BP190" s="39">
        <f t="shared" si="265"/>
        <v>0</v>
      </c>
      <c r="BQ190" s="39">
        <f t="shared" ref="BQ190:BQ198" si="348">AT190+AW190+AY190+AZ190+BA190+BC190+BE190+BF190+BI190+BK190+BM190</f>
        <v>3802964.04</v>
      </c>
      <c r="BR190" s="39">
        <f t="shared" si="266"/>
        <v>3802964</v>
      </c>
    </row>
    <row r="191" spans="1:70" ht="15.75" thickBot="1" x14ac:dyDescent="0.2">
      <c r="A191" s="84">
        <v>2224020</v>
      </c>
      <c r="C191" s="83">
        <v>0</v>
      </c>
      <c r="D191" s="84">
        <v>2224020</v>
      </c>
      <c r="E191" s="75" t="s">
        <v>42</v>
      </c>
      <c r="F191" s="69" t="s">
        <v>541</v>
      </c>
      <c r="G191" s="98">
        <f>VLOOKUP(D191,[1]Sheet1!$E$15:$AM$388,35,0)</f>
        <v>693</v>
      </c>
      <c r="H191" s="99">
        <f t="shared" si="240"/>
        <v>2139291</v>
      </c>
      <c r="I191" s="98">
        <f>VLOOKUP(D191,[1]Sheet1!$E$15:$AQ$388,39,0)</f>
        <v>0</v>
      </c>
      <c r="J191" s="98">
        <f t="shared" si="241"/>
        <v>0</v>
      </c>
      <c r="K191" s="98">
        <f>VLOOKUP(D191,'[4]К1-2023 - общински'!$D$8:$CU$380,96,0)</f>
        <v>0</v>
      </c>
      <c r="L191" s="98">
        <f t="shared" si="242"/>
        <v>0</v>
      </c>
      <c r="M191" s="98">
        <f>VLOOKUP(D191,[5]Sheet1!$F$7:$AI$380,30,0)</f>
        <v>0</v>
      </c>
      <c r="N191" s="98">
        <f t="shared" si="243"/>
        <v>0</v>
      </c>
      <c r="O191" s="98">
        <f>VLOOKUP(D191,[1]Sheet1!$E$15:$BV$388,70,0)</f>
        <v>0</v>
      </c>
      <c r="P191" s="98">
        <f t="shared" si="244"/>
        <v>0</v>
      </c>
      <c r="Q191" s="100">
        <f t="shared" si="338"/>
        <v>2139291</v>
      </c>
      <c r="R191" s="101">
        <f t="shared" si="339"/>
        <v>693</v>
      </c>
      <c r="S191" s="98">
        <f>VLOOKUP(D191,[1]Sheet1!$E$15:$AK$388,33,0)</f>
        <v>28</v>
      </c>
      <c r="T191" s="98">
        <f>VLOOKUP(D191,[5]Sheet1!$F$7:$U$380,16,0)</f>
        <v>0</v>
      </c>
      <c r="U191" s="98">
        <f t="shared" si="245"/>
        <v>28</v>
      </c>
      <c r="V191" s="99">
        <f t="shared" si="246"/>
        <v>438704</v>
      </c>
      <c r="W191" s="98">
        <f>VLOOKUP(D191,[1]Sheet1!$E$15:$DN$388,114,0)</f>
        <v>0</v>
      </c>
      <c r="X191" s="99">
        <f t="shared" si="247"/>
        <v>0</v>
      </c>
      <c r="Y191" s="98">
        <f>VLOOKUP(D191,[1]Sheet1!$E$15:$DP$388,116,0)</f>
        <v>0</v>
      </c>
      <c r="Z191" s="99">
        <f t="shared" si="248"/>
        <v>0</v>
      </c>
      <c r="AA191" s="71">
        <v>73900</v>
      </c>
      <c r="AB191" s="39">
        <f t="shared" si="340"/>
        <v>2096505.18</v>
      </c>
      <c r="AC191" s="39">
        <f t="shared" si="341"/>
        <v>0</v>
      </c>
      <c r="AD191" s="39">
        <f t="shared" si="342"/>
        <v>0</v>
      </c>
      <c r="AE191" s="39">
        <f t="shared" si="343"/>
        <v>0</v>
      </c>
      <c r="AF191" s="39">
        <f t="shared" si="249"/>
        <v>2096505.18</v>
      </c>
      <c r="AG191" s="39">
        <f t="shared" si="344"/>
        <v>438704</v>
      </c>
      <c r="AH191" s="39">
        <f t="shared" si="250"/>
        <v>73900</v>
      </c>
      <c r="AI191" s="39">
        <f t="shared" si="345"/>
        <v>0</v>
      </c>
      <c r="AJ191" s="39">
        <f t="shared" si="251"/>
        <v>2609109.1799999997</v>
      </c>
      <c r="AK191" s="102">
        <v>0</v>
      </c>
      <c r="AL191" s="39">
        <f>VLOOKUP(D191,[6]data!$A$2:$E$107,5,0)</f>
        <v>5000</v>
      </c>
      <c r="AM191" s="98">
        <f>VLOOKUP(D191,[2]Sheet1!$E$15:$CJ$388,84,0)</f>
        <v>27</v>
      </c>
      <c r="AN191" s="39">
        <f t="shared" si="252"/>
        <v>2700</v>
      </c>
      <c r="AO191" s="76"/>
      <c r="AP191" s="76">
        <f t="shared" si="253"/>
        <v>0</v>
      </c>
      <c r="AQ191" s="76"/>
      <c r="AR191" s="76">
        <f t="shared" si="254"/>
        <v>0</v>
      </c>
      <c r="AS191" s="99">
        <f t="shared" si="255"/>
        <v>7700</v>
      </c>
      <c r="AT191" s="100">
        <f t="shared" si="256"/>
        <v>2616809.1799999997</v>
      </c>
      <c r="AU191" s="98">
        <f>VLOOKUP(D191,[1]Sheet1!$E$15:$CT$388,94,0)</f>
        <v>14</v>
      </c>
      <c r="AV191" s="98">
        <f>VLOOKUP(D191,[1]Sheet1!$E$15:$CV$388,96,0)</f>
        <v>355</v>
      </c>
      <c r="AW191" s="99">
        <f t="shared" si="257"/>
        <v>551082</v>
      </c>
      <c r="AX191" s="98">
        <f>VLOOKUP(D191,[1]Sheet1!$E$15:$CR$388,92,0)</f>
        <v>0</v>
      </c>
      <c r="AY191" s="98">
        <f t="shared" si="258"/>
        <v>0</v>
      </c>
      <c r="AZ191" s="76">
        <f t="shared" si="259"/>
        <v>24255</v>
      </c>
      <c r="BA191" s="104"/>
      <c r="BB191" s="102">
        <v>411</v>
      </c>
      <c r="BC191" s="99">
        <f t="shared" si="260"/>
        <v>85077</v>
      </c>
      <c r="BD191" s="98">
        <f>VLOOKUP(D191,[1]Sheet1!$E$15:$DF$388,106,0)</f>
        <v>0</v>
      </c>
      <c r="BE191" s="98">
        <f t="shared" si="261"/>
        <v>0</v>
      </c>
      <c r="BF191" s="99">
        <v>2662</v>
      </c>
      <c r="BG191" s="98">
        <f t="shared" si="346"/>
        <v>693</v>
      </c>
      <c r="BH191" s="98">
        <f t="shared" si="347"/>
        <v>0</v>
      </c>
      <c r="BI191" s="99">
        <f t="shared" si="262"/>
        <v>29106</v>
      </c>
      <c r="BJ191" s="98">
        <f>VLOOKUP(D191,[1]Sheet1!$E$15:$CA$388,75,0)</f>
        <v>0</v>
      </c>
      <c r="BK191" s="98">
        <f t="shared" si="263"/>
        <v>0</v>
      </c>
      <c r="BL191" s="98">
        <v>0</v>
      </c>
      <c r="BM191" s="98">
        <f t="shared" si="264"/>
        <v>0</v>
      </c>
      <c r="BN191" s="98"/>
      <c r="BO191" s="98"/>
      <c r="BP191" s="39">
        <f t="shared" si="265"/>
        <v>0</v>
      </c>
      <c r="BQ191" s="39">
        <f t="shared" si="348"/>
        <v>3308991.1799999997</v>
      </c>
      <c r="BR191" s="39">
        <f t="shared" si="266"/>
        <v>3308991</v>
      </c>
    </row>
    <row r="192" spans="1:70" ht="15.75" thickBot="1" x14ac:dyDescent="0.2">
      <c r="A192" s="84">
        <v>2224022</v>
      </c>
      <c r="C192" s="83">
        <v>1</v>
      </c>
      <c r="D192" s="84">
        <v>2224022</v>
      </c>
      <c r="E192" s="75" t="s">
        <v>42</v>
      </c>
      <c r="F192" s="69" t="s">
        <v>542</v>
      </c>
      <c r="G192" s="98">
        <f>VLOOKUP(D192,[1]Sheet1!$E$15:$AM$388,35,0)</f>
        <v>1571</v>
      </c>
      <c r="H192" s="99">
        <f t="shared" si="240"/>
        <v>4849677</v>
      </c>
      <c r="I192" s="98">
        <f>VLOOKUP(D192,[1]Sheet1!$E$15:$AQ$388,39,0)</f>
        <v>0</v>
      </c>
      <c r="J192" s="98">
        <f t="shared" si="241"/>
        <v>0</v>
      </c>
      <c r="K192" s="98">
        <f>VLOOKUP(D192,'[4]К1-2023 - общински'!$D$8:$CU$380,96,0)</f>
        <v>0</v>
      </c>
      <c r="L192" s="98">
        <f t="shared" si="242"/>
        <v>0</v>
      </c>
      <c r="M192" s="98">
        <f>VLOOKUP(D192,[5]Sheet1!$F$7:$AI$380,30,0)</f>
        <v>0</v>
      </c>
      <c r="N192" s="98">
        <f t="shared" si="243"/>
        <v>0</v>
      </c>
      <c r="O192" s="98">
        <f>VLOOKUP(D192,[1]Sheet1!$E$15:$BV$388,70,0)</f>
        <v>1</v>
      </c>
      <c r="P192" s="98">
        <f t="shared" si="244"/>
        <v>8821</v>
      </c>
      <c r="Q192" s="100">
        <f t="shared" si="338"/>
        <v>4858498</v>
      </c>
      <c r="R192" s="101">
        <f t="shared" si="339"/>
        <v>1572</v>
      </c>
      <c r="S192" s="98">
        <f>VLOOKUP(D192,[1]Sheet1!$E$15:$AK$388,33,0)</f>
        <v>60</v>
      </c>
      <c r="T192" s="98">
        <f>VLOOKUP(D192,[5]Sheet1!$F$7:$U$380,16,0)</f>
        <v>0</v>
      </c>
      <c r="U192" s="98">
        <f t="shared" si="245"/>
        <v>60</v>
      </c>
      <c r="V192" s="99">
        <f t="shared" si="246"/>
        <v>940080</v>
      </c>
      <c r="W192" s="98">
        <f>VLOOKUP(D192,[1]Sheet1!$E$15:$DN$388,114,0)</f>
        <v>0</v>
      </c>
      <c r="X192" s="99">
        <f t="shared" si="247"/>
        <v>0</v>
      </c>
      <c r="Y192" s="98">
        <f>VLOOKUP(D192,[1]Sheet1!$E$15:$DP$388,116,0)</f>
        <v>765</v>
      </c>
      <c r="Z192" s="99">
        <f t="shared" si="248"/>
        <v>98685</v>
      </c>
      <c r="AA192" s="71">
        <v>73900</v>
      </c>
      <c r="AB192" s="39">
        <f t="shared" si="340"/>
        <v>4752683.46</v>
      </c>
      <c r="AC192" s="39">
        <f t="shared" si="341"/>
        <v>0</v>
      </c>
      <c r="AD192" s="39">
        <f t="shared" si="342"/>
        <v>0</v>
      </c>
      <c r="AE192" s="39">
        <f t="shared" si="343"/>
        <v>8821</v>
      </c>
      <c r="AF192" s="39">
        <f t="shared" si="249"/>
        <v>4761504.46</v>
      </c>
      <c r="AG192" s="39">
        <f t="shared" si="344"/>
        <v>940080</v>
      </c>
      <c r="AH192" s="39">
        <f t="shared" si="250"/>
        <v>73900</v>
      </c>
      <c r="AI192" s="39">
        <f t="shared" si="345"/>
        <v>98685</v>
      </c>
      <c r="AJ192" s="39">
        <f t="shared" si="251"/>
        <v>5874169.46</v>
      </c>
      <c r="AK192" s="102">
        <v>0</v>
      </c>
      <c r="AL192" s="39">
        <v>0</v>
      </c>
      <c r="AM192" s="98">
        <f>VLOOKUP(D192,[2]Sheet1!$E$15:$CJ$388,84,0)</f>
        <v>0</v>
      </c>
      <c r="AN192" s="39">
        <f t="shared" si="252"/>
        <v>0</v>
      </c>
      <c r="AO192" s="76"/>
      <c r="AP192" s="76">
        <f t="shared" si="253"/>
        <v>0</v>
      </c>
      <c r="AQ192" s="76"/>
      <c r="AR192" s="76">
        <f t="shared" si="254"/>
        <v>0</v>
      </c>
      <c r="AS192" s="99">
        <f t="shared" si="255"/>
        <v>0</v>
      </c>
      <c r="AT192" s="100">
        <f t="shared" si="256"/>
        <v>5874169.46</v>
      </c>
      <c r="AU192" s="98">
        <f>VLOOKUP(D192,[1]Sheet1!$E$15:$CT$388,94,0)</f>
        <v>18</v>
      </c>
      <c r="AV192" s="98">
        <f>VLOOKUP(D192,[1]Sheet1!$E$15:$CV$388,96,0)</f>
        <v>412</v>
      </c>
      <c r="AW192" s="99">
        <f t="shared" si="257"/>
        <v>645712</v>
      </c>
      <c r="AX192" s="98">
        <f>VLOOKUP(D192,[1]Sheet1!$E$15:$CR$388,92,0)</f>
        <v>1</v>
      </c>
      <c r="AY192" s="98">
        <f t="shared" si="258"/>
        <v>2520</v>
      </c>
      <c r="AZ192" s="76">
        <f t="shared" si="259"/>
        <v>54985</v>
      </c>
      <c r="BA192" s="104"/>
      <c r="BB192" s="102">
        <v>431</v>
      </c>
      <c r="BC192" s="99">
        <f t="shared" si="260"/>
        <v>89217</v>
      </c>
      <c r="BD192" s="98">
        <f>VLOOKUP(D192,[1]Sheet1!$E$15:$DF$388,106,0)</f>
        <v>764</v>
      </c>
      <c r="BE192" s="98">
        <f t="shared" si="261"/>
        <v>76400</v>
      </c>
      <c r="BF192" s="99">
        <v>2662</v>
      </c>
      <c r="BG192" s="98">
        <f t="shared" si="346"/>
        <v>1571</v>
      </c>
      <c r="BH192" s="98">
        <f t="shared" si="347"/>
        <v>0</v>
      </c>
      <c r="BI192" s="99">
        <f t="shared" si="262"/>
        <v>65982</v>
      </c>
      <c r="BJ192" s="98">
        <f>VLOOKUP(D192,[1]Sheet1!$E$15:$CA$388,75,0)</f>
        <v>0</v>
      </c>
      <c r="BK192" s="98">
        <f t="shared" si="263"/>
        <v>0</v>
      </c>
      <c r="BL192" s="98">
        <v>0</v>
      </c>
      <c r="BM192" s="98">
        <f t="shared" si="264"/>
        <v>0</v>
      </c>
      <c r="BN192" s="98"/>
      <c r="BO192" s="98"/>
      <c r="BP192" s="39">
        <f t="shared" si="265"/>
        <v>0</v>
      </c>
      <c r="BQ192" s="39">
        <f t="shared" si="348"/>
        <v>6811647.46</v>
      </c>
      <c r="BR192" s="39">
        <f t="shared" si="266"/>
        <v>6811647</v>
      </c>
    </row>
    <row r="193" spans="1:70" ht="15.75" thickBot="1" x14ac:dyDescent="0.2">
      <c r="A193" s="84">
        <v>2224041</v>
      </c>
      <c r="C193" s="83">
        <v>1</v>
      </c>
      <c r="D193" s="84">
        <v>2224041</v>
      </c>
      <c r="E193" s="75" t="s">
        <v>42</v>
      </c>
      <c r="F193" s="69" t="s">
        <v>543</v>
      </c>
      <c r="G193" s="98">
        <f>VLOOKUP(D193,[1]Sheet1!$E$15:$AM$388,35,0)</f>
        <v>528</v>
      </c>
      <c r="H193" s="99">
        <f t="shared" si="240"/>
        <v>1629936</v>
      </c>
      <c r="I193" s="98">
        <f>VLOOKUP(D193,[1]Sheet1!$E$15:$AQ$388,39,0)</f>
        <v>0</v>
      </c>
      <c r="J193" s="98">
        <f t="shared" si="241"/>
        <v>0</v>
      </c>
      <c r="K193" s="98">
        <f>VLOOKUP(D193,'[4]К1-2023 - общински'!$D$8:$CU$380,96,0)</f>
        <v>0</v>
      </c>
      <c r="L193" s="98">
        <f t="shared" si="242"/>
        <v>0</v>
      </c>
      <c r="M193" s="98">
        <f>VLOOKUP(D193,[5]Sheet1!$F$7:$AI$380,30,0)</f>
        <v>0</v>
      </c>
      <c r="N193" s="98">
        <f t="shared" si="243"/>
        <v>0</v>
      </c>
      <c r="O193" s="98">
        <f>VLOOKUP(D193,[1]Sheet1!$E$15:$BV$388,70,0)</f>
        <v>0</v>
      </c>
      <c r="P193" s="98">
        <f t="shared" si="244"/>
        <v>0</v>
      </c>
      <c r="Q193" s="100">
        <f t="shared" si="338"/>
        <v>1629936</v>
      </c>
      <c r="R193" s="101">
        <f t="shared" si="339"/>
        <v>528</v>
      </c>
      <c r="S193" s="98">
        <f>VLOOKUP(D193,[1]Sheet1!$E$15:$AK$388,33,0)</f>
        <v>25</v>
      </c>
      <c r="T193" s="98">
        <f>VLOOKUP(D193,[5]Sheet1!$F$7:$U$380,16,0)</f>
        <v>0</v>
      </c>
      <c r="U193" s="98">
        <f t="shared" si="245"/>
        <v>25</v>
      </c>
      <c r="V193" s="99">
        <f t="shared" si="246"/>
        <v>391700</v>
      </c>
      <c r="W193" s="98">
        <f>VLOOKUP(D193,[1]Sheet1!$E$15:$DN$388,114,0)</f>
        <v>0</v>
      </c>
      <c r="X193" s="99">
        <f t="shared" si="247"/>
        <v>0</v>
      </c>
      <c r="Y193" s="98">
        <f>VLOOKUP(D193,[1]Sheet1!$E$15:$DP$388,116,0)</f>
        <v>0</v>
      </c>
      <c r="Z193" s="99">
        <f t="shared" si="248"/>
        <v>0</v>
      </c>
      <c r="AA193" s="71">
        <v>73900</v>
      </c>
      <c r="AB193" s="39">
        <f t="shared" si="340"/>
        <v>1597337.28</v>
      </c>
      <c r="AC193" s="39">
        <f t="shared" si="341"/>
        <v>0</v>
      </c>
      <c r="AD193" s="39">
        <f t="shared" si="342"/>
        <v>0</v>
      </c>
      <c r="AE193" s="39">
        <f t="shared" si="343"/>
        <v>0</v>
      </c>
      <c r="AF193" s="39">
        <f t="shared" si="249"/>
        <v>1597337.28</v>
      </c>
      <c r="AG193" s="39">
        <f t="shared" si="344"/>
        <v>391700</v>
      </c>
      <c r="AH193" s="39">
        <f t="shared" si="250"/>
        <v>73900</v>
      </c>
      <c r="AI193" s="39">
        <f t="shared" si="345"/>
        <v>0</v>
      </c>
      <c r="AJ193" s="39">
        <f t="shared" si="251"/>
        <v>2062937.28</v>
      </c>
      <c r="AK193" s="102">
        <v>0</v>
      </c>
      <c r="AL193" s="39">
        <v>0</v>
      </c>
      <c r="AM193" s="98">
        <f>VLOOKUP(D193,[2]Sheet1!$E$15:$CJ$388,84,0)</f>
        <v>0</v>
      </c>
      <c r="AN193" s="39">
        <f t="shared" si="252"/>
        <v>0</v>
      </c>
      <c r="AO193" s="76"/>
      <c r="AP193" s="76">
        <f t="shared" si="253"/>
        <v>0</v>
      </c>
      <c r="AQ193" s="76"/>
      <c r="AR193" s="76">
        <f t="shared" si="254"/>
        <v>0</v>
      </c>
      <c r="AS193" s="99">
        <f t="shared" si="255"/>
        <v>0</v>
      </c>
      <c r="AT193" s="100">
        <f t="shared" si="256"/>
        <v>2062937.28</v>
      </c>
      <c r="AU193" s="98">
        <f>VLOOKUP(D193,[1]Sheet1!$E$15:$CT$388,94,0)</f>
        <v>6</v>
      </c>
      <c r="AV193" s="98">
        <f>VLOOKUP(D193,[1]Sheet1!$E$15:$CV$388,96,0)</f>
        <v>174</v>
      </c>
      <c r="AW193" s="99">
        <f t="shared" si="257"/>
        <v>267084</v>
      </c>
      <c r="AX193" s="98">
        <f>VLOOKUP(D193,[1]Sheet1!$E$15:$CR$388,92,0)</f>
        <v>0</v>
      </c>
      <c r="AY193" s="98">
        <f t="shared" si="258"/>
        <v>0</v>
      </c>
      <c r="AZ193" s="76">
        <f t="shared" si="259"/>
        <v>18480</v>
      </c>
      <c r="BA193" s="104"/>
      <c r="BB193" s="102">
        <v>298</v>
      </c>
      <c r="BC193" s="99">
        <f t="shared" si="260"/>
        <v>61686</v>
      </c>
      <c r="BD193" s="98">
        <f>VLOOKUP(D193,[1]Sheet1!$E$15:$DF$388,106,0)</f>
        <v>0</v>
      </c>
      <c r="BE193" s="98">
        <f t="shared" si="261"/>
        <v>0</v>
      </c>
      <c r="BF193" s="99">
        <v>2662</v>
      </c>
      <c r="BG193" s="98">
        <f t="shared" si="346"/>
        <v>528</v>
      </c>
      <c r="BH193" s="98">
        <f t="shared" si="347"/>
        <v>0</v>
      </c>
      <c r="BI193" s="99">
        <f t="shared" si="262"/>
        <v>22176</v>
      </c>
      <c r="BJ193" s="98">
        <f>VLOOKUP(D193,[1]Sheet1!$E$15:$CA$388,75,0)</f>
        <v>0</v>
      </c>
      <c r="BK193" s="98">
        <f t="shared" si="263"/>
        <v>0</v>
      </c>
      <c r="BL193" s="98">
        <v>0</v>
      </c>
      <c r="BM193" s="98">
        <f t="shared" si="264"/>
        <v>0</v>
      </c>
      <c r="BN193" s="98"/>
      <c r="BO193" s="98"/>
      <c r="BP193" s="39">
        <f t="shared" si="265"/>
        <v>0</v>
      </c>
      <c r="BQ193" s="39">
        <f t="shared" si="348"/>
        <v>2435025.2800000003</v>
      </c>
      <c r="BR193" s="39">
        <f t="shared" si="266"/>
        <v>2435025</v>
      </c>
    </row>
    <row r="194" spans="1:70" ht="15.75" thickBot="1" x14ac:dyDescent="0.2">
      <c r="A194" s="84">
        <v>2224047</v>
      </c>
      <c r="C194" s="83">
        <v>0</v>
      </c>
      <c r="D194" s="84">
        <v>2224047</v>
      </c>
      <c r="E194" s="75" t="s">
        <v>42</v>
      </c>
      <c r="F194" s="69" t="s">
        <v>544</v>
      </c>
      <c r="G194" s="98">
        <f>VLOOKUP(D194,[1]Sheet1!$E$15:$AM$388,35,0)</f>
        <v>512</v>
      </c>
      <c r="H194" s="99">
        <f t="shared" si="240"/>
        <v>1580544</v>
      </c>
      <c r="I194" s="98">
        <f>VLOOKUP(D194,[1]Sheet1!$E$15:$AQ$388,39,0)</f>
        <v>0</v>
      </c>
      <c r="J194" s="98">
        <f t="shared" si="241"/>
        <v>0</v>
      </c>
      <c r="K194" s="98">
        <f>VLOOKUP(D194,'[4]К1-2023 - общински'!$D$8:$CU$380,96,0)</f>
        <v>0</v>
      </c>
      <c r="L194" s="98">
        <f t="shared" si="242"/>
        <v>0</v>
      </c>
      <c r="M194" s="98">
        <f>VLOOKUP(D194,[5]Sheet1!$F$7:$AI$380,30,0)</f>
        <v>0</v>
      </c>
      <c r="N194" s="98">
        <f t="shared" si="243"/>
        <v>0</v>
      </c>
      <c r="O194" s="98">
        <f>VLOOKUP(D194,[1]Sheet1!$E$15:$BV$388,70,0)</f>
        <v>0</v>
      </c>
      <c r="P194" s="98">
        <f t="shared" si="244"/>
        <v>0</v>
      </c>
      <c r="Q194" s="100">
        <f t="shared" si="338"/>
        <v>1580544</v>
      </c>
      <c r="R194" s="101">
        <f t="shared" si="339"/>
        <v>512</v>
      </c>
      <c r="S194" s="98">
        <f>VLOOKUP(D194,[1]Sheet1!$E$15:$AK$388,33,0)</f>
        <v>23</v>
      </c>
      <c r="T194" s="98">
        <f>VLOOKUP(D194,[5]Sheet1!$F$7:$U$380,16,0)</f>
        <v>0</v>
      </c>
      <c r="U194" s="98">
        <f t="shared" si="245"/>
        <v>23</v>
      </c>
      <c r="V194" s="99">
        <f t="shared" si="246"/>
        <v>360364</v>
      </c>
      <c r="W194" s="98">
        <f>VLOOKUP(D194,[1]Sheet1!$E$15:$DN$388,114,0)</f>
        <v>0</v>
      </c>
      <c r="X194" s="99">
        <f t="shared" si="247"/>
        <v>0</v>
      </c>
      <c r="Y194" s="98">
        <f>VLOOKUP(D194,[1]Sheet1!$E$15:$DP$388,116,0)</f>
        <v>234</v>
      </c>
      <c r="Z194" s="99">
        <f t="shared" si="248"/>
        <v>30186</v>
      </c>
      <c r="AA194" s="71">
        <v>73900</v>
      </c>
      <c r="AB194" s="39">
        <f t="shared" si="340"/>
        <v>1548933.1199999999</v>
      </c>
      <c r="AC194" s="39">
        <f t="shared" si="341"/>
        <v>0</v>
      </c>
      <c r="AD194" s="39">
        <f t="shared" si="342"/>
        <v>0</v>
      </c>
      <c r="AE194" s="39">
        <f t="shared" si="343"/>
        <v>0</v>
      </c>
      <c r="AF194" s="39">
        <f t="shared" si="249"/>
        <v>1548933.1199999999</v>
      </c>
      <c r="AG194" s="39">
        <f t="shared" si="344"/>
        <v>360364</v>
      </c>
      <c r="AH194" s="39">
        <f t="shared" si="250"/>
        <v>73900</v>
      </c>
      <c r="AI194" s="39">
        <f t="shared" si="345"/>
        <v>30186</v>
      </c>
      <c r="AJ194" s="39">
        <f t="shared" si="251"/>
        <v>2013383.1199999999</v>
      </c>
      <c r="AK194" s="102">
        <v>0</v>
      </c>
      <c r="AL194" s="39">
        <f>VLOOKUP(D194,[6]data!$A$2:$E$107,5,0)</f>
        <v>5000</v>
      </c>
      <c r="AM194" s="98">
        <f>VLOOKUP(D194,[2]Sheet1!$E$15:$CJ$388,84,0)</f>
        <v>0</v>
      </c>
      <c r="AN194" s="39">
        <f t="shared" si="252"/>
        <v>0</v>
      </c>
      <c r="AO194" s="76"/>
      <c r="AP194" s="76">
        <f t="shared" si="253"/>
        <v>0</v>
      </c>
      <c r="AQ194" s="76"/>
      <c r="AR194" s="76">
        <f t="shared" si="254"/>
        <v>0</v>
      </c>
      <c r="AS194" s="99">
        <f t="shared" si="255"/>
        <v>5000</v>
      </c>
      <c r="AT194" s="100">
        <f t="shared" si="256"/>
        <v>2018383.1199999999</v>
      </c>
      <c r="AU194" s="98">
        <f>VLOOKUP(D194,[1]Sheet1!$E$15:$CT$388,94,0)</f>
        <v>9</v>
      </c>
      <c r="AV194" s="98">
        <f>VLOOKUP(D194,[1]Sheet1!$E$15:$CV$388,96,0)</f>
        <v>182</v>
      </c>
      <c r="AW194" s="99">
        <f t="shared" si="257"/>
        <v>288920</v>
      </c>
      <c r="AX194" s="98">
        <f>VLOOKUP(D194,[1]Sheet1!$E$15:$CR$388,92,0)</f>
        <v>0</v>
      </c>
      <c r="AY194" s="98">
        <f t="shared" si="258"/>
        <v>0</v>
      </c>
      <c r="AZ194" s="76">
        <f t="shared" si="259"/>
        <v>17920</v>
      </c>
      <c r="BA194" s="104"/>
      <c r="BB194" s="102">
        <v>152</v>
      </c>
      <c r="BC194" s="99">
        <f t="shared" si="260"/>
        <v>31464</v>
      </c>
      <c r="BD194" s="98">
        <f>VLOOKUP(D194,[1]Sheet1!$E$15:$DF$388,106,0)</f>
        <v>234</v>
      </c>
      <c r="BE194" s="98">
        <f t="shared" si="261"/>
        <v>23400</v>
      </c>
      <c r="BF194" s="99">
        <v>2662</v>
      </c>
      <c r="BG194" s="98">
        <f t="shared" si="346"/>
        <v>512</v>
      </c>
      <c r="BH194" s="98">
        <f t="shared" si="347"/>
        <v>0</v>
      </c>
      <c r="BI194" s="99">
        <f t="shared" si="262"/>
        <v>21504</v>
      </c>
      <c r="BJ194" s="98">
        <f>VLOOKUP(D194,[1]Sheet1!$E$15:$CA$388,75,0)</f>
        <v>0</v>
      </c>
      <c r="BK194" s="98">
        <f t="shared" si="263"/>
        <v>0</v>
      </c>
      <c r="BL194" s="98">
        <v>0</v>
      </c>
      <c r="BM194" s="98">
        <f t="shared" si="264"/>
        <v>0</v>
      </c>
      <c r="BN194" s="98"/>
      <c r="BO194" s="98"/>
      <c r="BP194" s="39">
        <f t="shared" si="265"/>
        <v>0</v>
      </c>
      <c r="BQ194" s="39">
        <f t="shared" si="348"/>
        <v>2404253.12</v>
      </c>
      <c r="BR194" s="39">
        <f t="shared" si="266"/>
        <v>2404253</v>
      </c>
    </row>
    <row r="195" spans="1:70" ht="15.75" thickBot="1" x14ac:dyDescent="0.2">
      <c r="A195" s="84">
        <v>2224073</v>
      </c>
      <c r="C195" s="83">
        <v>1</v>
      </c>
      <c r="D195" s="84">
        <v>2224073</v>
      </c>
      <c r="E195" s="75" t="s">
        <v>42</v>
      </c>
      <c r="F195" s="69" t="s">
        <v>545</v>
      </c>
      <c r="G195" s="98">
        <f>VLOOKUP(D195,[1]Sheet1!$E$15:$AM$388,35,0)</f>
        <v>1296</v>
      </c>
      <c r="H195" s="99">
        <f t="shared" si="240"/>
        <v>4000752</v>
      </c>
      <c r="I195" s="98">
        <f>VLOOKUP(D195,[1]Sheet1!$E$15:$AQ$388,39,0)</f>
        <v>0</v>
      </c>
      <c r="J195" s="98">
        <f t="shared" si="241"/>
        <v>0</v>
      </c>
      <c r="K195" s="98">
        <f>VLOOKUP(D195,'[4]К1-2023 - общински'!$D$8:$CU$380,96,0)</f>
        <v>0</v>
      </c>
      <c r="L195" s="98">
        <f t="shared" si="242"/>
        <v>0</v>
      </c>
      <c r="M195" s="98">
        <f>VLOOKUP(D195,[5]Sheet1!$F$7:$AI$380,30,0)</f>
        <v>0</v>
      </c>
      <c r="N195" s="98">
        <f t="shared" si="243"/>
        <v>0</v>
      </c>
      <c r="O195" s="98">
        <f>VLOOKUP(D195,[1]Sheet1!$E$15:$BV$388,70,0)</f>
        <v>1</v>
      </c>
      <c r="P195" s="98">
        <f t="shared" si="244"/>
        <v>8821</v>
      </c>
      <c r="Q195" s="100">
        <f t="shared" si="338"/>
        <v>4009573</v>
      </c>
      <c r="R195" s="101">
        <f t="shared" si="339"/>
        <v>1297</v>
      </c>
      <c r="S195" s="98">
        <f>VLOOKUP(D195,[1]Sheet1!$E$15:$AK$388,33,0)</f>
        <v>48</v>
      </c>
      <c r="T195" s="98">
        <f>VLOOKUP(D195,[5]Sheet1!$F$7:$U$380,16,0)</f>
        <v>0</v>
      </c>
      <c r="U195" s="98">
        <f t="shared" si="245"/>
        <v>48</v>
      </c>
      <c r="V195" s="99">
        <f t="shared" si="246"/>
        <v>752064</v>
      </c>
      <c r="W195" s="98">
        <f>VLOOKUP(D195,[1]Sheet1!$E$15:$DN$388,114,0)</f>
        <v>0</v>
      </c>
      <c r="X195" s="99">
        <f t="shared" si="247"/>
        <v>0</v>
      </c>
      <c r="Y195" s="98">
        <f>VLOOKUP(D195,[1]Sheet1!$E$15:$DP$388,116,0)</f>
        <v>541</v>
      </c>
      <c r="Z195" s="99">
        <f t="shared" si="248"/>
        <v>69789</v>
      </c>
      <c r="AA195" s="71">
        <v>73900</v>
      </c>
      <c r="AB195" s="39">
        <f t="shared" si="340"/>
        <v>3920736.96</v>
      </c>
      <c r="AC195" s="39">
        <f t="shared" si="341"/>
        <v>0</v>
      </c>
      <c r="AD195" s="39">
        <f t="shared" si="342"/>
        <v>0</v>
      </c>
      <c r="AE195" s="39">
        <f t="shared" si="343"/>
        <v>8821</v>
      </c>
      <c r="AF195" s="39">
        <f t="shared" si="249"/>
        <v>3929557.96</v>
      </c>
      <c r="AG195" s="39">
        <f t="shared" si="344"/>
        <v>752064</v>
      </c>
      <c r="AH195" s="39">
        <f t="shared" si="250"/>
        <v>73900</v>
      </c>
      <c r="AI195" s="39">
        <f>X195+Z195</f>
        <v>69789</v>
      </c>
      <c r="AJ195" s="39">
        <f t="shared" si="251"/>
        <v>4825310.96</v>
      </c>
      <c r="AK195" s="102">
        <v>0</v>
      </c>
      <c r="AL195" s="39">
        <v>0</v>
      </c>
      <c r="AM195" s="98">
        <f>VLOOKUP(D195,[2]Sheet1!$E$15:$CJ$388,84,0)</f>
        <v>8</v>
      </c>
      <c r="AN195" s="39">
        <f t="shared" si="252"/>
        <v>800</v>
      </c>
      <c r="AO195" s="76"/>
      <c r="AP195" s="76">
        <f t="shared" si="253"/>
        <v>0</v>
      </c>
      <c r="AQ195" s="76"/>
      <c r="AR195" s="76">
        <f t="shared" si="254"/>
        <v>0</v>
      </c>
      <c r="AS195" s="99">
        <f t="shared" si="255"/>
        <v>800</v>
      </c>
      <c r="AT195" s="100">
        <f t="shared" si="256"/>
        <v>4826110.96</v>
      </c>
      <c r="AU195" s="98">
        <f>VLOOKUP(D195,[1]Sheet1!$E$15:$CT$388,94,0)</f>
        <v>15</v>
      </c>
      <c r="AV195" s="98">
        <f>VLOOKUP(D195,[1]Sheet1!$E$15:$CV$388,96,0)</f>
        <v>362</v>
      </c>
      <c r="AW195" s="99">
        <f t="shared" si="257"/>
        <v>564488</v>
      </c>
      <c r="AX195" s="98">
        <f>VLOOKUP(D195,[1]Sheet1!$E$15:$CR$388,92,0)</f>
        <v>0</v>
      </c>
      <c r="AY195" s="98">
        <f t="shared" si="258"/>
        <v>0</v>
      </c>
      <c r="AZ195" s="76">
        <f t="shared" si="259"/>
        <v>45360</v>
      </c>
      <c r="BA195" s="104"/>
      <c r="BB195" s="102">
        <v>406</v>
      </c>
      <c r="BC195" s="99">
        <f t="shared" si="260"/>
        <v>84042</v>
      </c>
      <c r="BD195" s="98">
        <f>VLOOKUP(D195,[1]Sheet1!$E$15:$DF$388,106,0)</f>
        <v>541</v>
      </c>
      <c r="BE195" s="98">
        <f t="shared" si="261"/>
        <v>54100</v>
      </c>
      <c r="BF195" s="99">
        <v>2662</v>
      </c>
      <c r="BG195" s="98">
        <f t="shared" si="346"/>
        <v>1296</v>
      </c>
      <c r="BH195" s="98">
        <f t="shared" si="347"/>
        <v>0</v>
      </c>
      <c r="BI195" s="99">
        <f t="shared" si="262"/>
        <v>54432</v>
      </c>
      <c r="BJ195" s="98">
        <f>VLOOKUP(D195,[1]Sheet1!$E$15:$CA$388,75,0)</f>
        <v>0</v>
      </c>
      <c r="BK195" s="98">
        <f t="shared" si="263"/>
        <v>0</v>
      </c>
      <c r="BL195" s="98">
        <v>0</v>
      </c>
      <c r="BM195" s="98">
        <f t="shared" si="264"/>
        <v>0</v>
      </c>
      <c r="BN195" s="98"/>
      <c r="BO195" s="98"/>
      <c r="BP195" s="39">
        <f t="shared" si="265"/>
        <v>0</v>
      </c>
      <c r="BQ195" s="39">
        <f t="shared" si="348"/>
        <v>5631194.96</v>
      </c>
      <c r="BR195" s="39">
        <f t="shared" si="266"/>
        <v>5631195</v>
      </c>
    </row>
    <row r="196" spans="1:70" ht="15.75" thickBot="1" x14ac:dyDescent="0.2">
      <c r="A196" s="84">
        <v>2224104</v>
      </c>
      <c r="C196" s="83">
        <v>0</v>
      </c>
      <c r="D196" s="84">
        <v>2224104</v>
      </c>
      <c r="E196" s="75" t="s">
        <v>42</v>
      </c>
      <c r="F196" s="69" t="s">
        <v>546</v>
      </c>
      <c r="G196" s="98">
        <f>VLOOKUP(D196,[1]Sheet1!$E$15:$AM$388,35,0)</f>
        <v>781</v>
      </c>
      <c r="H196" s="99">
        <f t="shared" si="240"/>
        <v>2410947</v>
      </c>
      <c r="I196" s="98">
        <f>VLOOKUP(D196,[1]Sheet1!$E$15:$AQ$388,39,0)</f>
        <v>0</v>
      </c>
      <c r="J196" s="98">
        <f t="shared" si="241"/>
        <v>0</v>
      </c>
      <c r="K196" s="98">
        <f>VLOOKUP(D196,'[4]К1-2023 - общински'!$D$8:$CU$380,96,0)</f>
        <v>0</v>
      </c>
      <c r="L196" s="98">
        <f t="shared" si="242"/>
        <v>0</v>
      </c>
      <c r="M196" s="98">
        <f>VLOOKUP(D196,[5]Sheet1!$F$7:$AI$380,30,0)</f>
        <v>0</v>
      </c>
      <c r="N196" s="98">
        <f t="shared" si="243"/>
        <v>0</v>
      </c>
      <c r="O196" s="98">
        <f>VLOOKUP(D196,[1]Sheet1!$E$15:$BV$388,70,0)</f>
        <v>4</v>
      </c>
      <c r="P196" s="98">
        <f t="shared" si="244"/>
        <v>35284</v>
      </c>
      <c r="Q196" s="100">
        <f t="shared" si="338"/>
        <v>2446231</v>
      </c>
      <c r="R196" s="101">
        <f t="shared" si="339"/>
        <v>785</v>
      </c>
      <c r="S196" s="98">
        <f>VLOOKUP(D196,[1]Sheet1!$E$15:$AK$388,33,0)</f>
        <v>28</v>
      </c>
      <c r="T196" s="98">
        <f>VLOOKUP(D196,[5]Sheet1!$F$7:$U$380,16,0)</f>
        <v>0</v>
      </c>
      <c r="U196" s="98">
        <f t="shared" si="245"/>
        <v>28</v>
      </c>
      <c r="V196" s="99">
        <f t="shared" si="246"/>
        <v>438704</v>
      </c>
      <c r="W196" s="98">
        <f>VLOOKUP(D196,[1]Sheet1!$E$15:$DN$388,114,0)</f>
        <v>0</v>
      </c>
      <c r="X196" s="99">
        <f t="shared" si="247"/>
        <v>0</v>
      </c>
      <c r="Y196" s="98">
        <f>VLOOKUP(D196,[1]Sheet1!$E$15:$DP$388,116,0)</f>
        <v>0</v>
      </c>
      <c r="Z196" s="99">
        <f t="shared" si="248"/>
        <v>0</v>
      </c>
      <c r="AA196" s="71">
        <v>73900</v>
      </c>
      <c r="AB196" s="39">
        <f t="shared" si="340"/>
        <v>2362728.06</v>
      </c>
      <c r="AC196" s="39">
        <f t="shared" si="341"/>
        <v>0</v>
      </c>
      <c r="AD196" s="39">
        <f t="shared" si="342"/>
        <v>0</v>
      </c>
      <c r="AE196" s="39">
        <f t="shared" si="343"/>
        <v>35284</v>
      </c>
      <c r="AF196" s="39">
        <f>SUM(AB196:AE196)</f>
        <v>2398012.06</v>
      </c>
      <c r="AG196" s="39">
        <f t="shared" si="344"/>
        <v>438704</v>
      </c>
      <c r="AH196" s="39">
        <f t="shared" si="250"/>
        <v>73900</v>
      </c>
      <c r="AI196" s="39">
        <f t="shared" si="345"/>
        <v>0</v>
      </c>
      <c r="AJ196" s="39">
        <f t="shared" si="251"/>
        <v>2910616.06</v>
      </c>
      <c r="AK196" s="102">
        <v>0</v>
      </c>
      <c r="AL196" s="39">
        <v>0</v>
      </c>
      <c r="AM196" s="98">
        <f>VLOOKUP(D196,[2]Sheet1!$E$15:$CJ$388,84,0)</f>
        <v>21</v>
      </c>
      <c r="AN196" s="39">
        <f t="shared" si="252"/>
        <v>2100</v>
      </c>
      <c r="AO196" s="76"/>
      <c r="AP196" s="76">
        <f t="shared" si="253"/>
        <v>0</v>
      </c>
      <c r="AQ196" s="76"/>
      <c r="AR196" s="76">
        <f t="shared" si="254"/>
        <v>0</v>
      </c>
      <c r="AS196" s="99">
        <f t="shared" si="255"/>
        <v>2100</v>
      </c>
      <c r="AT196" s="100">
        <f t="shared" si="256"/>
        <v>2912716.06</v>
      </c>
      <c r="AU196" s="98">
        <f>VLOOKUP(D196,[1]Sheet1!$E$15:$CT$388,94,0)</f>
        <v>11</v>
      </c>
      <c r="AV196" s="98">
        <f>VLOOKUP(D196,[1]Sheet1!$E$15:$CV$388,96,0)</f>
        <v>304</v>
      </c>
      <c r="AW196" s="99">
        <f t="shared" si="257"/>
        <v>468444</v>
      </c>
      <c r="AX196" s="98">
        <f>VLOOKUP(D196,[1]Sheet1!$E$15:$CR$388,92,0)</f>
        <v>0</v>
      </c>
      <c r="AY196" s="98">
        <f t="shared" si="258"/>
        <v>0</v>
      </c>
      <c r="AZ196" s="76">
        <f t="shared" si="259"/>
        <v>27335</v>
      </c>
      <c r="BA196" s="104"/>
      <c r="BB196" s="102">
        <v>449</v>
      </c>
      <c r="BC196" s="99">
        <f t="shared" si="260"/>
        <v>92943</v>
      </c>
      <c r="BD196" s="98">
        <f>VLOOKUP(D196,[1]Sheet1!$E$15:$DF$388,106,0)</f>
        <v>0</v>
      </c>
      <c r="BE196" s="98">
        <f t="shared" si="261"/>
        <v>0</v>
      </c>
      <c r="BF196" s="99">
        <v>2662</v>
      </c>
      <c r="BG196" s="98">
        <f t="shared" si="346"/>
        <v>781</v>
      </c>
      <c r="BH196" s="98">
        <f t="shared" si="347"/>
        <v>0</v>
      </c>
      <c r="BI196" s="99">
        <f t="shared" si="262"/>
        <v>32802</v>
      </c>
      <c r="BJ196" s="98">
        <f>VLOOKUP(D196,[1]Sheet1!$E$15:$CA$388,75,0)</f>
        <v>0</v>
      </c>
      <c r="BK196" s="98">
        <f t="shared" si="263"/>
        <v>0</v>
      </c>
      <c r="BL196" s="98">
        <v>0</v>
      </c>
      <c r="BM196" s="98">
        <f t="shared" si="264"/>
        <v>0</v>
      </c>
      <c r="BN196" s="98"/>
      <c r="BO196" s="98"/>
      <c r="BP196" s="39">
        <f t="shared" si="265"/>
        <v>0</v>
      </c>
      <c r="BQ196" s="39">
        <f t="shared" si="348"/>
        <v>3536902.06</v>
      </c>
      <c r="BR196" s="39">
        <f t="shared" si="266"/>
        <v>3536902</v>
      </c>
    </row>
    <row r="197" spans="1:70" ht="15.75" thickBot="1" x14ac:dyDescent="0.2">
      <c r="A197" s="84">
        <v>2224121</v>
      </c>
      <c r="C197" s="83">
        <v>1</v>
      </c>
      <c r="D197" s="84">
        <v>2224121</v>
      </c>
      <c r="E197" s="75" t="s">
        <v>42</v>
      </c>
      <c r="F197" s="69" t="s">
        <v>547</v>
      </c>
      <c r="G197" s="98">
        <f>VLOOKUP(D197,[1]Sheet1!$E$15:$AM$388,35,0)</f>
        <v>1049</v>
      </c>
      <c r="H197" s="99">
        <f t="shared" si="240"/>
        <v>3238263</v>
      </c>
      <c r="I197" s="98">
        <f>VLOOKUP(D197,[1]Sheet1!$E$15:$AQ$388,39,0)</f>
        <v>0</v>
      </c>
      <c r="J197" s="98">
        <f t="shared" si="241"/>
        <v>0</v>
      </c>
      <c r="K197" s="98">
        <f>VLOOKUP(D197,'[4]К1-2023 - общински'!$D$8:$CU$380,96,0)</f>
        <v>0</v>
      </c>
      <c r="L197" s="98">
        <f t="shared" si="242"/>
        <v>0</v>
      </c>
      <c r="M197" s="98">
        <f>VLOOKUP(D197,[5]Sheet1!$F$7:$AI$380,30,0)</f>
        <v>0</v>
      </c>
      <c r="N197" s="98">
        <f t="shared" si="243"/>
        <v>0</v>
      </c>
      <c r="O197" s="98">
        <f>VLOOKUP(D197,[1]Sheet1!$E$15:$BV$388,70,0)</f>
        <v>0</v>
      </c>
      <c r="P197" s="98">
        <f t="shared" si="244"/>
        <v>0</v>
      </c>
      <c r="Q197" s="100">
        <f t="shared" si="338"/>
        <v>3238263</v>
      </c>
      <c r="R197" s="101">
        <f t="shared" si="339"/>
        <v>1049</v>
      </c>
      <c r="S197" s="98">
        <f>VLOOKUP(D197,[1]Sheet1!$E$15:$AK$388,33,0)</f>
        <v>43</v>
      </c>
      <c r="T197" s="98">
        <f>VLOOKUP(D197,[5]Sheet1!$F$7:$U$380,16,0)</f>
        <v>0</v>
      </c>
      <c r="U197" s="98">
        <f t="shared" si="245"/>
        <v>43</v>
      </c>
      <c r="V197" s="99">
        <f t="shared" si="246"/>
        <v>673724</v>
      </c>
      <c r="W197" s="98">
        <f>VLOOKUP(D197,[1]Sheet1!$E$15:$DN$388,114,0)</f>
        <v>0</v>
      </c>
      <c r="X197" s="99">
        <f t="shared" si="247"/>
        <v>0</v>
      </c>
      <c r="Y197" s="98">
        <f>VLOOKUP(D197,[1]Sheet1!$E$15:$DP$388,116,0)</f>
        <v>402</v>
      </c>
      <c r="Z197" s="99">
        <f t="shared" si="248"/>
        <v>51858</v>
      </c>
      <c r="AA197" s="71">
        <v>73900</v>
      </c>
      <c r="AB197" s="39">
        <f t="shared" si="340"/>
        <v>3173497.7399999998</v>
      </c>
      <c r="AC197" s="39">
        <f t="shared" si="341"/>
        <v>0</v>
      </c>
      <c r="AD197" s="39">
        <f t="shared" si="342"/>
        <v>0</v>
      </c>
      <c r="AE197" s="39">
        <f t="shared" si="343"/>
        <v>0</v>
      </c>
      <c r="AF197" s="39">
        <f t="shared" si="249"/>
        <v>3173497.7399999998</v>
      </c>
      <c r="AG197" s="39">
        <f t="shared" si="344"/>
        <v>673724</v>
      </c>
      <c r="AH197" s="39">
        <f t="shared" si="250"/>
        <v>73900</v>
      </c>
      <c r="AI197" s="39">
        <f>X197+Z197</f>
        <v>51858</v>
      </c>
      <c r="AJ197" s="39">
        <f t="shared" si="251"/>
        <v>3972979.7399999998</v>
      </c>
      <c r="AK197" s="102">
        <v>0</v>
      </c>
      <c r="AL197" s="39">
        <f>VLOOKUP(D197,[6]data!$A$2:$E$107,5,0)</f>
        <v>5000</v>
      </c>
      <c r="AM197" s="98">
        <f>VLOOKUP(D197,[2]Sheet1!$E$15:$CJ$388,84,0)</f>
        <v>24</v>
      </c>
      <c r="AN197" s="39">
        <f t="shared" si="252"/>
        <v>2400</v>
      </c>
      <c r="AO197" s="76"/>
      <c r="AP197" s="76">
        <f t="shared" si="253"/>
        <v>0</v>
      </c>
      <c r="AQ197" s="76"/>
      <c r="AR197" s="76">
        <f t="shared" si="254"/>
        <v>0</v>
      </c>
      <c r="AS197" s="99">
        <f t="shared" si="255"/>
        <v>7400</v>
      </c>
      <c r="AT197" s="100">
        <f t="shared" si="256"/>
        <v>3980379.7399999998</v>
      </c>
      <c r="AU197" s="98">
        <f>VLOOKUP(D197,[1]Sheet1!$E$15:$CT$388,94,0)</f>
        <v>23</v>
      </c>
      <c r="AV197" s="98">
        <f>VLOOKUP(D197,[1]Sheet1!$E$15:$CV$388,96,0)</f>
        <v>587</v>
      </c>
      <c r="AW197" s="99">
        <f t="shared" si="257"/>
        <v>910702</v>
      </c>
      <c r="AX197" s="98">
        <f>VLOOKUP(D197,[1]Sheet1!$E$15:$CR$388,92,0)</f>
        <v>0</v>
      </c>
      <c r="AY197" s="98">
        <f t="shared" si="258"/>
        <v>0</v>
      </c>
      <c r="AZ197" s="76">
        <f t="shared" si="259"/>
        <v>36715</v>
      </c>
      <c r="BA197" s="104"/>
      <c r="BB197" s="102">
        <v>457</v>
      </c>
      <c r="BC197" s="99">
        <f t="shared" si="260"/>
        <v>94599</v>
      </c>
      <c r="BD197" s="98">
        <f>VLOOKUP(D197,[1]Sheet1!$E$15:$DF$388,106,0)</f>
        <v>402</v>
      </c>
      <c r="BE197" s="98">
        <f t="shared" si="261"/>
        <v>40200</v>
      </c>
      <c r="BF197" s="99">
        <v>2662</v>
      </c>
      <c r="BG197" s="98">
        <f t="shared" si="346"/>
        <v>1049</v>
      </c>
      <c r="BH197" s="98">
        <f t="shared" si="347"/>
        <v>0</v>
      </c>
      <c r="BI197" s="99">
        <f t="shared" si="262"/>
        <v>44058</v>
      </c>
      <c r="BJ197" s="98">
        <f>VLOOKUP(D197,[1]Sheet1!$E$15:$CA$388,75,0)</f>
        <v>0</v>
      </c>
      <c r="BK197" s="98">
        <f t="shared" si="263"/>
        <v>0</v>
      </c>
      <c r="BL197" s="98">
        <v>0</v>
      </c>
      <c r="BM197" s="98">
        <f t="shared" si="264"/>
        <v>0</v>
      </c>
      <c r="BN197" s="98"/>
      <c r="BO197" s="98"/>
      <c r="BP197" s="39">
        <f t="shared" si="265"/>
        <v>0</v>
      </c>
      <c r="BQ197" s="39">
        <f t="shared" si="348"/>
        <v>5109315.74</v>
      </c>
      <c r="BR197" s="39">
        <f t="shared" si="266"/>
        <v>5109316</v>
      </c>
    </row>
    <row r="198" spans="1:70" ht="15.75" thickBot="1" x14ac:dyDescent="0.2">
      <c r="A198" s="84">
        <v>2224126</v>
      </c>
      <c r="C198" s="83">
        <v>0</v>
      </c>
      <c r="D198" s="84">
        <v>2224126</v>
      </c>
      <c r="E198" s="75" t="s">
        <v>42</v>
      </c>
      <c r="F198" s="69" t="s">
        <v>548</v>
      </c>
      <c r="G198" s="98">
        <f>VLOOKUP(D198,[1]Sheet1!$E$15:$AM$388,35,0)</f>
        <v>657</v>
      </c>
      <c r="H198" s="99">
        <f t="shared" si="240"/>
        <v>2028159</v>
      </c>
      <c r="I198" s="98">
        <f>VLOOKUP(D198,[1]Sheet1!$E$15:$AQ$388,39,0)</f>
        <v>0</v>
      </c>
      <c r="J198" s="98">
        <f t="shared" si="241"/>
        <v>0</v>
      </c>
      <c r="K198" s="98">
        <f>VLOOKUP(D198,'[4]К1-2023 - общински'!$D$8:$CU$380,96,0)</f>
        <v>0</v>
      </c>
      <c r="L198" s="98">
        <f t="shared" si="242"/>
        <v>0</v>
      </c>
      <c r="M198" s="98">
        <f>VLOOKUP(D198,[5]Sheet1!$F$7:$AI$380,30,0)</f>
        <v>0</v>
      </c>
      <c r="N198" s="98">
        <f t="shared" si="243"/>
        <v>0</v>
      </c>
      <c r="O198" s="98">
        <f>VLOOKUP(D198,[1]Sheet1!$E$15:$BV$388,70,0)</f>
        <v>3</v>
      </c>
      <c r="P198" s="98">
        <f t="shared" si="244"/>
        <v>26463</v>
      </c>
      <c r="Q198" s="100">
        <f t="shared" si="338"/>
        <v>2054622</v>
      </c>
      <c r="R198" s="101">
        <f t="shared" si="339"/>
        <v>660</v>
      </c>
      <c r="S198" s="98">
        <f>VLOOKUP(D198,[1]Sheet1!$E$15:$AK$388,33,0)</f>
        <v>28</v>
      </c>
      <c r="T198" s="98">
        <f>VLOOKUP(D198,[5]Sheet1!$F$7:$U$380,16,0)</f>
        <v>0</v>
      </c>
      <c r="U198" s="98">
        <f t="shared" si="245"/>
        <v>28</v>
      </c>
      <c r="V198" s="99">
        <f t="shared" si="246"/>
        <v>438704</v>
      </c>
      <c r="W198" s="98">
        <f>VLOOKUP(D198,[1]Sheet1!$E$15:$DN$388,114,0)</f>
        <v>0</v>
      </c>
      <c r="X198" s="99">
        <f t="shared" si="247"/>
        <v>0</v>
      </c>
      <c r="Y198" s="98">
        <f>VLOOKUP(D198,[1]Sheet1!$E$15:$DP$388,116,0)</f>
        <v>0</v>
      </c>
      <c r="Z198" s="99">
        <f t="shared" si="248"/>
        <v>0</v>
      </c>
      <c r="AA198" s="71">
        <v>73900</v>
      </c>
      <c r="AB198" s="39">
        <f t="shared" si="340"/>
        <v>1987595.82</v>
      </c>
      <c r="AC198" s="39">
        <f t="shared" si="341"/>
        <v>0</v>
      </c>
      <c r="AD198" s="39">
        <f t="shared" si="342"/>
        <v>0</v>
      </c>
      <c r="AE198" s="39">
        <f t="shared" si="343"/>
        <v>26463</v>
      </c>
      <c r="AF198" s="39">
        <f t="shared" si="249"/>
        <v>2014058.82</v>
      </c>
      <c r="AG198" s="39">
        <f t="shared" si="344"/>
        <v>438704</v>
      </c>
      <c r="AH198" s="39">
        <f t="shared" si="250"/>
        <v>73900</v>
      </c>
      <c r="AI198" s="39">
        <f t="shared" si="345"/>
        <v>0</v>
      </c>
      <c r="AJ198" s="39">
        <f>AF198+AG198+AH198+AI198</f>
        <v>2526662.8200000003</v>
      </c>
      <c r="AK198" s="102">
        <v>0</v>
      </c>
      <c r="AL198" s="39">
        <f>VLOOKUP(D198,[6]data!$A$2:$E$107,5,0)</f>
        <v>5000</v>
      </c>
      <c r="AM198" s="98">
        <f>VLOOKUP(D198,[2]Sheet1!$E$15:$CJ$388,84,0)</f>
        <v>45</v>
      </c>
      <c r="AN198" s="39">
        <f t="shared" si="252"/>
        <v>4500</v>
      </c>
      <c r="AO198" s="76"/>
      <c r="AP198" s="76">
        <f t="shared" si="253"/>
        <v>0</v>
      </c>
      <c r="AQ198" s="76"/>
      <c r="AR198" s="76">
        <f t="shared" si="254"/>
        <v>0</v>
      </c>
      <c r="AS198" s="99">
        <f t="shared" si="255"/>
        <v>9500</v>
      </c>
      <c r="AT198" s="100">
        <f t="shared" si="256"/>
        <v>2536162.8200000003</v>
      </c>
      <c r="AU198" s="98">
        <f>VLOOKUP(D198,[1]Sheet1!$E$15:$CT$388,94,0)</f>
        <v>16</v>
      </c>
      <c r="AV198" s="98">
        <f>VLOOKUP(D198,[1]Sheet1!$E$15:$CV$388,96,0)</f>
        <v>365</v>
      </c>
      <c r="AW198" s="99">
        <f t="shared" si="257"/>
        <v>572238</v>
      </c>
      <c r="AX198" s="98">
        <f>VLOOKUP(D198,[1]Sheet1!$E$15:$CR$388,92,0)</f>
        <v>5</v>
      </c>
      <c r="AY198" s="98">
        <f t="shared" si="258"/>
        <v>12600</v>
      </c>
      <c r="AZ198" s="76">
        <f t="shared" si="259"/>
        <v>22995</v>
      </c>
      <c r="BA198" s="104"/>
      <c r="BB198" s="102">
        <v>380</v>
      </c>
      <c r="BC198" s="99">
        <f t="shared" si="260"/>
        <v>78660</v>
      </c>
      <c r="BD198" s="98">
        <f>VLOOKUP(D198,[1]Sheet1!$E$15:$DF$388,106,0)</f>
        <v>0</v>
      </c>
      <c r="BE198" s="98">
        <f>BD198*100</f>
        <v>0</v>
      </c>
      <c r="BF198" s="99">
        <v>2662</v>
      </c>
      <c r="BG198" s="98">
        <f t="shared" si="346"/>
        <v>657</v>
      </c>
      <c r="BH198" s="98">
        <f t="shared" si="347"/>
        <v>0</v>
      </c>
      <c r="BI198" s="99">
        <f t="shared" si="262"/>
        <v>27594</v>
      </c>
      <c r="BJ198" s="98">
        <f>VLOOKUP(D198,[1]Sheet1!$E$15:$CA$388,75,0)</f>
        <v>0</v>
      </c>
      <c r="BK198" s="98">
        <f t="shared" si="263"/>
        <v>0</v>
      </c>
      <c r="BL198" s="98">
        <v>0</v>
      </c>
      <c r="BM198" s="98">
        <f t="shared" si="264"/>
        <v>0</v>
      </c>
      <c r="BN198" s="98"/>
      <c r="BO198" s="98"/>
      <c r="BP198" s="39">
        <f t="shared" si="265"/>
        <v>0</v>
      </c>
      <c r="BQ198" s="39">
        <f t="shared" si="348"/>
        <v>3252911.8200000003</v>
      </c>
      <c r="BR198" s="39">
        <f t="shared" si="266"/>
        <v>3252912</v>
      </c>
    </row>
    <row r="199" spans="1:70" x14ac:dyDescent="0.25">
      <c r="A199" s="86"/>
      <c r="B199" s="11">
        <f>SUM(B6:B198)</f>
        <v>169</v>
      </c>
      <c r="C199" s="11">
        <f>SUM(C7:C198)</f>
        <v>925</v>
      </c>
      <c r="D199" s="86"/>
      <c r="E199" s="86"/>
      <c r="F199" s="47" t="s">
        <v>49</v>
      </c>
      <c r="G199" s="47">
        <f t="shared" ref="G199:AL199" si="349">G189+G186+G178+G169+G161+G150+G141+G135+G127+G119+G110+G99+G86+G79+G71+G62+G54+G45+G39+G35+G25+G17+G8+G6</f>
        <v>100546</v>
      </c>
      <c r="H199" s="47">
        <f t="shared" si="349"/>
        <v>310385502</v>
      </c>
      <c r="I199" s="47">
        <f t="shared" si="349"/>
        <v>406</v>
      </c>
      <c r="J199" s="47">
        <f t="shared" si="349"/>
        <v>2436000</v>
      </c>
      <c r="K199" s="47">
        <f t="shared" si="349"/>
        <v>472</v>
      </c>
      <c r="L199" s="47">
        <f t="shared" si="349"/>
        <v>1764336</v>
      </c>
      <c r="M199" s="47">
        <f t="shared" si="349"/>
        <v>66</v>
      </c>
      <c r="N199" s="47">
        <f t="shared" si="349"/>
        <v>165660</v>
      </c>
      <c r="O199" s="47">
        <f t="shared" si="349"/>
        <v>343</v>
      </c>
      <c r="P199" s="47">
        <f t="shared" si="349"/>
        <v>3025603</v>
      </c>
      <c r="Q199" s="47">
        <f t="shared" si="349"/>
        <v>317777101</v>
      </c>
      <c r="R199" s="47">
        <f t="shared" si="349"/>
        <v>101833</v>
      </c>
      <c r="S199" s="47">
        <f t="shared" si="349"/>
        <v>4255</v>
      </c>
      <c r="T199" s="47">
        <f t="shared" si="349"/>
        <v>16</v>
      </c>
      <c r="U199" s="47">
        <f t="shared" si="349"/>
        <v>4271</v>
      </c>
      <c r="V199" s="47">
        <f t="shared" si="349"/>
        <v>66918028</v>
      </c>
      <c r="W199" s="47">
        <f t="shared" si="349"/>
        <v>3701</v>
      </c>
      <c r="X199" s="47">
        <f t="shared" si="349"/>
        <v>273874</v>
      </c>
      <c r="Y199" s="47">
        <f t="shared" si="349"/>
        <v>27376</v>
      </c>
      <c r="Z199" s="47">
        <f t="shared" si="349"/>
        <v>3531504</v>
      </c>
      <c r="AA199" s="47">
        <f t="shared" si="349"/>
        <v>12489100</v>
      </c>
      <c r="AB199" s="47">
        <f t="shared" si="349"/>
        <v>304177791.95999998</v>
      </c>
      <c r="AC199" s="47">
        <f t="shared" si="349"/>
        <v>2387280</v>
      </c>
      <c r="AD199" s="47">
        <f t="shared" si="349"/>
        <v>1929996</v>
      </c>
      <c r="AE199" s="47">
        <f t="shared" si="349"/>
        <v>3025603</v>
      </c>
      <c r="AF199" s="47">
        <f t="shared" si="349"/>
        <v>311520670.95999998</v>
      </c>
      <c r="AG199" s="47">
        <f t="shared" si="349"/>
        <v>66918028</v>
      </c>
      <c r="AH199" s="47">
        <f t="shared" si="349"/>
        <v>12489100</v>
      </c>
      <c r="AI199" s="47">
        <f t="shared" si="349"/>
        <v>3805378</v>
      </c>
      <c r="AJ199" s="47">
        <f t="shared" si="349"/>
        <v>394733176.96000004</v>
      </c>
      <c r="AK199" s="47">
        <f t="shared" si="349"/>
        <v>286550</v>
      </c>
      <c r="AL199" s="47">
        <f t="shared" si="349"/>
        <v>530000</v>
      </c>
      <c r="AM199" s="47">
        <f t="shared" ref="AM199:BR199" si="350">AM189+AM186+AM178+AM169+AM161+AM150+AM141+AM135+AM127+AM119+AM110+AM99+AM86+AM79+AM71+AM62+AM54+AM45+AM39+AM35+AM25+AM17+AM8+AM6</f>
        <v>3159</v>
      </c>
      <c r="AN199" s="47">
        <f t="shared" si="350"/>
        <v>315900</v>
      </c>
      <c r="AO199" s="47">
        <f t="shared" si="350"/>
        <v>850</v>
      </c>
      <c r="AP199" s="47">
        <f t="shared" si="350"/>
        <v>524790</v>
      </c>
      <c r="AQ199" s="47">
        <f t="shared" si="350"/>
        <v>144</v>
      </c>
      <c r="AR199" s="47">
        <f t="shared" si="350"/>
        <v>133358.39999999999</v>
      </c>
      <c r="AS199" s="47">
        <f t="shared" si="350"/>
        <v>1790598.4000000004</v>
      </c>
      <c r="AT199" s="47">
        <f t="shared" si="350"/>
        <v>396523775.35999995</v>
      </c>
      <c r="AU199" s="47">
        <f t="shared" si="350"/>
        <v>1725</v>
      </c>
      <c r="AV199" s="47">
        <f t="shared" si="350"/>
        <v>39759</v>
      </c>
      <c r="AW199" s="47">
        <f t="shared" si="350"/>
        <v>62270526</v>
      </c>
      <c r="AX199" s="47">
        <f t="shared" si="350"/>
        <v>170</v>
      </c>
      <c r="AY199" s="47">
        <f t="shared" si="350"/>
        <v>428400</v>
      </c>
      <c r="AZ199" s="47">
        <f t="shared" si="350"/>
        <v>3533320</v>
      </c>
      <c r="BA199" s="47">
        <f t="shared" si="350"/>
        <v>87671</v>
      </c>
      <c r="BB199" s="47">
        <f t="shared" si="350"/>
        <v>42490</v>
      </c>
      <c r="BC199" s="47">
        <f t="shared" si="350"/>
        <v>8795430</v>
      </c>
      <c r="BD199" s="47">
        <f t="shared" si="350"/>
        <v>29216</v>
      </c>
      <c r="BE199" s="47">
        <f t="shared" si="350"/>
        <v>2921600</v>
      </c>
      <c r="BF199" s="47">
        <f t="shared" si="350"/>
        <v>444554</v>
      </c>
      <c r="BG199" s="47">
        <f t="shared" si="350"/>
        <v>100546</v>
      </c>
      <c r="BH199" s="47">
        <f t="shared" si="350"/>
        <v>406</v>
      </c>
      <c r="BI199" s="47">
        <f t="shared" si="350"/>
        <v>4239984</v>
      </c>
      <c r="BJ199" s="47">
        <f t="shared" si="350"/>
        <v>397</v>
      </c>
      <c r="BK199" s="47">
        <f t="shared" si="350"/>
        <v>7543</v>
      </c>
      <c r="BL199" s="47">
        <f t="shared" si="350"/>
        <v>183</v>
      </c>
      <c r="BM199" s="47">
        <f t="shared" si="350"/>
        <v>164151</v>
      </c>
      <c r="BN199" s="47">
        <f t="shared" si="350"/>
        <v>0</v>
      </c>
      <c r="BO199" s="47">
        <f t="shared" si="350"/>
        <v>0</v>
      </c>
      <c r="BP199" s="47">
        <f t="shared" si="350"/>
        <v>0</v>
      </c>
      <c r="BQ199" s="47">
        <f t="shared" si="350"/>
        <v>479416954.36000001</v>
      </c>
      <c r="BR199" s="47">
        <f t="shared" si="350"/>
        <v>479416952</v>
      </c>
    </row>
  </sheetData>
  <autoFilter ref="AO1:AO199"/>
  <pageMargins left="0.25" right="0.25" top="0.75" bottom="0.75" header="0.3" footer="0.3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2:H19"/>
  <sheetViews>
    <sheetView topLeftCell="A4" workbookViewId="0">
      <selection activeCell="D16" sqref="D16"/>
    </sheetView>
  </sheetViews>
  <sheetFormatPr defaultColWidth="9.140625" defaultRowHeight="15" x14ac:dyDescent="0.25"/>
  <cols>
    <col min="1" max="4" width="9.140625" style="3"/>
    <col min="5" max="5" width="18.140625" style="3" customWidth="1"/>
    <col min="6" max="6" width="17.42578125" style="3" customWidth="1"/>
    <col min="7" max="8" width="15.28515625" style="3" customWidth="1"/>
    <col min="9" max="9" width="13.140625" style="3" customWidth="1"/>
    <col min="10" max="10" width="9.140625" style="3"/>
    <col min="11" max="11" width="14" style="3" customWidth="1"/>
    <col min="12" max="16384" width="9.140625" style="3"/>
  </cols>
  <sheetData>
    <row r="12" spans="5:8" x14ac:dyDescent="0.25">
      <c r="E12" s="9" t="s">
        <v>585</v>
      </c>
    </row>
    <row r="14" spans="5:8" ht="30.75" thickBot="1" x14ac:dyDescent="0.3">
      <c r="F14" s="4" t="s">
        <v>584</v>
      </c>
      <c r="G14" s="5" t="s">
        <v>172</v>
      </c>
      <c r="H14" s="5" t="s">
        <v>173</v>
      </c>
    </row>
    <row r="15" spans="5:8" x14ac:dyDescent="0.25">
      <c r="E15" s="6" t="s">
        <v>580</v>
      </c>
      <c r="F15" s="3">
        <f>F17-F16</f>
        <v>1762772</v>
      </c>
      <c r="G15" s="3">
        <f>F15/122%</f>
        <v>1444895.0819672132</v>
      </c>
      <c r="H15" s="3">
        <f>F15-G15</f>
        <v>317876.91803278681</v>
      </c>
    </row>
    <row r="16" spans="5:8" x14ac:dyDescent="0.25">
      <c r="E16" s="6" t="s">
        <v>581</v>
      </c>
      <c r="F16" s="3">
        <v>1888738</v>
      </c>
      <c r="G16" s="3">
        <f>F16/122%</f>
        <v>1548145.9016393444</v>
      </c>
      <c r="H16" s="3">
        <f>F16-G16</f>
        <v>340592.0983606556</v>
      </c>
    </row>
    <row r="17" spans="5:8" x14ac:dyDescent="0.25">
      <c r="E17" s="7"/>
      <c r="F17" s="2">
        <v>3651510</v>
      </c>
      <c r="G17" s="8">
        <f>G15+G16</f>
        <v>2993040.9836065574</v>
      </c>
      <c r="H17" s="8">
        <f>H15+H16</f>
        <v>658469.01639344241</v>
      </c>
    </row>
    <row r="18" spans="5:8" x14ac:dyDescent="0.25">
      <c r="E18" s="6" t="s">
        <v>582</v>
      </c>
      <c r="F18" s="3">
        <v>386818</v>
      </c>
      <c r="G18" s="3">
        <v>317087</v>
      </c>
      <c r="H18" s="3">
        <f>F18-G18</f>
        <v>69731</v>
      </c>
    </row>
    <row r="19" spans="5:8" x14ac:dyDescent="0.25">
      <c r="F19" s="10">
        <f>F17+F18</f>
        <v>4038328</v>
      </c>
      <c r="G19" s="10">
        <f t="shared" ref="G19:H19" si="0">G17+G18</f>
        <v>3310127.9836065574</v>
      </c>
      <c r="H19" s="10">
        <f t="shared" si="0"/>
        <v>728200.01639344241</v>
      </c>
    </row>
  </sheetData>
  <pageMargins left="0.7" right="0.7" top="0.75" bottom="0.75" header="0.3" footer="0.3"/>
  <pageSetup paperSize="9" scale="8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311 ДД</vt:lpstr>
      <vt:lpstr>312 ДД</vt:lpstr>
      <vt:lpstr>318</vt:lpstr>
      <vt:lpstr>324+332</vt:lpstr>
      <vt:lpstr>326</vt:lpstr>
      <vt:lpstr>338 RAZBIVKA</vt:lpstr>
      <vt:lpstr>322 100%  INS</vt:lpstr>
      <vt:lpstr>337 ЦПЛР</vt:lpstr>
      <vt:lpstr>'324+332'!Print_Area</vt:lpstr>
      <vt:lpstr>'337 ЦПЛР'!Print_Area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RDimitrova</dc:creator>
  <cp:lastModifiedBy>Veselina.Hristova</cp:lastModifiedBy>
  <cp:lastPrinted>2024-03-25T12:50:20Z</cp:lastPrinted>
  <dcterms:created xsi:type="dcterms:W3CDTF">2020-02-04T06:30:47Z</dcterms:created>
  <dcterms:modified xsi:type="dcterms:W3CDTF">2024-03-29T13:56:58Z</dcterms:modified>
</cp:coreProperties>
</file>