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 tabRatio="901" firstSheet="1" activeTab="1"/>
  </bookViews>
  <sheets>
    <sheet name="1" sheetId="3" state="hidden" r:id="rId1"/>
    <sheet name="Образец 1" sheetId="44" r:id="rId2"/>
    <sheet name="2" sheetId="24" state="hidden" r:id="rId3"/>
    <sheet name="3" sheetId="25" state="hidden" r:id="rId4"/>
    <sheet name="4" sheetId="26" state="hidden" r:id="rId5"/>
    <sheet name="5" sheetId="27" state="hidden" r:id="rId6"/>
    <sheet name="6" sheetId="28" state="hidden" r:id="rId7"/>
    <sheet name="7" sheetId="29" state="hidden" r:id="rId8"/>
    <sheet name="8" sheetId="30" state="hidden" r:id="rId9"/>
    <sheet name="9" sheetId="31" state="hidden" r:id="rId10"/>
    <sheet name="10" sheetId="32" state="hidden" r:id="rId11"/>
    <sheet name="11" sheetId="33" state="hidden" r:id="rId12"/>
    <sheet name="12" sheetId="34" state="hidden" r:id="rId13"/>
    <sheet name="13" sheetId="35" state="hidden" r:id="rId14"/>
    <sheet name="14" sheetId="36" state="hidden" r:id="rId15"/>
    <sheet name="15" sheetId="37" state="hidden" r:id="rId16"/>
    <sheet name="16" sheetId="38" state="hidden" r:id="rId17"/>
    <sheet name="17" sheetId="39" state="hidden" r:id="rId18"/>
    <sheet name="18" sheetId="40" state="hidden" r:id="rId19"/>
    <sheet name="19" sheetId="41" state="hidden" r:id="rId20"/>
    <sheet name="20" sheetId="42" state="hidden" r:id="rId21"/>
    <sheet name="Обобщение" sheetId="4" state="hidden" r:id="rId22"/>
  </sheets>
  <definedNames>
    <definedName name="_ftn1" localSheetId="0">'1'!$C$177</definedName>
    <definedName name="_ftn1" localSheetId="10">'10'!$C$177</definedName>
    <definedName name="_ftn1" localSheetId="11">'11'!$C$177</definedName>
    <definedName name="_ftn1" localSheetId="12">'12'!$C$177</definedName>
    <definedName name="_ftn1" localSheetId="13">'13'!$C$177</definedName>
    <definedName name="_ftn1" localSheetId="14">'14'!$C$177</definedName>
    <definedName name="_ftn1" localSheetId="15">'15'!$C$177</definedName>
    <definedName name="_ftn1" localSheetId="16">'16'!$C$177</definedName>
    <definedName name="_ftn1" localSheetId="17">'17'!$C$177</definedName>
    <definedName name="_ftn1" localSheetId="18">'18'!$C$177</definedName>
    <definedName name="_ftn1" localSheetId="19">'19'!$C$177</definedName>
    <definedName name="_ftn1" localSheetId="2">'2'!$C$177</definedName>
    <definedName name="_ftn1" localSheetId="20">'20'!$C$177</definedName>
    <definedName name="_ftn1" localSheetId="3">'3'!$C$177</definedName>
    <definedName name="_ftn1" localSheetId="4">'4'!$C$177</definedName>
    <definedName name="_ftn1" localSheetId="5">'5'!$C$177</definedName>
    <definedName name="_ftn1" localSheetId="6">'6'!$C$177</definedName>
    <definedName name="_ftn1" localSheetId="7">'7'!$C$177</definedName>
    <definedName name="_ftn1" localSheetId="8">'8'!$C$177</definedName>
    <definedName name="_ftn1" localSheetId="9">'9'!$C$177</definedName>
    <definedName name="_ftn1" localSheetId="1">'Образец 1'!#REF!</definedName>
    <definedName name="_ftnref1" localSheetId="0">'1'!$C$174</definedName>
    <definedName name="_ftnref1" localSheetId="10">'10'!$C$174</definedName>
    <definedName name="_ftnref1" localSheetId="11">'11'!$C$174</definedName>
    <definedName name="_ftnref1" localSheetId="12">'12'!$C$174</definedName>
    <definedName name="_ftnref1" localSheetId="13">'13'!$C$174</definedName>
    <definedName name="_ftnref1" localSheetId="14">'14'!$C$174</definedName>
    <definedName name="_ftnref1" localSheetId="15">'15'!$C$174</definedName>
    <definedName name="_ftnref1" localSheetId="16">'16'!$C$174</definedName>
    <definedName name="_ftnref1" localSheetId="17">'17'!$C$174</definedName>
    <definedName name="_ftnref1" localSheetId="18">'18'!$C$174</definedName>
    <definedName name="_ftnref1" localSheetId="19">'19'!$C$174</definedName>
    <definedName name="_ftnref1" localSheetId="2">'2'!$C$174</definedName>
    <definedName name="_ftnref1" localSheetId="20">'20'!$C$174</definedName>
    <definedName name="_ftnref1" localSheetId="3">'3'!$C$174</definedName>
    <definedName name="_ftnref1" localSheetId="4">'4'!$C$174</definedName>
    <definedName name="_ftnref1" localSheetId="5">'5'!$C$174</definedName>
    <definedName name="_ftnref1" localSheetId="6">'6'!$C$174</definedName>
    <definedName name="_ftnref1" localSheetId="7">'7'!$C$174</definedName>
    <definedName name="_ftnref1" localSheetId="8">'8'!$C$174</definedName>
    <definedName name="_ftnref1" localSheetId="9">'9'!$C$174</definedName>
    <definedName name="_ftnref1" localSheetId="1">'Образец 1'!#REF!</definedName>
    <definedName name="_xlnm.Print_Area" localSheetId="0">'1'!$B$5:$D$165</definedName>
    <definedName name="_xlnm.Print_Area" localSheetId="10">'10'!$B$5:$D$166</definedName>
    <definedName name="_xlnm.Print_Area" localSheetId="11">'11'!$B$5:$D$166</definedName>
    <definedName name="_xlnm.Print_Area" localSheetId="12">'12'!$B$5:$D$166</definedName>
    <definedName name="_xlnm.Print_Area" localSheetId="13">'13'!$B$5:$D$166</definedName>
    <definedName name="_xlnm.Print_Area" localSheetId="14">'14'!$B$5:$D$166</definedName>
    <definedName name="_xlnm.Print_Area" localSheetId="15">'15'!$B$5:$D$166</definedName>
    <definedName name="_xlnm.Print_Area" localSheetId="16">'16'!$B$5:$D$166</definedName>
    <definedName name="_xlnm.Print_Area" localSheetId="17">'17'!$B$5:$D$166</definedName>
    <definedName name="_xlnm.Print_Area" localSheetId="18">'18'!$B$5:$D$166</definedName>
    <definedName name="_xlnm.Print_Area" localSheetId="19">'19'!$B$5:$D$166</definedName>
    <definedName name="_xlnm.Print_Area" localSheetId="2">'2'!$B$5:$D$166</definedName>
    <definedName name="_xlnm.Print_Area" localSheetId="20">'20'!$B$5:$D$166</definedName>
    <definedName name="_xlnm.Print_Area" localSheetId="3">'3'!$B$5:$D$166</definedName>
    <definedName name="_xlnm.Print_Area" localSheetId="4">'4'!$B$5:$D$166</definedName>
    <definedName name="_xlnm.Print_Area" localSheetId="5">'5'!$B$5:$D$166</definedName>
    <definedName name="_xlnm.Print_Area" localSheetId="6">'6'!$B$5:$D$166</definedName>
    <definedName name="_xlnm.Print_Area" localSheetId="7">'7'!$B$5:$D$166</definedName>
    <definedName name="_xlnm.Print_Area" localSheetId="8">'8'!$B$5:$D$166</definedName>
    <definedName name="_xlnm.Print_Area" localSheetId="9">'9'!$B$5:$D$166</definedName>
    <definedName name="_xlnm.Print_Area" localSheetId="1">'Образец 1'!$B$5:$D$168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0" i="44" l="1"/>
  <c r="B161" i="44" s="1"/>
  <c r="B162" i="44" s="1"/>
  <c r="B163" i="44" s="1"/>
  <c r="B164" i="44" s="1"/>
  <c r="B165" i="44" s="1"/>
  <c r="E156" i="44"/>
  <c r="A156" i="44"/>
  <c r="A155" i="44"/>
  <c r="E154" i="44"/>
  <c r="E155" i="44" s="1"/>
  <c r="A154" i="44"/>
  <c r="A153" i="44"/>
  <c r="A152" i="44"/>
  <c r="A151" i="44"/>
  <c r="A150" i="44"/>
  <c r="E149" i="44"/>
  <c r="A149" i="44"/>
  <c r="E148" i="44"/>
  <c r="A148" i="44"/>
  <c r="E147" i="44"/>
  <c r="A147" i="44"/>
  <c r="E146" i="44"/>
  <c r="A146" i="44"/>
  <c r="A145" i="44"/>
  <c r="A144" i="44"/>
  <c r="A143" i="44"/>
  <c r="A142" i="44"/>
  <c r="A141" i="44"/>
  <c r="A140" i="44"/>
  <c r="A139" i="44"/>
  <c r="A138" i="44"/>
  <c r="A137" i="44"/>
  <c r="A136" i="44"/>
  <c r="A135" i="44"/>
  <c r="A134" i="44"/>
  <c r="A133" i="44"/>
  <c r="A132" i="44"/>
  <c r="A131" i="44"/>
  <c r="A130" i="44"/>
  <c r="E114" i="44"/>
  <c r="E111" i="44"/>
  <c r="E108" i="44"/>
  <c r="E105" i="44"/>
  <c r="E102" i="44"/>
  <c r="E95" i="44"/>
  <c r="E89" i="44"/>
  <c r="E85" i="44"/>
  <c r="E81" i="44"/>
  <c r="E77" i="44"/>
  <c r="E65" i="44"/>
  <c r="E55" i="44"/>
  <c r="E52" i="44"/>
  <c r="E43" i="44"/>
  <c r="E38" i="44"/>
  <c r="B31" i="44"/>
  <c r="B32" i="44" s="1"/>
  <c r="B33" i="44" s="1"/>
  <c r="B34" i="44" s="1"/>
  <c r="B38" i="44" s="1"/>
  <c r="B43" i="44" s="1"/>
  <c r="B47" i="44" s="1"/>
  <c r="B48" i="44" s="1"/>
  <c r="B49" i="44" s="1"/>
  <c r="B50" i="44" s="1"/>
  <c r="B51" i="44" s="1"/>
  <c r="B52" i="44" s="1"/>
  <c r="B55" i="44" s="1"/>
  <c r="B58" i="44" s="1"/>
  <c r="B65" i="44" s="1"/>
  <c r="B71" i="44" s="1"/>
  <c r="B72" i="44" s="1"/>
  <c r="B76" i="44" s="1"/>
  <c r="B77" i="44" s="1"/>
  <c r="B80" i="44" s="1"/>
  <c r="B81" i="44" s="1"/>
  <c r="B84" i="44" s="1"/>
  <c r="B85" i="44" s="1"/>
  <c r="B88" i="44" s="1"/>
  <c r="B89" i="44" s="1"/>
  <c r="B95" i="44" s="1"/>
  <c r="B98" i="44" s="1"/>
  <c r="B100" i="44" s="1"/>
  <c r="B101" i="44" s="1"/>
  <c r="B102" i="44" s="1"/>
  <c r="B105" i="44" s="1"/>
  <c r="B108" i="44" s="1"/>
  <c r="B111" i="44" s="1"/>
  <c r="B114" i="44" s="1"/>
  <c r="B117" i="44" s="1"/>
  <c r="B120" i="44" s="1"/>
  <c r="B123" i="44" s="1"/>
  <c r="B125" i="44" s="1"/>
  <c r="B129" i="44" s="1"/>
  <c r="DJ14" i="44"/>
  <c r="DI14" i="44"/>
  <c r="DH14" i="44"/>
  <c r="DG14" i="44"/>
  <c r="DF14" i="44"/>
  <c r="DE14" i="44"/>
  <c r="DD14" i="44"/>
  <c r="DC14" i="44"/>
  <c r="DB14" i="44"/>
  <c r="DA14" i="44"/>
  <c r="CZ14" i="44"/>
  <c r="CY14" i="44"/>
  <c r="CX14" i="44"/>
  <c r="CW14" i="44"/>
  <c r="CV14" i="44"/>
  <c r="CU14" i="44"/>
  <c r="CT14" i="44"/>
  <c r="CS14" i="44"/>
  <c r="CR14" i="44"/>
  <c r="CQ14" i="44"/>
  <c r="CP14" i="44"/>
  <c r="CO14" i="44"/>
  <c r="CN14" i="44"/>
  <c r="CM14" i="44"/>
  <c r="CL14" i="44"/>
  <c r="CK14" i="44"/>
  <c r="CJ14" i="44"/>
  <c r="CI14" i="44"/>
  <c r="CH14" i="44"/>
  <c r="CG14" i="44"/>
  <c r="CF14" i="44"/>
  <c r="CE14" i="44"/>
  <c r="CD14" i="44"/>
  <c r="CC14" i="44"/>
  <c r="CB14" i="44"/>
  <c r="CA14" i="44"/>
  <c r="BZ14" i="44"/>
  <c r="BY14" i="44"/>
  <c r="BX14" i="44"/>
  <c r="BW14" i="44"/>
  <c r="BV14" i="44"/>
  <c r="BU14" i="44"/>
  <c r="BT14" i="44"/>
  <c r="BS14" i="44"/>
  <c r="BR14" i="44"/>
  <c r="BQ14" i="44"/>
  <c r="BP14" i="44"/>
  <c r="BO14" i="44"/>
  <c r="BN14" i="44"/>
  <c r="BM14" i="44"/>
  <c r="BL14" i="44"/>
  <c r="BK14" i="44"/>
  <c r="BJ14" i="44"/>
  <c r="BI14" i="44"/>
  <c r="BH14" i="44"/>
  <c r="BG14" i="44"/>
  <c r="BF14" i="44"/>
  <c r="BE14" i="44"/>
  <c r="BD14" i="44"/>
  <c r="BC14" i="44"/>
  <c r="BB14" i="44"/>
  <c r="BA14" i="44"/>
  <c r="AZ14" i="44"/>
  <c r="AY14" i="44"/>
  <c r="AX14" i="44"/>
  <c r="AW14" i="44"/>
  <c r="AV14" i="44"/>
  <c r="AU14" i="44"/>
  <c r="AT14" i="44"/>
  <c r="AS14" i="44"/>
  <c r="AR14" i="44"/>
  <c r="AQ14" i="44"/>
  <c r="AP14" i="44"/>
  <c r="AO14" i="44"/>
  <c r="AN14" i="44"/>
  <c r="AM14" i="44"/>
  <c r="AL14" i="44"/>
  <c r="AK14" i="44"/>
  <c r="AJ14" i="44"/>
  <c r="AI14" i="44"/>
  <c r="AH14" i="44"/>
  <c r="AG14" i="44"/>
  <c r="AF14" i="44"/>
  <c r="AE14" i="44"/>
  <c r="AD14" i="44"/>
  <c r="AC14" i="44"/>
  <c r="AB14" i="44"/>
  <c r="AA14" i="44"/>
  <c r="D2" i="3"/>
  <c r="D3" i="3"/>
  <c r="E129" i="44" l="1"/>
  <c r="A4" i="4" l="1"/>
  <c r="A5" i="4"/>
  <c r="A6" i="4"/>
  <c r="A7" i="4"/>
  <c r="A8" i="4"/>
  <c r="A9" i="4"/>
  <c r="A10" i="4"/>
  <c r="A11" i="4"/>
  <c r="A12" i="4"/>
  <c r="A13" i="4"/>
  <c r="A3" i="4"/>
  <c r="E222" i="4"/>
  <c r="D222" i="4"/>
  <c r="K221" i="4"/>
  <c r="E221" i="4"/>
  <c r="L221" i="4" s="1"/>
  <c r="D221" i="4"/>
  <c r="E220" i="4"/>
  <c r="K220" i="4" s="1"/>
  <c r="D220" i="4"/>
  <c r="M219" i="4"/>
  <c r="I219" i="4"/>
  <c r="H219" i="4"/>
  <c r="E219" i="4"/>
  <c r="J219" i="4" s="1"/>
  <c r="D219" i="4"/>
  <c r="C219" i="4"/>
  <c r="E218" i="4"/>
  <c r="D218" i="4"/>
  <c r="K217" i="4"/>
  <c r="E217" i="4"/>
  <c r="L217" i="4" s="1"/>
  <c r="D217" i="4"/>
  <c r="E216" i="4"/>
  <c r="K216" i="4" s="1"/>
  <c r="D216" i="4"/>
  <c r="M215" i="4"/>
  <c r="I215" i="4"/>
  <c r="H215" i="4"/>
  <c r="E215" i="4"/>
  <c r="J215" i="4" s="1"/>
  <c r="D215" i="4"/>
  <c r="C215" i="4"/>
  <c r="E214" i="4"/>
  <c r="D214" i="4"/>
  <c r="K213" i="4"/>
  <c r="E213" i="4"/>
  <c r="L213" i="4" s="1"/>
  <c r="D213" i="4"/>
  <c r="M211" i="4"/>
  <c r="L211" i="4"/>
  <c r="I211" i="4"/>
  <c r="H211" i="4"/>
  <c r="G211" i="4"/>
  <c r="E211" i="4"/>
  <c r="J211" i="4" s="1"/>
  <c r="D211" i="4"/>
  <c r="C211" i="4"/>
  <c r="B211" i="4"/>
  <c r="E210" i="4"/>
  <c r="L210" i="4" s="1"/>
  <c r="D210" i="4"/>
  <c r="M209" i="4"/>
  <c r="I209" i="4"/>
  <c r="E209" i="4"/>
  <c r="K209" i="4" s="1"/>
  <c r="D209" i="4"/>
  <c r="L208" i="4"/>
  <c r="H208" i="4"/>
  <c r="E208" i="4"/>
  <c r="J208" i="4" s="1"/>
  <c r="D208" i="4"/>
  <c r="K207" i="4"/>
  <c r="E207" i="4"/>
  <c r="D207" i="4"/>
  <c r="E206" i="4"/>
  <c r="L206" i="4" s="1"/>
  <c r="D206" i="4"/>
  <c r="E205" i="4"/>
  <c r="D205" i="4"/>
  <c r="I204" i="4"/>
  <c r="E204" i="4"/>
  <c r="J204" i="4" s="1"/>
  <c r="D204" i="4"/>
  <c r="C204" i="4"/>
  <c r="L203" i="4"/>
  <c r="I203" i="4"/>
  <c r="G203" i="4"/>
  <c r="E203" i="4"/>
  <c r="J203" i="4" s="1"/>
  <c r="D203" i="4"/>
  <c r="B203" i="4"/>
  <c r="E202" i="4"/>
  <c r="L202" i="4" s="1"/>
  <c r="D202" i="4"/>
  <c r="H200" i="4"/>
  <c r="E200" i="4"/>
  <c r="M200" i="4" s="1"/>
  <c r="D200" i="4"/>
  <c r="M199" i="4"/>
  <c r="E199" i="4"/>
  <c r="D199" i="4"/>
  <c r="E198" i="4"/>
  <c r="K198" i="4" s="1"/>
  <c r="D198" i="4"/>
  <c r="M197" i="4"/>
  <c r="L197" i="4"/>
  <c r="I197" i="4"/>
  <c r="H197" i="4"/>
  <c r="G197" i="4"/>
  <c r="E197" i="4"/>
  <c r="J197" i="4" s="1"/>
  <c r="D197" i="4"/>
  <c r="C197" i="4"/>
  <c r="B197" i="4"/>
  <c r="H196" i="4"/>
  <c r="E196" i="4"/>
  <c r="M196" i="4" s="1"/>
  <c r="D196" i="4"/>
  <c r="E195" i="4"/>
  <c r="D195" i="4"/>
  <c r="E194" i="4"/>
  <c r="K194" i="4" s="1"/>
  <c r="D194" i="4"/>
  <c r="M193" i="4"/>
  <c r="L193" i="4"/>
  <c r="I193" i="4"/>
  <c r="H193" i="4"/>
  <c r="G193" i="4"/>
  <c r="E193" i="4"/>
  <c r="J193" i="4" s="1"/>
  <c r="D193" i="4"/>
  <c r="C193" i="4"/>
  <c r="B193" i="4"/>
  <c r="H192" i="4"/>
  <c r="E192" i="4"/>
  <c r="M192" i="4" s="1"/>
  <c r="D192" i="4"/>
  <c r="M191" i="4"/>
  <c r="E191" i="4"/>
  <c r="D191" i="4"/>
  <c r="E189" i="4"/>
  <c r="M189" i="4" s="1"/>
  <c r="D189" i="4"/>
  <c r="E188" i="4"/>
  <c r="D188" i="4"/>
  <c r="E187" i="4"/>
  <c r="D187" i="4"/>
  <c r="L186" i="4"/>
  <c r="E186" i="4"/>
  <c r="D186" i="4"/>
  <c r="E185" i="4"/>
  <c r="M185" i="4" s="1"/>
  <c r="D185" i="4"/>
  <c r="E184" i="4"/>
  <c r="D184" i="4"/>
  <c r="E183" i="4"/>
  <c r="D183" i="4"/>
  <c r="L182" i="4"/>
  <c r="E182" i="4"/>
  <c r="D182" i="4"/>
  <c r="E181" i="4"/>
  <c r="M181" i="4" s="1"/>
  <c r="D181" i="4"/>
  <c r="E180" i="4"/>
  <c r="D180" i="4"/>
  <c r="L178" i="4"/>
  <c r="H178" i="4"/>
  <c r="E178" i="4"/>
  <c r="K178" i="4" s="1"/>
  <c r="D178" i="4"/>
  <c r="C178" i="4"/>
  <c r="M177" i="4"/>
  <c r="K177" i="4"/>
  <c r="I177" i="4"/>
  <c r="G177" i="4"/>
  <c r="E177" i="4"/>
  <c r="J177" i="4" s="1"/>
  <c r="D177" i="4"/>
  <c r="B177" i="4"/>
  <c r="J176" i="4"/>
  <c r="E176" i="4"/>
  <c r="D176" i="4"/>
  <c r="M175" i="4"/>
  <c r="L175" i="4"/>
  <c r="K175" i="4"/>
  <c r="I175" i="4"/>
  <c r="H175" i="4"/>
  <c r="G175" i="4"/>
  <c r="E175" i="4"/>
  <c r="J175" i="4" s="1"/>
  <c r="D175" i="4"/>
  <c r="C175" i="4"/>
  <c r="B175" i="4"/>
  <c r="L174" i="4"/>
  <c r="H174" i="4"/>
  <c r="E174" i="4"/>
  <c r="K174" i="4" s="1"/>
  <c r="D174" i="4"/>
  <c r="C174" i="4"/>
  <c r="M173" i="4"/>
  <c r="K173" i="4"/>
  <c r="I173" i="4"/>
  <c r="G173" i="4"/>
  <c r="E173" i="4"/>
  <c r="J173" i="4" s="1"/>
  <c r="D173" i="4"/>
  <c r="B173" i="4"/>
  <c r="J172" i="4"/>
  <c r="E172" i="4"/>
  <c r="D172" i="4"/>
  <c r="M171" i="4"/>
  <c r="L171" i="4"/>
  <c r="K171" i="4"/>
  <c r="I171" i="4"/>
  <c r="H171" i="4"/>
  <c r="G171" i="4"/>
  <c r="E171" i="4"/>
  <c r="J171" i="4" s="1"/>
  <c r="D171" i="4"/>
  <c r="C171" i="4"/>
  <c r="B171" i="4"/>
  <c r="L170" i="4"/>
  <c r="H170" i="4"/>
  <c r="E170" i="4"/>
  <c r="K170" i="4" s="1"/>
  <c r="D170" i="4"/>
  <c r="C170" i="4"/>
  <c r="M169" i="4"/>
  <c r="K169" i="4"/>
  <c r="I169" i="4"/>
  <c r="G169" i="4"/>
  <c r="E169" i="4"/>
  <c r="J169" i="4" s="1"/>
  <c r="D169" i="4"/>
  <c r="B169" i="4"/>
  <c r="E167" i="4"/>
  <c r="M167" i="4" s="1"/>
  <c r="D167" i="4"/>
  <c r="E166" i="4"/>
  <c r="D166" i="4"/>
  <c r="K165" i="4"/>
  <c r="H165" i="4"/>
  <c r="G165" i="4"/>
  <c r="E165" i="4"/>
  <c r="J165" i="4" s="1"/>
  <c r="D165" i="4"/>
  <c r="C165" i="4"/>
  <c r="B165" i="4"/>
  <c r="G164" i="4"/>
  <c r="E164" i="4"/>
  <c r="J164" i="4" s="1"/>
  <c r="D164" i="4"/>
  <c r="E163" i="4"/>
  <c r="M163" i="4" s="1"/>
  <c r="D163" i="4"/>
  <c r="E162" i="4"/>
  <c r="D162" i="4"/>
  <c r="L161" i="4"/>
  <c r="E161" i="4"/>
  <c r="K161" i="4" s="1"/>
  <c r="D161" i="4"/>
  <c r="C161" i="4"/>
  <c r="K160" i="4"/>
  <c r="G160" i="4"/>
  <c r="E160" i="4"/>
  <c r="J160" i="4" s="1"/>
  <c r="D160" i="4"/>
  <c r="E159" i="4"/>
  <c r="M159" i="4" s="1"/>
  <c r="D159" i="4"/>
  <c r="M158" i="4"/>
  <c r="K158" i="4"/>
  <c r="H158" i="4"/>
  <c r="E158" i="4"/>
  <c r="D158" i="4"/>
  <c r="C158" i="4"/>
  <c r="E156" i="4"/>
  <c r="M156" i="4" s="1"/>
  <c r="D156" i="4"/>
  <c r="L155" i="4"/>
  <c r="I155" i="4"/>
  <c r="G155" i="4"/>
  <c r="E155" i="4"/>
  <c r="J155" i="4" s="1"/>
  <c r="D155" i="4"/>
  <c r="B155" i="4"/>
  <c r="L154" i="4"/>
  <c r="H154" i="4"/>
  <c r="E154" i="4"/>
  <c r="K154" i="4" s="1"/>
  <c r="D154" i="4"/>
  <c r="C154" i="4"/>
  <c r="M153" i="4"/>
  <c r="I153" i="4"/>
  <c r="G153" i="4"/>
  <c r="E153" i="4"/>
  <c r="D153" i="4"/>
  <c r="B153" i="4"/>
  <c r="E152" i="4"/>
  <c r="M152" i="4" s="1"/>
  <c r="D152" i="4"/>
  <c r="E151" i="4"/>
  <c r="D151" i="4"/>
  <c r="L150" i="4"/>
  <c r="H150" i="4"/>
  <c r="E150" i="4"/>
  <c r="K150" i="4" s="1"/>
  <c r="D150" i="4"/>
  <c r="C150" i="4"/>
  <c r="M149" i="4"/>
  <c r="I149" i="4"/>
  <c r="G149" i="4"/>
  <c r="E149" i="4"/>
  <c r="D149" i="4"/>
  <c r="C149" i="4"/>
  <c r="B149" i="4"/>
  <c r="E148" i="4"/>
  <c r="M148" i="4" s="1"/>
  <c r="D148" i="4"/>
  <c r="E147" i="4"/>
  <c r="D147" i="4"/>
  <c r="E145" i="4"/>
  <c r="D145" i="4"/>
  <c r="E144" i="4"/>
  <c r="L144" i="4" s="1"/>
  <c r="D144" i="4"/>
  <c r="E143" i="4"/>
  <c r="K143" i="4" s="1"/>
  <c r="D143" i="4"/>
  <c r="M142" i="4"/>
  <c r="I142" i="4"/>
  <c r="E142" i="4"/>
  <c r="L142" i="4" s="1"/>
  <c r="D142" i="4"/>
  <c r="M141" i="4"/>
  <c r="H141" i="4"/>
  <c r="E141" i="4"/>
  <c r="J141" i="4" s="1"/>
  <c r="D141" i="4"/>
  <c r="C141" i="4"/>
  <c r="E140" i="4"/>
  <c r="L140" i="4" s="1"/>
  <c r="D140" i="4"/>
  <c r="M139" i="4"/>
  <c r="E139" i="4"/>
  <c r="K139" i="4" s="1"/>
  <c r="D139" i="4"/>
  <c r="E138" i="4"/>
  <c r="J138" i="4" s="1"/>
  <c r="D138" i="4"/>
  <c r="L137" i="4"/>
  <c r="I137" i="4"/>
  <c r="G137" i="4"/>
  <c r="E137" i="4"/>
  <c r="J137" i="4" s="1"/>
  <c r="D137" i="4"/>
  <c r="B137" i="4"/>
  <c r="E136" i="4"/>
  <c r="L136" i="4" s="1"/>
  <c r="D136" i="4"/>
  <c r="E134" i="4"/>
  <c r="M134" i="4" s="1"/>
  <c r="D134" i="4"/>
  <c r="I133" i="4"/>
  <c r="E133" i="4"/>
  <c r="L133" i="4" s="1"/>
  <c r="D133" i="4"/>
  <c r="L132" i="4"/>
  <c r="I132" i="4"/>
  <c r="G132" i="4"/>
  <c r="E132" i="4"/>
  <c r="J132" i="4" s="1"/>
  <c r="D132" i="4"/>
  <c r="B132" i="4"/>
  <c r="K131" i="4"/>
  <c r="G131" i="4"/>
  <c r="E131" i="4"/>
  <c r="J131" i="4" s="1"/>
  <c r="D131" i="4"/>
  <c r="B131" i="4"/>
  <c r="E130" i="4"/>
  <c r="M130" i="4" s="1"/>
  <c r="D130" i="4"/>
  <c r="I129" i="4"/>
  <c r="E129" i="4"/>
  <c r="L129" i="4" s="1"/>
  <c r="D129" i="4"/>
  <c r="L128" i="4"/>
  <c r="I128" i="4"/>
  <c r="G128" i="4"/>
  <c r="E128" i="4"/>
  <c r="J128" i="4" s="1"/>
  <c r="D128" i="4"/>
  <c r="B128" i="4"/>
  <c r="K127" i="4"/>
  <c r="G127" i="4"/>
  <c r="E127" i="4"/>
  <c r="J127" i="4" s="1"/>
  <c r="D127" i="4"/>
  <c r="B127" i="4"/>
  <c r="E126" i="4"/>
  <c r="M126" i="4" s="1"/>
  <c r="D126" i="4"/>
  <c r="I125" i="4"/>
  <c r="E125" i="4"/>
  <c r="L125" i="4" s="1"/>
  <c r="D125" i="4"/>
  <c r="E123" i="4"/>
  <c r="M123" i="4" s="1"/>
  <c r="D123" i="4"/>
  <c r="E122" i="4"/>
  <c r="J122" i="4" s="1"/>
  <c r="D122" i="4"/>
  <c r="L121" i="4"/>
  <c r="E121" i="4"/>
  <c r="K121" i="4" s="1"/>
  <c r="D121" i="4"/>
  <c r="C121" i="4"/>
  <c r="K120" i="4"/>
  <c r="G120" i="4"/>
  <c r="E120" i="4"/>
  <c r="J120" i="4" s="1"/>
  <c r="D120" i="4"/>
  <c r="E119" i="4"/>
  <c r="M119" i="4" s="1"/>
  <c r="D119" i="4"/>
  <c r="E118" i="4"/>
  <c r="J118" i="4" s="1"/>
  <c r="D118" i="4"/>
  <c r="L117" i="4"/>
  <c r="E117" i="4"/>
  <c r="K117" i="4" s="1"/>
  <c r="D117" i="4"/>
  <c r="C117" i="4"/>
  <c r="K116" i="4"/>
  <c r="G116" i="4"/>
  <c r="E116" i="4"/>
  <c r="J116" i="4" s="1"/>
  <c r="D116" i="4"/>
  <c r="E115" i="4"/>
  <c r="M115" i="4" s="1"/>
  <c r="D115" i="4"/>
  <c r="E114" i="4"/>
  <c r="J114" i="4" s="1"/>
  <c r="D114" i="4"/>
  <c r="E112" i="4"/>
  <c r="M112" i="4" s="1"/>
  <c r="D112" i="4"/>
  <c r="L111" i="4"/>
  <c r="I111" i="4"/>
  <c r="H111" i="4"/>
  <c r="E111" i="4"/>
  <c r="K111" i="4" s="1"/>
  <c r="D111" i="4"/>
  <c r="C111" i="4"/>
  <c r="E110" i="4"/>
  <c r="J110" i="4" s="1"/>
  <c r="D110" i="4"/>
  <c r="K109" i="4"/>
  <c r="E109" i="4"/>
  <c r="J109" i="4" s="1"/>
  <c r="D109" i="4"/>
  <c r="B109" i="4"/>
  <c r="E108" i="4"/>
  <c r="M108" i="4" s="1"/>
  <c r="D108" i="4"/>
  <c r="L107" i="4"/>
  <c r="I107" i="4"/>
  <c r="H107" i="4"/>
  <c r="E107" i="4"/>
  <c r="K107" i="4" s="1"/>
  <c r="D107" i="4"/>
  <c r="C107" i="4"/>
  <c r="E106" i="4"/>
  <c r="J106" i="4" s="1"/>
  <c r="D106" i="4"/>
  <c r="K105" i="4"/>
  <c r="E105" i="4"/>
  <c r="J105" i="4" s="1"/>
  <c r="D105" i="4"/>
  <c r="B105" i="4"/>
  <c r="E104" i="4"/>
  <c r="M104" i="4" s="1"/>
  <c r="D104" i="4"/>
  <c r="L103" i="4"/>
  <c r="I103" i="4"/>
  <c r="H103" i="4"/>
  <c r="E103" i="4"/>
  <c r="K103" i="4" s="1"/>
  <c r="D103" i="4"/>
  <c r="C103" i="4"/>
  <c r="E101" i="4"/>
  <c r="M101" i="4" s="1"/>
  <c r="D101" i="4"/>
  <c r="K100" i="4"/>
  <c r="G100" i="4"/>
  <c r="E100" i="4"/>
  <c r="L100" i="4" s="1"/>
  <c r="D100" i="4"/>
  <c r="L99" i="4"/>
  <c r="E99" i="4"/>
  <c r="K99" i="4" s="1"/>
  <c r="D99" i="4"/>
  <c r="C99" i="4"/>
  <c r="M98" i="4"/>
  <c r="L98" i="4"/>
  <c r="I98" i="4"/>
  <c r="H98" i="4"/>
  <c r="G98" i="4"/>
  <c r="E98" i="4"/>
  <c r="J98" i="4" s="1"/>
  <c r="D98" i="4"/>
  <c r="C98" i="4"/>
  <c r="B98" i="4"/>
  <c r="E97" i="4"/>
  <c r="M97" i="4" s="1"/>
  <c r="D97" i="4"/>
  <c r="K96" i="4"/>
  <c r="G96" i="4"/>
  <c r="E96" i="4"/>
  <c r="L96" i="4" s="1"/>
  <c r="D96" i="4"/>
  <c r="L95" i="4"/>
  <c r="E95" i="4"/>
  <c r="K95" i="4" s="1"/>
  <c r="D95" i="4"/>
  <c r="C95" i="4"/>
  <c r="M94" i="4"/>
  <c r="L94" i="4"/>
  <c r="I94" i="4"/>
  <c r="H94" i="4"/>
  <c r="G94" i="4"/>
  <c r="E94" i="4"/>
  <c r="J94" i="4" s="1"/>
  <c r="D94" i="4"/>
  <c r="C94" i="4"/>
  <c r="B94" i="4"/>
  <c r="E93" i="4"/>
  <c r="M93" i="4" s="1"/>
  <c r="D93" i="4"/>
  <c r="K92" i="4"/>
  <c r="G92" i="4"/>
  <c r="E92" i="4"/>
  <c r="L92" i="4" s="1"/>
  <c r="D92" i="4"/>
  <c r="E90" i="4"/>
  <c r="M90" i="4" s="1"/>
  <c r="D90" i="4"/>
  <c r="E89" i="4"/>
  <c r="K89" i="4" s="1"/>
  <c r="D89" i="4"/>
  <c r="E88" i="4"/>
  <c r="J88" i="4" s="1"/>
  <c r="D88" i="4"/>
  <c r="K87" i="4"/>
  <c r="E87" i="4"/>
  <c r="J87" i="4" s="1"/>
  <c r="D87" i="4"/>
  <c r="B87" i="4"/>
  <c r="E86" i="4"/>
  <c r="M86" i="4" s="1"/>
  <c r="D86" i="4"/>
  <c r="L85" i="4"/>
  <c r="I85" i="4"/>
  <c r="G85" i="4"/>
  <c r="E85" i="4"/>
  <c r="J85" i="4" s="1"/>
  <c r="D85" i="4"/>
  <c r="B85" i="4"/>
  <c r="K84" i="4"/>
  <c r="G84" i="4"/>
  <c r="E84" i="4"/>
  <c r="J84" i="4" s="1"/>
  <c r="D84" i="4"/>
  <c r="B84" i="4"/>
  <c r="K83" i="4"/>
  <c r="G83" i="4"/>
  <c r="E83" i="4"/>
  <c r="J83" i="4" s="1"/>
  <c r="D83" i="4"/>
  <c r="B83" i="4"/>
  <c r="E82" i="4"/>
  <c r="M82" i="4" s="1"/>
  <c r="D82" i="4"/>
  <c r="M81" i="4"/>
  <c r="H81" i="4"/>
  <c r="E81" i="4"/>
  <c r="J81" i="4" s="1"/>
  <c r="D81" i="4"/>
  <c r="C81" i="4"/>
  <c r="G79" i="4"/>
  <c r="E79" i="4"/>
  <c r="M79" i="4" s="1"/>
  <c r="D79" i="4"/>
  <c r="E78" i="4"/>
  <c r="L78" i="4" s="1"/>
  <c r="D78" i="4"/>
  <c r="I77" i="4"/>
  <c r="E77" i="4"/>
  <c r="K77" i="4" s="1"/>
  <c r="D77" i="4"/>
  <c r="C77" i="4"/>
  <c r="H76" i="4"/>
  <c r="E76" i="4"/>
  <c r="J76" i="4" s="1"/>
  <c r="D76" i="4"/>
  <c r="C76" i="4"/>
  <c r="E75" i="4"/>
  <c r="M75" i="4" s="1"/>
  <c r="D75" i="4"/>
  <c r="E74" i="4"/>
  <c r="L74" i="4" s="1"/>
  <c r="D74" i="4"/>
  <c r="L73" i="4"/>
  <c r="H73" i="4"/>
  <c r="E73" i="4"/>
  <c r="K73" i="4" s="1"/>
  <c r="D73" i="4"/>
  <c r="B73" i="4"/>
  <c r="K72" i="4"/>
  <c r="G72" i="4"/>
  <c r="E72" i="4"/>
  <c r="J72" i="4" s="1"/>
  <c r="D72" i="4"/>
  <c r="B72" i="4"/>
  <c r="K71" i="4"/>
  <c r="G71" i="4"/>
  <c r="E71" i="4"/>
  <c r="M71" i="4" s="1"/>
  <c r="D71" i="4"/>
  <c r="B71" i="4"/>
  <c r="E70" i="4"/>
  <c r="L70" i="4" s="1"/>
  <c r="D70" i="4"/>
  <c r="E68" i="4"/>
  <c r="L68" i="4" s="1"/>
  <c r="D68" i="4"/>
  <c r="I67" i="4"/>
  <c r="E67" i="4"/>
  <c r="K67" i="4" s="1"/>
  <c r="D67" i="4"/>
  <c r="C67" i="4"/>
  <c r="M66" i="4"/>
  <c r="L66" i="4"/>
  <c r="I66" i="4"/>
  <c r="H66" i="4"/>
  <c r="G66" i="4"/>
  <c r="E66" i="4"/>
  <c r="J66" i="4" s="1"/>
  <c r="D66" i="4"/>
  <c r="C66" i="4"/>
  <c r="B66" i="4"/>
  <c r="E65" i="4"/>
  <c r="M65" i="4" s="1"/>
  <c r="D65" i="4"/>
  <c r="M64" i="4"/>
  <c r="I64" i="4"/>
  <c r="E64" i="4"/>
  <c r="L64" i="4" s="1"/>
  <c r="D64" i="4"/>
  <c r="L63" i="4"/>
  <c r="H63" i="4"/>
  <c r="E63" i="4"/>
  <c r="K63" i="4" s="1"/>
  <c r="D63" i="4"/>
  <c r="M62" i="4"/>
  <c r="H62" i="4"/>
  <c r="E62" i="4"/>
  <c r="J62" i="4" s="1"/>
  <c r="D62" i="4"/>
  <c r="C62" i="4"/>
  <c r="E61" i="4"/>
  <c r="M61" i="4" s="1"/>
  <c r="D61" i="4"/>
  <c r="M60" i="4"/>
  <c r="E60" i="4"/>
  <c r="L60" i="4" s="1"/>
  <c r="D60" i="4"/>
  <c r="E59" i="4"/>
  <c r="K59" i="4" s="1"/>
  <c r="D59" i="4"/>
  <c r="E57" i="4"/>
  <c r="M57" i="4" s="1"/>
  <c r="D57" i="4"/>
  <c r="E56" i="4"/>
  <c r="L56" i="4" s="1"/>
  <c r="D56" i="4"/>
  <c r="I55" i="4"/>
  <c r="E55" i="4"/>
  <c r="K55" i="4" s="1"/>
  <c r="D55" i="4"/>
  <c r="C55" i="4"/>
  <c r="M54" i="4"/>
  <c r="L54" i="4"/>
  <c r="I54" i="4"/>
  <c r="H54" i="4"/>
  <c r="G54" i="4"/>
  <c r="E54" i="4"/>
  <c r="J54" i="4" s="1"/>
  <c r="D54" i="4"/>
  <c r="C54" i="4"/>
  <c r="B54" i="4"/>
  <c r="E53" i="4"/>
  <c r="M53" i="4" s="1"/>
  <c r="D53" i="4"/>
  <c r="M52" i="4"/>
  <c r="I52" i="4"/>
  <c r="E52" i="4"/>
  <c r="L52" i="4" s="1"/>
  <c r="D52" i="4"/>
  <c r="L51" i="4"/>
  <c r="H51" i="4"/>
  <c r="E51" i="4"/>
  <c r="K51" i="4" s="1"/>
  <c r="D51" i="4"/>
  <c r="M50" i="4"/>
  <c r="H50" i="4"/>
  <c r="E50" i="4"/>
  <c r="J50" i="4" s="1"/>
  <c r="D50" i="4"/>
  <c r="C50" i="4"/>
  <c r="E49" i="4"/>
  <c r="M49" i="4" s="1"/>
  <c r="D49" i="4"/>
  <c r="M48" i="4"/>
  <c r="E48" i="4"/>
  <c r="L48" i="4" s="1"/>
  <c r="D48" i="4"/>
  <c r="E46" i="4"/>
  <c r="M46" i="4" s="1"/>
  <c r="D46" i="4"/>
  <c r="I45" i="4"/>
  <c r="E45" i="4"/>
  <c r="L45" i="4" s="1"/>
  <c r="D45" i="4"/>
  <c r="L44" i="4"/>
  <c r="I44" i="4"/>
  <c r="H44" i="4"/>
  <c r="E44" i="4"/>
  <c r="K44" i="4" s="1"/>
  <c r="D44" i="4"/>
  <c r="C44" i="4"/>
  <c r="E43" i="4"/>
  <c r="J43" i="4" s="1"/>
  <c r="D43" i="4"/>
  <c r="E42" i="4"/>
  <c r="M42" i="4" s="1"/>
  <c r="D42" i="4"/>
  <c r="E41" i="4"/>
  <c r="L41" i="4" s="1"/>
  <c r="D41" i="4"/>
  <c r="I40" i="4"/>
  <c r="E40" i="4"/>
  <c r="K40" i="4" s="1"/>
  <c r="D40" i="4"/>
  <c r="C40" i="4"/>
  <c r="M39" i="4"/>
  <c r="L39" i="4"/>
  <c r="I39" i="4"/>
  <c r="H39" i="4"/>
  <c r="G39" i="4"/>
  <c r="E39" i="4"/>
  <c r="J39" i="4" s="1"/>
  <c r="D39" i="4"/>
  <c r="C39" i="4"/>
  <c r="B39" i="4"/>
  <c r="E38" i="4"/>
  <c r="M38" i="4" s="1"/>
  <c r="D38" i="4"/>
  <c r="M37" i="4"/>
  <c r="I37" i="4"/>
  <c r="E37" i="4"/>
  <c r="L37" i="4" s="1"/>
  <c r="D37" i="4"/>
  <c r="E35" i="4"/>
  <c r="J35" i="4" s="1"/>
  <c r="D35" i="4"/>
  <c r="E34" i="4"/>
  <c r="L34" i="4" s="1"/>
  <c r="D34" i="4"/>
  <c r="E33" i="4"/>
  <c r="K33" i="4" s="1"/>
  <c r="D33" i="4"/>
  <c r="I32" i="4"/>
  <c r="E32" i="4"/>
  <c r="J32" i="4" s="1"/>
  <c r="D32" i="4"/>
  <c r="C32" i="4"/>
  <c r="M31" i="4"/>
  <c r="L31" i="4"/>
  <c r="I31" i="4"/>
  <c r="H31" i="4"/>
  <c r="G31" i="4"/>
  <c r="E31" i="4"/>
  <c r="J31" i="4" s="1"/>
  <c r="D31" i="4"/>
  <c r="C31" i="4"/>
  <c r="B31" i="4"/>
  <c r="E30" i="4"/>
  <c r="L30" i="4" s="1"/>
  <c r="D30" i="4"/>
  <c r="M29" i="4"/>
  <c r="I29" i="4"/>
  <c r="E29" i="4"/>
  <c r="K29" i="4" s="1"/>
  <c r="D29" i="4"/>
  <c r="H28" i="4"/>
  <c r="E28" i="4"/>
  <c r="J28" i="4" s="1"/>
  <c r="D28" i="4"/>
  <c r="M27" i="4"/>
  <c r="H27" i="4"/>
  <c r="E27" i="4"/>
  <c r="J27" i="4" s="1"/>
  <c r="D27" i="4"/>
  <c r="C27" i="4"/>
  <c r="E26" i="4"/>
  <c r="L26" i="4" s="1"/>
  <c r="D26" i="4"/>
  <c r="E24" i="4"/>
  <c r="M24" i="4" s="1"/>
  <c r="D24" i="4"/>
  <c r="E23" i="4"/>
  <c r="L23" i="4" s="1"/>
  <c r="D23" i="4"/>
  <c r="L22" i="4"/>
  <c r="H22" i="4"/>
  <c r="E22" i="4"/>
  <c r="K22" i="4" s="1"/>
  <c r="D22" i="4"/>
  <c r="M21" i="4"/>
  <c r="H21" i="4"/>
  <c r="E21" i="4"/>
  <c r="J21" i="4" s="1"/>
  <c r="D21" i="4"/>
  <c r="C21" i="4"/>
  <c r="E20" i="4"/>
  <c r="M20" i="4" s="1"/>
  <c r="D20" i="4"/>
  <c r="E19" i="4"/>
  <c r="L19" i="4" s="1"/>
  <c r="D19" i="4"/>
  <c r="L18" i="4"/>
  <c r="H18" i="4"/>
  <c r="E18" i="4"/>
  <c r="K18" i="4" s="1"/>
  <c r="D18" i="4"/>
  <c r="M17" i="4"/>
  <c r="H17" i="4"/>
  <c r="E17" i="4"/>
  <c r="J17" i="4" s="1"/>
  <c r="D17" i="4"/>
  <c r="C17" i="4"/>
  <c r="E16" i="4"/>
  <c r="M16" i="4" s="1"/>
  <c r="D16" i="4"/>
  <c r="E15" i="4"/>
  <c r="L15" i="4" s="1"/>
  <c r="D15" i="4"/>
  <c r="L242" i="42"/>
  <c r="L241" i="42"/>
  <c r="L240" i="42"/>
  <c r="L239" i="42"/>
  <c r="L238" i="42"/>
  <c r="L236" i="42"/>
  <c r="S207" i="42"/>
  <c r="S206" i="42"/>
  <c r="S204" i="42"/>
  <c r="S203" i="42"/>
  <c r="S202" i="42"/>
  <c r="S200" i="42"/>
  <c r="S199" i="42"/>
  <c r="S197" i="42"/>
  <c r="S196" i="42"/>
  <c r="S194" i="42"/>
  <c r="S193" i="42"/>
  <c r="S192" i="42"/>
  <c r="E189" i="42"/>
  <c r="K188" i="42"/>
  <c r="E188" i="42"/>
  <c r="K187" i="42"/>
  <c r="E187" i="42"/>
  <c r="K186" i="42"/>
  <c r="K185" i="42" s="1"/>
  <c r="E186" i="42"/>
  <c r="E185" i="42"/>
  <c r="E184" i="42"/>
  <c r="K183" i="42"/>
  <c r="S219" i="42" s="1"/>
  <c r="E183" i="42"/>
  <c r="K182" i="42"/>
  <c r="Q228" i="42" s="1"/>
  <c r="E182" i="42"/>
  <c r="K181" i="42"/>
  <c r="P228" i="42" s="1"/>
  <c r="E181" i="42"/>
  <c r="K180" i="42"/>
  <c r="O228" i="42" s="1"/>
  <c r="E180" i="42"/>
  <c r="E178" i="42" s="1"/>
  <c r="E179" i="42"/>
  <c r="K178" i="42"/>
  <c r="K177" i="42"/>
  <c r="E177" i="42"/>
  <c r="K176" i="42"/>
  <c r="E176" i="42"/>
  <c r="K175" i="42"/>
  <c r="E173" i="42"/>
  <c r="E172" i="42"/>
  <c r="K171" i="42"/>
  <c r="Q218" i="42" s="1"/>
  <c r="K169" i="42"/>
  <c r="P206" i="42" s="1"/>
  <c r="K168" i="42"/>
  <c r="P194" i="42" s="1"/>
  <c r="B160" i="42"/>
  <c r="B161" i="42" s="1"/>
  <c r="B162" i="42" s="1"/>
  <c r="B163" i="42" s="1"/>
  <c r="B164" i="42" s="1"/>
  <c r="B165" i="42" s="1"/>
  <c r="B166" i="42" s="1"/>
  <c r="E156" i="42"/>
  <c r="A156" i="42"/>
  <c r="A155" i="42"/>
  <c r="E154" i="42"/>
  <c r="E155" i="42" s="1"/>
  <c r="A154" i="42"/>
  <c r="A153" i="42"/>
  <c r="A152" i="42"/>
  <c r="A151" i="42"/>
  <c r="A150" i="42"/>
  <c r="E149" i="42"/>
  <c r="A149" i="42"/>
  <c r="E148" i="42"/>
  <c r="A148" i="42"/>
  <c r="E147" i="42"/>
  <c r="A147" i="42"/>
  <c r="E146" i="42"/>
  <c r="A146" i="42"/>
  <c r="A145" i="42"/>
  <c r="A144" i="42"/>
  <c r="A143" i="42"/>
  <c r="A142" i="42"/>
  <c r="A141" i="42"/>
  <c r="A140" i="42"/>
  <c r="A139" i="42"/>
  <c r="A138" i="42"/>
  <c r="A137" i="42"/>
  <c r="A136" i="42"/>
  <c r="A135" i="42"/>
  <c r="A134" i="42"/>
  <c r="A133" i="42"/>
  <c r="A132" i="42"/>
  <c r="A131" i="42"/>
  <c r="A130" i="42"/>
  <c r="E114" i="42"/>
  <c r="E111" i="42"/>
  <c r="E108" i="42"/>
  <c r="E105" i="42"/>
  <c r="E102" i="42"/>
  <c r="E95" i="42"/>
  <c r="E89" i="42"/>
  <c r="E85" i="42"/>
  <c r="E81" i="42"/>
  <c r="E77" i="42"/>
  <c r="E65" i="42"/>
  <c r="E55" i="42"/>
  <c r="E52" i="42"/>
  <c r="E43" i="42"/>
  <c r="E38" i="42"/>
  <c r="B32" i="42"/>
  <c r="B33" i="42" s="1"/>
  <c r="B34" i="42" s="1"/>
  <c r="B38" i="42" s="1"/>
  <c r="B43" i="42" s="1"/>
  <c r="B47" i="42" s="1"/>
  <c r="B48" i="42" s="1"/>
  <c r="B49" i="42" s="1"/>
  <c r="B50" i="42" s="1"/>
  <c r="B51" i="42" s="1"/>
  <c r="B52" i="42" s="1"/>
  <c r="B55" i="42" s="1"/>
  <c r="B58" i="42" s="1"/>
  <c r="B65" i="42" s="1"/>
  <c r="B71" i="42" s="1"/>
  <c r="B72" i="42" s="1"/>
  <c r="B76" i="42" s="1"/>
  <c r="B77" i="42" s="1"/>
  <c r="B80" i="42" s="1"/>
  <c r="B81" i="42" s="1"/>
  <c r="B84" i="42" s="1"/>
  <c r="B85" i="42" s="1"/>
  <c r="B88" i="42" s="1"/>
  <c r="B89" i="42" s="1"/>
  <c r="B95" i="42" s="1"/>
  <c r="B98" i="42" s="1"/>
  <c r="B100" i="42" s="1"/>
  <c r="B101" i="42" s="1"/>
  <c r="B102" i="42" s="1"/>
  <c r="B105" i="42" s="1"/>
  <c r="B108" i="42" s="1"/>
  <c r="B111" i="42" s="1"/>
  <c r="B114" i="42" s="1"/>
  <c r="B117" i="42" s="1"/>
  <c r="B120" i="42" s="1"/>
  <c r="B123" i="42" s="1"/>
  <c r="B125" i="42" s="1"/>
  <c r="B129" i="42" s="1"/>
  <c r="B31" i="42"/>
  <c r="DZ14" i="42"/>
  <c r="DY14" i="42"/>
  <c r="DX14" i="42"/>
  <c r="DW14" i="42"/>
  <c r="DV14" i="42"/>
  <c r="DU14" i="42"/>
  <c r="DT14" i="42"/>
  <c r="DS14" i="42"/>
  <c r="DR14" i="42"/>
  <c r="DQ14" i="42"/>
  <c r="DP14" i="42"/>
  <c r="DO14" i="42"/>
  <c r="DN14" i="42"/>
  <c r="DM14" i="42"/>
  <c r="DL14" i="42"/>
  <c r="DK14" i="42"/>
  <c r="DJ14" i="42"/>
  <c r="DI14" i="42"/>
  <c r="DH14" i="42"/>
  <c r="DG14" i="42"/>
  <c r="DF14" i="42"/>
  <c r="DE14" i="42"/>
  <c r="DD14" i="42"/>
  <c r="DC14" i="42"/>
  <c r="DB14" i="42"/>
  <c r="DA14" i="42"/>
  <c r="CZ14" i="42"/>
  <c r="CY14" i="42"/>
  <c r="CX14" i="42"/>
  <c r="CW14" i="42"/>
  <c r="CV14" i="42"/>
  <c r="CU14" i="42"/>
  <c r="CT14" i="42"/>
  <c r="CS14" i="42"/>
  <c r="CR14" i="42"/>
  <c r="CQ14" i="42"/>
  <c r="CP14" i="42"/>
  <c r="CO14" i="42"/>
  <c r="CN14" i="42"/>
  <c r="CM14" i="42"/>
  <c r="CL14" i="42"/>
  <c r="CK14" i="42"/>
  <c r="CJ14" i="42"/>
  <c r="CI14" i="42"/>
  <c r="CH14" i="42"/>
  <c r="CG14" i="42"/>
  <c r="CF14" i="42"/>
  <c r="CE14" i="42"/>
  <c r="CD14" i="42"/>
  <c r="CC14" i="42"/>
  <c r="CB14" i="42"/>
  <c r="CA14" i="42"/>
  <c r="BZ14" i="42"/>
  <c r="BY14" i="42"/>
  <c r="BX14" i="42"/>
  <c r="BW14" i="42"/>
  <c r="BV14" i="42"/>
  <c r="BU14" i="42"/>
  <c r="BT14" i="42"/>
  <c r="BS14" i="42"/>
  <c r="BR14" i="42"/>
  <c r="BQ14" i="42"/>
  <c r="BP14" i="42"/>
  <c r="BO14" i="42"/>
  <c r="BN14" i="42"/>
  <c r="BM14" i="42"/>
  <c r="BL14" i="42"/>
  <c r="BK14" i="42"/>
  <c r="BJ14" i="42"/>
  <c r="BI14" i="42"/>
  <c r="BH14" i="42"/>
  <c r="BG14" i="42"/>
  <c r="BF14" i="42"/>
  <c r="BE14" i="42"/>
  <c r="BD14" i="42"/>
  <c r="BC14" i="42"/>
  <c r="BB14" i="42"/>
  <c r="BA14" i="42"/>
  <c r="AZ14" i="42"/>
  <c r="AY14" i="42"/>
  <c r="AX14" i="42"/>
  <c r="AW14" i="42"/>
  <c r="AV14" i="42"/>
  <c r="AU14" i="42"/>
  <c r="AT14" i="42"/>
  <c r="AS14" i="42"/>
  <c r="AR14" i="42"/>
  <c r="AQ14" i="42"/>
  <c r="L242" i="41"/>
  <c r="L241" i="41"/>
  <c r="L240" i="41"/>
  <c r="L239" i="41"/>
  <c r="L238" i="41"/>
  <c r="L236" i="41"/>
  <c r="S207" i="41"/>
  <c r="P207" i="41"/>
  <c r="S206" i="41"/>
  <c r="P205" i="41"/>
  <c r="S204" i="41"/>
  <c r="S203" i="41"/>
  <c r="P203" i="41"/>
  <c r="S202" i="41"/>
  <c r="S200" i="41"/>
  <c r="P200" i="41"/>
  <c r="S199" i="41"/>
  <c r="S197" i="41"/>
  <c r="P197" i="41"/>
  <c r="S196" i="41"/>
  <c r="S194" i="41"/>
  <c r="P194" i="41"/>
  <c r="S193" i="41"/>
  <c r="S192" i="41"/>
  <c r="E189" i="41"/>
  <c r="K188" i="41"/>
  <c r="E188" i="41"/>
  <c r="E187" i="41" s="1"/>
  <c r="K187" i="41"/>
  <c r="K186" i="41"/>
  <c r="K185" i="41" s="1"/>
  <c r="E186" i="41"/>
  <c r="E185" i="41"/>
  <c r="E184" i="41"/>
  <c r="K183" i="41"/>
  <c r="E183" i="41"/>
  <c r="E182" i="41" s="1"/>
  <c r="K182" i="41"/>
  <c r="Q228" i="41" s="1"/>
  <c r="K181" i="41"/>
  <c r="P228" i="41" s="1"/>
  <c r="E181" i="41"/>
  <c r="K180" i="41"/>
  <c r="O228" i="41" s="1"/>
  <c r="E180" i="41"/>
  <c r="E179" i="41"/>
  <c r="K178" i="41"/>
  <c r="K177" i="41"/>
  <c r="E177" i="41"/>
  <c r="K176" i="41"/>
  <c r="E176" i="41"/>
  <c r="E175" i="41" s="1"/>
  <c r="K175" i="41"/>
  <c r="E173" i="41"/>
  <c r="E172" i="41"/>
  <c r="K171" i="41"/>
  <c r="Q218" i="41" s="1"/>
  <c r="K169" i="41"/>
  <c r="P202" i="41" s="1"/>
  <c r="K168" i="41"/>
  <c r="B162" i="41"/>
  <c r="B163" i="41" s="1"/>
  <c r="B164" i="41" s="1"/>
  <c r="B165" i="41" s="1"/>
  <c r="B166" i="41" s="1"/>
  <c r="B160" i="41"/>
  <c r="B161" i="41" s="1"/>
  <c r="E156" i="41"/>
  <c r="A156" i="41"/>
  <c r="A155" i="41"/>
  <c r="E154" i="41"/>
  <c r="E155" i="41" s="1"/>
  <c r="A154" i="41"/>
  <c r="A153" i="41"/>
  <c r="A152" i="41"/>
  <c r="A151" i="41"/>
  <c r="A150" i="41"/>
  <c r="E149" i="41"/>
  <c r="A149" i="41"/>
  <c r="E148" i="41"/>
  <c r="A148" i="41"/>
  <c r="E147" i="41"/>
  <c r="A147" i="41"/>
  <c r="E146" i="41"/>
  <c r="A146" i="41"/>
  <c r="A145" i="41"/>
  <c r="A144" i="41"/>
  <c r="A143" i="41"/>
  <c r="A142" i="41"/>
  <c r="A141" i="41"/>
  <c r="A140" i="41"/>
  <c r="A139" i="41"/>
  <c r="A138" i="41"/>
  <c r="A137" i="41"/>
  <c r="A136" i="41"/>
  <c r="A135" i="41"/>
  <c r="A134" i="41"/>
  <c r="A133" i="41"/>
  <c r="A132" i="41"/>
  <c r="A131" i="41"/>
  <c r="A130" i="41"/>
  <c r="E114" i="41"/>
  <c r="E111" i="41"/>
  <c r="E108" i="41"/>
  <c r="E105" i="41"/>
  <c r="E102" i="41"/>
  <c r="E95" i="41"/>
  <c r="E89" i="41"/>
  <c r="E85" i="41"/>
  <c r="E81" i="41"/>
  <c r="E77" i="41"/>
  <c r="E65" i="41"/>
  <c r="E55" i="41"/>
  <c r="E52" i="41"/>
  <c r="B51" i="41"/>
  <c r="B52" i="41" s="1"/>
  <c r="B55" i="41" s="1"/>
  <c r="B58" i="41" s="1"/>
  <c r="B65" i="41" s="1"/>
  <c r="B71" i="41" s="1"/>
  <c r="B72" i="41" s="1"/>
  <c r="B76" i="41" s="1"/>
  <c r="B77" i="41" s="1"/>
  <c r="B80" i="41" s="1"/>
  <c r="B81" i="41" s="1"/>
  <c r="B84" i="41" s="1"/>
  <c r="B85" i="41" s="1"/>
  <c r="B88" i="41" s="1"/>
  <c r="B89" i="41" s="1"/>
  <c r="B95" i="41" s="1"/>
  <c r="B98" i="41" s="1"/>
  <c r="B100" i="41" s="1"/>
  <c r="B101" i="41" s="1"/>
  <c r="B102" i="41" s="1"/>
  <c r="B105" i="41" s="1"/>
  <c r="B108" i="41" s="1"/>
  <c r="B111" i="41" s="1"/>
  <c r="B114" i="41" s="1"/>
  <c r="B117" i="41" s="1"/>
  <c r="B120" i="41" s="1"/>
  <c r="B123" i="41" s="1"/>
  <c r="B125" i="41" s="1"/>
  <c r="B129" i="41" s="1"/>
  <c r="E43" i="41"/>
  <c r="K167" i="41" s="1"/>
  <c r="E38" i="41"/>
  <c r="B31" i="41"/>
  <c r="B32" i="41" s="1"/>
  <c r="B33" i="41" s="1"/>
  <c r="B34" i="41" s="1"/>
  <c r="B38" i="41" s="1"/>
  <c r="B43" i="41" s="1"/>
  <c r="B47" i="41" s="1"/>
  <c r="B48" i="41" s="1"/>
  <c r="B49" i="41" s="1"/>
  <c r="B50" i="41" s="1"/>
  <c r="DZ14" i="41"/>
  <c r="DY14" i="41"/>
  <c r="DX14" i="41"/>
  <c r="DW14" i="41"/>
  <c r="DV14" i="41"/>
  <c r="DU14" i="41"/>
  <c r="DT14" i="41"/>
  <c r="DS14" i="41"/>
  <c r="DR14" i="41"/>
  <c r="DQ14" i="41"/>
  <c r="DP14" i="41"/>
  <c r="DO14" i="41"/>
  <c r="DN14" i="41"/>
  <c r="DM14" i="41"/>
  <c r="DL14" i="41"/>
  <c r="DK14" i="41"/>
  <c r="DJ14" i="41"/>
  <c r="DI14" i="41"/>
  <c r="DH14" i="41"/>
  <c r="DG14" i="41"/>
  <c r="DF14" i="41"/>
  <c r="DE14" i="41"/>
  <c r="DD14" i="41"/>
  <c r="DC14" i="41"/>
  <c r="DB14" i="41"/>
  <c r="DA14" i="41"/>
  <c r="CZ14" i="41"/>
  <c r="CY14" i="41"/>
  <c r="CX14" i="41"/>
  <c r="CW14" i="41"/>
  <c r="CV14" i="41"/>
  <c r="CU14" i="41"/>
  <c r="CT14" i="41"/>
  <c r="CS14" i="41"/>
  <c r="CR14" i="41"/>
  <c r="CQ14" i="41"/>
  <c r="CP14" i="41"/>
  <c r="CO14" i="41"/>
  <c r="CN14" i="41"/>
  <c r="CM14" i="41"/>
  <c r="CL14" i="41"/>
  <c r="CK14" i="41"/>
  <c r="CJ14" i="41"/>
  <c r="CI14" i="41"/>
  <c r="CH14" i="41"/>
  <c r="CG14" i="41"/>
  <c r="CF14" i="41"/>
  <c r="CE14" i="41"/>
  <c r="CD14" i="41"/>
  <c r="CC14" i="41"/>
  <c r="CB14" i="41"/>
  <c r="CA14" i="41"/>
  <c r="BZ14" i="41"/>
  <c r="BY14" i="41"/>
  <c r="BX14" i="41"/>
  <c r="BW14" i="41"/>
  <c r="BV14" i="41"/>
  <c r="BU14" i="41"/>
  <c r="BT14" i="41"/>
  <c r="BS14" i="41"/>
  <c r="BR14" i="41"/>
  <c r="BQ14" i="41"/>
  <c r="BP14" i="41"/>
  <c r="BO14" i="41"/>
  <c r="BN14" i="41"/>
  <c r="BM14" i="41"/>
  <c r="BL14" i="41"/>
  <c r="BK14" i="41"/>
  <c r="BJ14" i="41"/>
  <c r="BI14" i="41"/>
  <c r="BH14" i="41"/>
  <c r="BG14" i="41"/>
  <c r="BF14" i="41"/>
  <c r="BE14" i="41"/>
  <c r="BD14" i="41"/>
  <c r="BC14" i="41"/>
  <c r="BB14" i="41"/>
  <c r="BA14" i="41"/>
  <c r="AZ14" i="41"/>
  <c r="AY14" i="41"/>
  <c r="AX14" i="41"/>
  <c r="AW14" i="41"/>
  <c r="AV14" i="41"/>
  <c r="AU14" i="41"/>
  <c r="AT14" i="41"/>
  <c r="AS14" i="41"/>
  <c r="AR14" i="41"/>
  <c r="AQ14" i="41"/>
  <c r="L242" i="40"/>
  <c r="L241" i="40"/>
  <c r="L240" i="40"/>
  <c r="P239" i="40"/>
  <c r="L239" i="40"/>
  <c r="L238" i="40"/>
  <c r="L236" i="40"/>
  <c r="S207" i="40"/>
  <c r="S206" i="40"/>
  <c r="S204" i="40"/>
  <c r="P204" i="40"/>
  <c r="S203" i="40"/>
  <c r="S202" i="40"/>
  <c r="P201" i="40"/>
  <c r="S200" i="40"/>
  <c r="S199" i="40"/>
  <c r="S197" i="40"/>
  <c r="S196" i="40"/>
  <c r="S194" i="40"/>
  <c r="S193" i="40"/>
  <c r="S192" i="40"/>
  <c r="E189" i="40"/>
  <c r="K188" i="40"/>
  <c r="E188" i="40"/>
  <c r="E187" i="40" s="1"/>
  <c r="K187" i="40"/>
  <c r="K186" i="40"/>
  <c r="K185" i="40" s="1"/>
  <c r="Q231" i="40" s="1"/>
  <c r="E186" i="40"/>
  <c r="E185" i="40"/>
  <c r="E182" i="40" s="1"/>
  <c r="E184" i="40"/>
  <c r="K183" i="40"/>
  <c r="E183" i="40"/>
  <c r="K182" i="40"/>
  <c r="Q228" i="40" s="1"/>
  <c r="K181" i="40"/>
  <c r="P228" i="40" s="1"/>
  <c r="E181" i="40"/>
  <c r="K180" i="40"/>
  <c r="O228" i="40" s="1"/>
  <c r="E180" i="40"/>
  <c r="E178" i="40" s="1"/>
  <c r="E179" i="40"/>
  <c r="K178" i="40"/>
  <c r="K177" i="40"/>
  <c r="E177" i="40"/>
  <c r="K176" i="40"/>
  <c r="E176" i="40"/>
  <c r="E175" i="40" s="1"/>
  <c r="K175" i="40"/>
  <c r="E173" i="40"/>
  <c r="E172" i="40"/>
  <c r="K171" i="40"/>
  <c r="Q218" i="40" s="1"/>
  <c r="K169" i="40"/>
  <c r="P207" i="40" s="1"/>
  <c r="K168" i="40"/>
  <c r="P194" i="40" s="1"/>
  <c r="K167" i="40"/>
  <c r="B160" i="40"/>
  <c r="B161" i="40" s="1"/>
  <c r="B162" i="40" s="1"/>
  <c r="B163" i="40" s="1"/>
  <c r="B164" i="40" s="1"/>
  <c r="B165" i="40" s="1"/>
  <c r="B166" i="40" s="1"/>
  <c r="E156" i="40"/>
  <c r="A156" i="40"/>
  <c r="A155" i="40"/>
  <c r="E154" i="40"/>
  <c r="E155" i="40" s="1"/>
  <c r="A154" i="40"/>
  <c r="A153" i="40"/>
  <c r="A152" i="40"/>
  <c r="A151" i="40"/>
  <c r="A150" i="40"/>
  <c r="E149" i="40"/>
  <c r="A149" i="40"/>
  <c r="E148" i="40"/>
  <c r="A148" i="40"/>
  <c r="E147" i="40"/>
  <c r="A147" i="40"/>
  <c r="E146" i="40"/>
  <c r="A146" i="40"/>
  <c r="A145" i="40"/>
  <c r="A144" i="40"/>
  <c r="A143" i="40"/>
  <c r="A142" i="40"/>
  <c r="A141" i="40"/>
  <c r="A140" i="40"/>
  <c r="A139" i="40"/>
  <c r="A138" i="40"/>
  <c r="A137" i="40"/>
  <c r="A136" i="40"/>
  <c r="A135" i="40"/>
  <c r="A134" i="40"/>
  <c r="A133" i="40"/>
  <c r="A132" i="40"/>
  <c r="A131" i="40"/>
  <c r="A130" i="40"/>
  <c r="D190" i="4" s="1"/>
  <c r="E190" i="4" s="1"/>
  <c r="E114" i="40"/>
  <c r="E111" i="40"/>
  <c r="E108" i="40"/>
  <c r="E105" i="40"/>
  <c r="E102" i="40"/>
  <c r="E95" i="40"/>
  <c r="E89" i="40"/>
  <c r="E85" i="40"/>
  <c r="E81" i="40"/>
  <c r="E77" i="40"/>
  <c r="E65" i="40"/>
  <c r="E55" i="40"/>
  <c r="E52" i="40"/>
  <c r="E43" i="40"/>
  <c r="E38" i="40"/>
  <c r="B32" i="40"/>
  <c r="B33" i="40" s="1"/>
  <c r="B34" i="40" s="1"/>
  <c r="B38" i="40" s="1"/>
  <c r="B43" i="40" s="1"/>
  <c r="B47" i="40" s="1"/>
  <c r="B48" i="40" s="1"/>
  <c r="B49" i="40" s="1"/>
  <c r="B50" i="40" s="1"/>
  <c r="B51" i="40" s="1"/>
  <c r="B52" i="40" s="1"/>
  <c r="B55" i="40" s="1"/>
  <c r="B58" i="40" s="1"/>
  <c r="B65" i="40" s="1"/>
  <c r="B71" i="40" s="1"/>
  <c r="B72" i="40" s="1"/>
  <c r="B76" i="40" s="1"/>
  <c r="B77" i="40" s="1"/>
  <c r="B80" i="40" s="1"/>
  <c r="B81" i="40" s="1"/>
  <c r="B84" i="40" s="1"/>
  <c r="B85" i="40" s="1"/>
  <c r="B88" i="40" s="1"/>
  <c r="B89" i="40" s="1"/>
  <c r="B95" i="40" s="1"/>
  <c r="B98" i="40" s="1"/>
  <c r="B100" i="40" s="1"/>
  <c r="B101" i="40" s="1"/>
  <c r="B102" i="40" s="1"/>
  <c r="B105" i="40" s="1"/>
  <c r="B108" i="40" s="1"/>
  <c r="B111" i="40" s="1"/>
  <c r="B114" i="40" s="1"/>
  <c r="B117" i="40" s="1"/>
  <c r="B120" i="40" s="1"/>
  <c r="B123" i="40" s="1"/>
  <c r="B125" i="40" s="1"/>
  <c r="B129" i="40" s="1"/>
  <c r="B31" i="40"/>
  <c r="DZ14" i="40"/>
  <c r="DY14" i="40"/>
  <c r="DX14" i="40"/>
  <c r="DW14" i="40"/>
  <c r="DV14" i="40"/>
  <c r="DU14" i="40"/>
  <c r="DT14" i="40"/>
  <c r="DS14" i="40"/>
  <c r="DR14" i="40"/>
  <c r="DQ14" i="40"/>
  <c r="DP14" i="40"/>
  <c r="DO14" i="40"/>
  <c r="DN14" i="40"/>
  <c r="DM14" i="40"/>
  <c r="DL14" i="40"/>
  <c r="DK14" i="40"/>
  <c r="DJ14" i="40"/>
  <c r="DI14" i="40"/>
  <c r="DH14" i="40"/>
  <c r="DG14" i="40"/>
  <c r="DF14" i="40"/>
  <c r="DE14" i="40"/>
  <c r="DD14" i="40"/>
  <c r="DC14" i="40"/>
  <c r="DB14" i="40"/>
  <c r="DA14" i="40"/>
  <c r="CZ14" i="40"/>
  <c r="CY14" i="40"/>
  <c r="CX14" i="40"/>
  <c r="CW14" i="40"/>
  <c r="CV14" i="40"/>
  <c r="CU14" i="40"/>
  <c r="CT14" i="40"/>
  <c r="CS14" i="40"/>
  <c r="CR14" i="40"/>
  <c r="CQ14" i="40"/>
  <c r="CP14" i="40"/>
  <c r="CO14" i="40"/>
  <c r="CN14" i="40"/>
  <c r="CM14" i="40"/>
  <c r="CL14" i="40"/>
  <c r="CK14" i="40"/>
  <c r="CJ14" i="40"/>
  <c r="CI14" i="40"/>
  <c r="CH14" i="40"/>
  <c r="CG14" i="40"/>
  <c r="CF14" i="40"/>
  <c r="CE14" i="40"/>
  <c r="CD14" i="40"/>
  <c r="CC14" i="40"/>
  <c r="CB14" i="40"/>
  <c r="CA14" i="40"/>
  <c r="BZ14" i="40"/>
  <c r="BY14" i="40"/>
  <c r="BX14" i="40"/>
  <c r="BW14" i="40"/>
  <c r="BV14" i="40"/>
  <c r="BU14" i="40"/>
  <c r="BT14" i="40"/>
  <c r="BS14" i="40"/>
  <c r="BR14" i="40"/>
  <c r="BQ14" i="40"/>
  <c r="BP14" i="40"/>
  <c r="BO14" i="40"/>
  <c r="BN14" i="40"/>
  <c r="BM14" i="40"/>
  <c r="BL14" i="40"/>
  <c r="BK14" i="40"/>
  <c r="BJ14" i="40"/>
  <c r="BI14" i="40"/>
  <c r="BH14" i="40"/>
  <c r="BG14" i="40"/>
  <c r="BF14" i="40"/>
  <c r="BE14" i="40"/>
  <c r="BD14" i="40"/>
  <c r="BC14" i="40"/>
  <c r="BB14" i="40"/>
  <c r="BA14" i="40"/>
  <c r="AZ14" i="40"/>
  <c r="AY14" i="40"/>
  <c r="AX14" i="40"/>
  <c r="AW14" i="40"/>
  <c r="AV14" i="40"/>
  <c r="AU14" i="40"/>
  <c r="AT14" i="40"/>
  <c r="AS14" i="40"/>
  <c r="AR14" i="40"/>
  <c r="AQ14" i="40"/>
  <c r="L242" i="39"/>
  <c r="L241" i="39"/>
  <c r="L240" i="39"/>
  <c r="L239" i="39"/>
  <c r="L238" i="39"/>
  <c r="L236" i="39"/>
  <c r="O228" i="39"/>
  <c r="S207" i="39"/>
  <c r="S206" i="39"/>
  <c r="S204" i="39"/>
  <c r="S203" i="39"/>
  <c r="S202" i="39"/>
  <c r="S200" i="39"/>
  <c r="S199" i="39"/>
  <c r="S197" i="39"/>
  <c r="S196" i="39"/>
  <c r="S194" i="39"/>
  <c r="P194" i="39"/>
  <c r="S193" i="39"/>
  <c r="S192" i="39"/>
  <c r="E189" i="39"/>
  <c r="K188" i="39"/>
  <c r="E188" i="39"/>
  <c r="K187" i="39"/>
  <c r="K186" i="39"/>
  <c r="E186" i="39"/>
  <c r="E185" i="39"/>
  <c r="E184" i="39"/>
  <c r="K183" i="39"/>
  <c r="E183" i="39"/>
  <c r="K182" i="39"/>
  <c r="Q228" i="39" s="1"/>
  <c r="Q235" i="39" s="1"/>
  <c r="K181" i="39"/>
  <c r="P228" i="39" s="1"/>
  <c r="E181" i="39"/>
  <c r="K180" i="39"/>
  <c r="E180" i="39"/>
  <c r="E179" i="39"/>
  <c r="K178" i="39"/>
  <c r="K177" i="39"/>
  <c r="E177" i="39"/>
  <c r="K176" i="39"/>
  <c r="E176" i="39"/>
  <c r="K175" i="39"/>
  <c r="E175" i="39"/>
  <c r="E173" i="39"/>
  <c r="E172" i="39"/>
  <c r="K171" i="39"/>
  <c r="Q218" i="39" s="1"/>
  <c r="K169" i="39"/>
  <c r="P202" i="39" s="1"/>
  <c r="K168" i="39"/>
  <c r="B160" i="39"/>
  <c r="B161" i="39" s="1"/>
  <c r="B162" i="39" s="1"/>
  <c r="B163" i="39" s="1"/>
  <c r="B164" i="39" s="1"/>
  <c r="B165" i="39" s="1"/>
  <c r="B166" i="39" s="1"/>
  <c r="E156" i="39"/>
  <c r="A156" i="39"/>
  <c r="E155" i="39"/>
  <c r="A155" i="39"/>
  <c r="E154" i="39"/>
  <c r="A154" i="39"/>
  <c r="A153" i="39"/>
  <c r="A152" i="39"/>
  <c r="A151" i="39"/>
  <c r="A150" i="39"/>
  <c r="E149" i="39"/>
  <c r="A149" i="39"/>
  <c r="E148" i="39"/>
  <c r="A148" i="39"/>
  <c r="E147" i="39"/>
  <c r="A147" i="39"/>
  <c r="E146" i="39"/>
  <c r="A146" i="39"/>
  <c r="A145" i="39"/>
  <c r="A144" i="39"/>
  <c r="A143" i="39"/>
  <c r="A142" i="39"/>
  <c r="A141" i="39"/>
  <c r="A140" i="39"/>
  <c r="A139" i="39"/>
  <c r="A138" i="39"/>
  <c r="A137" i="39"/>
  <c r="A136" i="39"/>
  <c r="A135" i="39"/>
  <c r="A134" i="39"/>
  <c r="A133" i="39"/>
  <c r="A132" i="39"/>
  <c r="A131" i="39"/>
  <c r="A130" i="39"/>
  <c r="E114" i="39"/>
  <c r="E111" i="39"/>
  <c r="E108" i="39"/>
  <c r="E105" i="39"/>
  <c r="E102" i="39"/>
  <c r="E95" i="39"/>
  <c r="E89" i="39"/>
  <c r="E85" i="39"/>
  <c r="E81" i="39"/>
  <c r="E77" i="39"/>
  <c r="E65" i="39"/>
  <c r="E55" i="39"/>
  <c r="E52" i="39"/>
  <c r="E43" i="39"/>
  <c r="E38" i="39"/>
  <c r="B32" i="39"/>
  <c r="B33" i="39" s="1"/>
  <c r="B34" i="39" s="1"/>
  <c r="B38" i="39" s="1"/>
  <c r="B43" i="39" s="1"/>
  <c r="B47" i="39" s="1"/>
  <c r="B48" i="39" s="1"/>
  <c r="B49" i="39" s="1"/>
  <c r="B50" i="39" s="1"/>
  <c r="B51" i="39" s="1"/>
  <c r="B52" i="39" s="1"/>
  <c r="B55" i="39" s="1"/>
  <c r="B58" i="39" s="1"/>
  <c r="B65" i="39" s="1"/>
  <c r="B71" i="39" s="1"/>
  <c r="B72" i="39" s="1"/>
  <c r="B76" i="39" s="1"/>
  <c r="B77" i="39" s="1"/>
  <c r="B80" i="39" s="1"/>
  <c r="B81" i="39" s="1"/>
  <c r="B84" i="39" s="1"/>
  <c r="B85" i="39" s="1"/>
  <c r="B88" i="39" s="1"/>
  <c r="B89" i="39" s="1"/>
  <c r="B95" i="39" s="1"/>
  <c r="B98" i="39" s="1"/>
  <c r="B100" i="39" s="1"/>
  <c r="B101" i="39" s="1"/>
  <c r="B102" i="39" s="1"/>
  <c r="B105" i="39" s="1"/>
  <c r="B108" i="39" s="1"/>
  <c r="B111" i="39" s="1"/>
  <c r="B114" i="39" s="1"/>
  <c r="B117" i="39" s="1"/>
  <c r="B120" i="39" s="1"/>
  <c r="B123" i="39" s="1"/>
  <c r="B125" i="39" s="1"/>
  <c r="B129" i="39" s="1"/>
  <c r="B31" i="39"/>
  <c r="DZ14" i="39"/>
  <c r="DY14" i="39"/>
  <c r="DX14" i="39"/>
  <c r="DW14" i="39"/>
  <c r="DV14" i="39"/>
  <c r="DU14" i="39"/>
  <c r="DT14" i="39"/>
  <c r="DS14" i="39"/>
  <c r="DR14" i="39"/>
  <c r="DQ14" i="39"/>
  <c r="DP14" i="39"/>
  <c r="DO14" i="39"/>
  <c r="DN14" i="39"/>
  <c r="DM14" i="39"/>
  <c r="DL14" i="39"/>
  <c r="DK14" i="39"/>
  <c r="DJ14" i="39"/>
  <c r="DI14" i="39"/>
  <c r="DH14" i="39"/>
  <c r="DG14" i="39"/>
  <c r="DF14" i="39"/>
  <c r="DE14" i="39"/>
  <c r="DD14" i="39"/>
  <c r="DC14" i="39"/>
  <c r="DB14" i="39"/>
  <c r="DA14" i="39"/>
  <c r="CZ14" i="39"/>
  <c r="CY14" i="39"/>
  <c r="CX14" i="39"/>
  <c r="CW14" i="39"/>
  <c r="CV14" i="39"/>
  <c r="CU14" i="39"/>
  <c r="CT14" i="39"/>
  <c r="CS14" i="39"/>
  <c r="CR14" i="39"/>
  <c r="CQ14" i="39"/>
  <c r="CP14" i="39"/>
  <c r="CO14" i="39"/>
  <c r="CN14" i="39"/>
  <c r="CM14" i="39"/>
  <c r="CL14" i="39"/>
  <c r="CK14" i="39"/>
  <c r="CJ14" i="39"/>
  <c r="CI14" i="39"/>
  <c r="CH14" i="39"/>
  <c r="CG14" i="39"/>
  <c r="CF14" i="39"/>
  <c r="CE14" i="39"/>
  <c r="CD14" i="39"/>
  <c r="CC14" i="39"/>
  <c r="CB14" i="39"/>
  <c r="CA14" i="39"/>
  <c r="BZ14" i="39"/>
  <c r="BY14" i="39"/>
  <c r="BX14" i="39"/>
  <c r="BW14" i="39"/>
  <c r="BV14" i="39"/>
  <c r="BU14" i="39"/>
  <c r="BT14" i="39"/>
  <c r="BS14" i="39"/>
  <c r="BR14" i="39"/>
  <c r="BQ14" i="39"/>
  <c r="BP14" i="39"/>
  <c r="BO14" i="39"/>
  <c r="BN14" i="39"/>
  <c r="BM14" i="39"/>
  <c r="BL14" i="39"/>
  <c r="BK14" i="39"/>
  <c r="BJ14" i="39"/>
  <c r="BI14" i="39"/>
  <c r="BH14" i="39"/>
  <c r="BG14" i="39"/>
  <c r="BF14" i="39"/>
  <c r="BE14" i="39"/>
  <c r="BD14" i="39"/>
  <c r="BC14" i="39"/>
  <c r="BB14" i="39"/>
  <c r="BA14" i="39"/>
  <c r="AZ14" i="39"/>
  <c r="AY14" i="39"/>
  <c r="AX14" i="39"/>
  <c r="AW14" i="39"/>
  <c r="AV14" i="39"/>
  <c r="AU14" i="39"/>
  <c r="AT14" i="39"/>
  <c r="AS14" i="39"/>
  <c r="AR14" i="39"/>
  <c r="AQ14" i="39"/>
  <c r="L242" i="38"/>
  <c r="L241" i="38"/>
  <c r="L240" i="38"/>
  <c r="L239" i="38"/>
  <c r="L238" i="38"/>
  <c r="L236" i="38"/>
  <c r="S207" i="38"/>
  <c r="S206" i="38"/>
  <c r="P205" i="38"/>
  <c r="S204" i="38"/>
  <c r="S203" i="38"/>
  <c r="S202" i="38"/>
  <c r="P202" i="38"/>
  <c r="S200" i="38"/>
  <c r="S199" i="38"/>
  <c r="P199" i="38"/>
  <c r="S197" i="38"/>
  <c r="S196" i="38"/>
  <c r="P196" i="38"/>
  <c r="S194" i="38"/>
  <c r="S193" i="38"/>
  <c r="S192" i="38"/>
  <c r="E189" i="38"/>
  <c r="K188" i="38"/>
  <c r="E188" i="38"/>
  <c r="K187" i="38"/>
  <c r="E187" i="38"/>
  <c r="K186" i="38"/>
  <c r="K185" i="38" s="1"/>
  <c r="E186" i="38"/>
  <c r="E185" i="38"/>
  <c r="E184" i="38"/>
  <c r="K183" i="38"/>
  <c r="E183" i="38"/>
  <c r="K182" i="38"/>
  <c r="Q228" i="38" s="1"/>
  <c r="K181" i="38"/>
  <c r="P228" i="38" s="1"/>
  <c r="E181" i="38"/>
  <c r="K180" i="38"/>
  <c r="O228" i="38" s="1"/>
  <c r="E180" i="38"/>
  <c r="E179" i="38"/>
  <c r="E178" i="38" s="1"/>
  <c r="K178" i="38"/>
  <c r="K177" i="38"/>
  <c r="E177" i="38"/>
  <c r="K176" i="38"/>
  <c r="E176" i="38"/>
  <c r="K175" i="38"/>
  <c r="E173" i="38"/>
  <c r="E172" i="38"/>
  <c r="K171" i="38"/>
  <c r="Q218" i="38" s="1"/>
  <c r="K169" i="38"/>
  <c r="P206" i="38" s="1"/>
  <c r="K168" i="38"/>
  <c r="P194" i="38" s="1"/>
  <c r="B160" i="38"/>
  <c r="B161" i="38" s="1"/>
  <c r="B162" i="38" s="1"/>
  <c r="B163" i="38" s="1"/>
  <c r="B164" i="38" s="1"/>
  <c r="B165" i="38" s="1"/>
  <c r="B166" i="38" s="1"/>
  <c r="E156" i="38"/>
  <c r="A156" i="38"/>
  <c r="A155" i="38"/>
  <c r="E154" i="38"/>
  <c r="E155" i="38" s="1"/>
  <c r="A154" i="38"/>
  <c r="A153" i="38"/>
  <c r="A152" i="38"/>
  <c r="A151" i="38"/>
  <c r="A150" i="38"/>
  <c r="E149" i="38"/>
  <c r="A149" i="38"/>
  <c r="E148" i="38"/>
  <c r="A148" i="38"/>
  <c r="E147" i="38"/>
  <c r="A147" i="38"/>
  <c r="E146" i="38"/>
  <c r="A146" i="38"/>
  <c r="A145" i="38"/>
  <c r="A144" i="38"/>
  <c r="A143" i="38"/>
  <c r="A142" i="38"/>
  <c r="A141" i="38"/>
  <c r="A140" i="38"/>
  <c r="A139" i="38"/>
  <c r="A138" i="38"/>
  <c r="A137" i="38"/>
  <c r="A136" i="38"/>
  <c r="A135" i="38"/>
  <c r="A134" i="38"/>
  <c r="A133" i="38"/>
  <c r="A132" i="38"/>
  <c r="A131" i="38"/>
  <c r="A130" i="38"/>
  <c r="E114" i="38"/>
  <c r="E111" i="38"/>
  <c r="E108" i="38"/>
  <c r="E105" i="38"/>
  <c r="E102" i="38"/>
  <c r="E95" i="38"/>
  <c r="E89" i="38"/>
  <c r="E85" i="38"/>
  <c r="E81" i="38"/>
  <c r="E77" i="38"/>
  <c r="E65" i="38"/>
  <c r="E55" i="38"/>
  <c r="E52" i="38"/>
  <c r="E43" i="38"/>
  <c r="K167" i="38" s="1"/>
  <c r="P214" i="38" s="1"/>
  <c r="E38" i="38"/>
  <c r="B31" i="38"/>
  <c r="B32" i="38" s="1"/>
  <c r="B33" i="38" s="1"/>
  <c r="B34" i="38" s="1"/>
  <c r="B38" i="38" s="1"/>
  <c r="B43" i="38" s="1"/>
  <c r="B47" i="38" s="1"/>
  <c r="B48" i="38" s="1"/>
  <c r="B49" i="38" s="1"/>
  <c r="B50" i="38" s="1"/>
  <c r="B51" i="38" s="1"/>
  <c r="B52" i="38" s="1"/>
  <c r="B55" i="38" s="1"/>
  <c r="B58" i="38" s="1"/>
  <c r="B65" i="38" s="1"/>
  <c r="B71" i="38" s="1"/>
  <c r="B72" i="38" s="1"/>
  <c r="B76" i="38" s="1"/>
  <c r="B77" i="38" s="1"/>
  <c r="B80" i="38" s="1"/>
  <c r="B81" i="38" s="1"/>
  <c r="B84" i="38" s="1"/>
  <c r="B85" i="38" s="1"/>
  <c r="B88" i="38" s="1"/>
  <c r="B89" i="38" s="1"/>
  <c r="B95" i="38" s="1"/>
  <c r="B98" i="38" s="1"/>
  <c r="B100" i="38" s="1"/>
  <c r="B101" i="38" s="1"/>
  <c r="B102" i="38" s="1"/>
  <c r="B105" i="38" s="1"/>
  <c r="B108" i="38" s="1"/>
  <c r="B111" i="38" s="1"/>
  <c r="B114" i="38" s="1"/>
  <c r="B117" i="38" s="1"/>
  <c r="B120" i="38" s="1"/>
  <c r="B123" i="38" s="1"/>
  <c r="B125" i="38" s="1"/>
  <c r="B129" i="38" s="1"/>
  <c r="DZ14" i="38"/>
  <c r="DY14" i="38"/>
  <c r="DX14" i="38"/>
  <c r="DW14" i="38"/>
  <c r="DV14" i="38"/>
  <c r="DU14" i="38"/>
  <c r="DT14" i="38"/>
  <c r="DS14" i="38"/>
  <c r="DR14" i="38"/>
  <c r="DQ14" i="38"/>
  <c r="DP14" i="38"/>
  <c r="DO14" i="38"/>
  <c r="DN14" i="38"/>
  <c r="DM14" i="38"/>
  <c r="DL14" i="38"/>
  <c r="DK14" i="38"/>
  <c r="DJ14" i="38"/>
  <c r="DI14" i="38"/>
  <c r="DH14" i="38"/>
  <c r="DG14" i="38"/>
  <c r="DF14" i="38"/>
  <c r="DE14" i="38"/>
  <c r="DD14" i="38"/>
  <c r="DC14" i="38"/>
  <c r="DB14" i="38"/>
  <c r="DA14" i="38"/>
  <c r="CZ14" i="38"/>
  <c r="CY14" i="38"/>
  <c r="CX14" i="38"/>
  <c r="CW14" i="38"/>
  <c r="CV14" i="38"/>
  <c r="CU14" i="38"/>
  <c r="CT14" i="38"/>
  <c r="CS14" i="38"/>
  <c r="CR14" i="38"/>
  <c r="CQ14" i="38"/>
  <c r="CP14" i="38"/>
  <c r="CO14" i="38"/>
  <c r="CN14" i="38"/>
  <c r="CM14" i="38"/>
  <c r="CL14" i="38"/>
  <c r="CK14" i="38"/>
  <c r="CJ14" i="38"/>
  <c r="CI14" i="38"/>
  <c r="CH14" i="38"/>
  <c r="CG14" i="38"/>
  <c r="CF14" i="38"/>
  <c r="CE14" i="38"/>
  <c r="CD14" i="38"/>
  <c r="CC14" i="38"/>
  <c r="CB14" i="38"/>
  <c r="CA14" i="38"/>
  <c r="BZ14" i="38"/>
  <c r="BY14" i="38"/>
  <c r="BX14" i="38"/>
  <c r="BW14" i="38"/>
  <c r="BV14" i="38"/>
  <c r="BU14" i="38"/>
  <c r="BT14" i="38"/>
  <c r="BS14" i="38"/>
  <c r="BR14" i="38"/>
  <c r="BQ14" i="38"/>
  <c r="BP14" i="38"/>
  <c r="BO14" i="38"/>
  <c r="BN14" i="38"/>
  <c r="BM14" i="38"/>
  <c r="BL14" i="38"/>
  <c r="BK14" i="38"/>
  <c r="BJ14" i="38"/>
  <c r="BI14" i="38"/>
  <c r="BH14" i="38"/>
  <c r="BG14" i="38"/>
  <c r="BF14" i="38"/>
  <c r="BE14" i="38"/>
  <c r="BD14" i="38"/>
  <c r="BC14" i="38"/>
  <c r="BB14" i="38"/>
  <c r="BA14" i="38"/>
  <c r="AZ14" i="38"/>
  <c r="AY14" i="38"/>
  <c r="AX14" i="38"/>
  <c r="AW14" i="38"/>
  <c r="AV14" i="38"/>
  <c r="AU14" i="38"/>
  <c r="AT14" i="38"/>
  <c r="AS14" i="38"/>
  <c r="AR14" i="38"/>
  <c r="AQ14" i="38"/>
  <c r="L242" i="37"/>
  <c r="L241" i="37"/>
  <c r="L240" i="37"/>
  <c r="L239" i="37"/>
  <c r="L238" i="37"/>
  <c r="L236" i="37"/>
  <c r="S207" i="37"/>
  <c r="S206" i="37"/>
  <c r="P205" i="37"/>
  <c r="S204" i="37"/>
  <c r="S203" i="37"/>
  <c r="S202" i="37"/>
  <c r="S200" i="37"/>
  <c r="S199" i="37"/>
  <c r="S197" i="37"/>
  <c r="S196" i="37"/>
  <c r="S194" i="37"/>
  <c r="S193" i="37"/>
  <c r="S192" i="37"/>
  <c r="E189" i="37"/>
  <c r="K188" i="37"/>
  <c r="E188" i="37"/>
  <c r="K187" i="37"/>
  <c r="E187" i="37"/>
  <c r="K186" i="37"/>
  <c r="K185" i="37" s="1"/>
  <c r="E186" i="37"/>
  <c r="E185" i="37"/>
  <c r="E184" i="37"/>
  <c r="K183" i="37"/>
  <c r="S219" i="37" s="1"/>
  <c r="E183" i="37"/>
  <c r="K182" i="37"/>
  <c r="Q228" i="37" s="1"/>
  <c r="E182" i="37"/>
  <c r="K181" i="37"/>
  <c r="P228" i="37" s="1"/>
  <c r="E181" i="37"/>
  <c r="K180" i="37"/>
  <c r="O228" i="37" s="1"/>
  <c r="E180" i="37"/>
  <c r="E179" i="37"/>
  <c r="K178" i="37"/>
  <c r="K177" i="37"/>
  <c r="E177" i="37"/>
  <c r="K176" i="37"/>
  <c r="E176" i="37"/>
  <c r="K175" i="37"/>
  <c r="E173" i="37"/>
  <c r="E172" i="37"/>
  <c r="K171" i="37"/>
  <c r="Q218" i="37" s="1"/>
  <c r="K169" i="37"/>
  <c r="P206" i="37" s="1"/>
  <c r="K168" i="37"/>
  <c r="P194" i="37" s="1"/>
  <c r="B160" i="37"/>
  <c r="B161" i="37" s="1"/>
  <c r="B162" i="37" s="1"/>
  <c r="B163" i="37" s="1"/>
  <c r="B164" i="37" s="1"/>
  <c r="B165" i="37" s="1"/>
  <c r="B166" i="37" s="1"/>
  <c r="E156" i="37"/>
  <c r="A156" i="37"/>
  <c r="A155" i="37"/>
  <c r="E154" i="37"/>
  <c r="E155" i="37" s="1"/>
  <c r="A154" i="37"/>
  <c r="A153" i="37"/>
  <c r="A152" i="37"/>
  <c r="A151" i="37"/>
  <c r="A150" i="37"/>
  <c r="E149" i="37"/>
  <c r="A149" i="37"/>
  <c r="E148" i="37"/>
  <c r="A148" i="37"/>
  <c r="E147" i="37"/>
  <c r="A147" i="37"/>
  <c r="E146" i="37"/>
  <c r="A146" i="37"/>
  <c r="A145" i="37"/>
  <c r="A144" i="37"/>
  <c r="A143" i="37"/>
  <c r="A142" i="37"/>
  <c r="A141" i="37"/>
  <c r="A140" i="37"/>
  <c r="A139" i="37"/>
  <c r="A138" i="37"/>
  <c r="A137" i="37"/>
  <c r="A136" i="37"/>
  <c r="A135" i="37"/>
  <c r="A134" i="37"/>
  <c r="A133" i="37"/>
  <c r="A132" i="37"/>
  <c r="A131" i="37"/>
  <c r="E129" i="37" s="1"/>
  <c r="A130" i="37"/>
  <c r="E114" i="37"/>
  <c r="E111" i="37"/>
  <c r="E108" i="37"/>
  <c r="E105" i="37"/>
  <c r="E102" i="37"/>
  <c r="E95" i="37"/>
  <c r="E89" i="37"/>
  <c r="E85" i="37"/>
  <c r="E81" i="37"/>
  <c r="E77" i="37"/>
  <c r="E65" i="37"/>
  <c r="E55" i="37"/>
  <c r="E52" i="37"/>
  <c r="E43" i="37"/>
  <c r="K167" i="37" s="1"/>
  <c r="E38" i="37"/>
  <c r="B31" i="37"/>
  <c r="B32" i="37" s="1"/>
  <c r="B33" i="37" s="1"/>
  <c r="B34" i="37" s="1"/>
  <c r="B38" i="37" s="1"/>
  <c r="B43" i="37" s="1"/>
  <c r="B47" i="37" s="1"/>
  <c r="B48" i="37" s="1"/>
  <c r="B49" i="37" s="1"/>
  <c r="B50" i="37" s="1"/>
  <c r="B51" i="37" s="1"/>
  <c r="B52" i="37" s="1"/>
  <c r="B55" i="37" s="1"/>
  <c r="B58" i="37" s="1"/>
  <c r="B65" i="37" s="1"/>
  <c r="B71" i="37" s="1"/>
  <c r="B72" i="37" s="1"/>
  <c r="B76" i="37" s="1"/>
  <c r="B77" i="37" s="1"/>
  <c r="B80" i="37" s="1"/>
  <c r="B81" i="37" s="1"/>
  <c r="B84" i="37" s="1"/>
  <c r="B85" i="37" s="1"/>
  <c r="B88" i="37" s="1"/>
  <c r="B89" i="37" s="1"/>
  <c r="B95" i="37" s="1"/>
  <c r="B98" i="37" s="1"/>
  <c r="B100" i="37" s="1"/>
  <c r="B101" i="37" s="1"/>
  <c r="B102" i="37" s="1"/>
  <c r="B105" i="37" s="1"/>
  <c r="B108" i="37" s="1"/>
  <c r="B111" i="37" s="1"/>
  <c r="B114" i="37" s="1"/>
  <c r="B117" i="37" s="1"/>
  <c r="B120" i="37" s="1"/>
  <c r="B123" i="37" s="1"/>
  <c r="B125" i="37" s="1"/>
  <c r="B129" i="37" s="1"/>
  <c r="DZ14" i="37"/>
  <c r="DY14" i="37"/>
  <c r="DX14" i="37"/>
  <c r="DW14" i="37"/>
  <c r="DV14" i="37"/>
  <c r="DU14" i="37"/>
  <c r="DT14" i="37"/>
  <c r="DS14" i="37"/>
  <c r="DR14" i="37"/>
  <c r="DQ14" i="37"/>
  <c r="DP14" i="37"/>
  <c r="DO14" i="37"/>
  <c r="DN14" i="37"/>
  <c r="DM14" i="37"/>
  <c r="DL14" i="37"/>
  <c r="DK14" i="37"/>
  <c r="DJ14" i="37"/>
  <c r="DI14" i="37"/>
  <c r="DH14" i="37"/>
  <c r="DG14" i="37"/>
  <c r="DF14" i="37"/>
  <c r="DE14" i="37"/>
  <c r="DD14" i="37"/>
  <c r="DC14" i="37"/>
  <c r="DB14" i="37"/>
  <c r="DA14" i="37"/>
  <c r="CZ14" i="37"/>
  <c r="CY14" i="37"/>
  <c r="CX14" i="37"/>
  <c r="CW14" i="37"/>
  <c r="CV14" i="37"/>
  <c r="CU14" i="37"/>
  <c r="CT14" i="37"/>
  <c r="CS14" i="37"/>
  <c r="CR14" i="37"/>
  <c r="CQ14" i="37"/>
  <c r="CP14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BW14" i="37"/>
  <c r="BV14" i="37"/>
  <c r="BU14" i="37"/>
  <c r="BT14" i="37"/>
  <c r="BS14" i="37"/>
  <c r="BR14" i="37"/>
  <c r="BQ14" i="37"/>
  <c r="BP14" i="37"/>
  <c r="BO14" i="37"/>
  <c r="BN14" i="37"/>
  <c r="BM14" i="37"/>
  <c r="BL14" i="37"/>
  <c r="BK14" i="37"/>
  <c r="BJ14" i="37"/>
  <c r="BI14" i="37"/>
  <c r="BH14" i="37"/>
  <c r="BG14" i="37"/>
  <c r="BF14" i="37"/>
  <c r="BE14" i="37"/>
  <c r="BD14" i="37"/>
  <c r="BC14" i="37"/>
  <c r="BB14" i="37"/>
  <c r="BA14" i="37"/>
  <c r="AZ14" i="37"/>
  <c r="AY14" i="37"/>
  <c r="AX14" i="37"/>
  <c r="AW14" i="37"/>
  <c r="AV14" i="37"/>
  <c r="AU14" i="37"/>
  <c r="AT14" i="37"/>
  <c r="AS14" i="37"/>
  <c r="AR14" i="37"/>
  <c r="AQ14" i="37"/>
  <c r="L242" i="36"/>
  <c r="L241" i="36"/>
  <c r="L240" i="36"/>
  <c r="L239" i="36"/>
  <c r="Q238" i="36"/>
  <c r="L238" i="36"/>
  <c r="L236" i="36"/>
  <c r="P235" i="36"/>
  <c r="Q218" i="36"/>
  <c r="S207" i="36"/>
  <c r="S206" i="36"/>
  <c r="S204" i="36"/>
  <c r="S203" i="36"/>
  <c r="P203" i="36"/>
  <c r="S202" i="36"/>
  <c r="S200" i="36"/>
  <c r="P200" i="36"/>
  <c r="S199" i="36"/>
  <c r="S197" i="36"/>
  <c r="P197" i="36"/>
  <c r="S196" i="36"/>
  <c r="S194" i="36"/>
  <c r="S193" i="36"/>
  <c r="S192" i="36"/>
  <c r="E189" i="36"/>
  <c r="K188" i="36"/>
  <c r="E188" i="36"/>
  <c r="K187" i="36"/>
  <c r="E187" i="36"/>
  <c r="K186" i="36"/>
  <c r="K185" i="36" s="1"/>
  <c r="E186" i="36"/>
  <c r="E185" i="36"/>
  <c r="E184" i="36"/>
  <c r="K183" i="36"/>
  <c r="S219" i="36" s="1"/>
  <c r="E183" i="36"/>
  <c r="K182" i="36"/>
  <c r="Q228" i="36" s="1"/>
  <c r="Q242" i="36" s="1"/>
  <c r="E182" i="36"/>
  <c r="K181" i="36"/>
  <c r="P228" i="36" s="1"/>
  <c r="E181" i="36"/>
  <c r="K180" i="36"/>
  <c r="O228" i="36" s="1"/>
  <c r="O235" i="36" s="1"/>
  <c r="E180" i="36"/>
  <c r="E178" i="36" s="1"/>
  <c r="E179" i="36"/>
  <c r="K178" i="36"/>
  <c r="K177" i="36"/>
  <c r="E177" i="36"/>
  <c r="K176" i="36"/>
  <c r="E176" i="36"/>
  <c r="K175" i="36"/>
  <c r="E173" i="36"/>
  <c r="E172" i="36"/>
  <c r="K171" i="36"/>
  <c r="K169" i="36"/>
  <c r="P202" i="36" s="1"/>
  <c r="K168" i="36"/>
  <c r="P194" i="36" s="1"/>
  <c r="B160" i="36"/>
  <c r="B161" i="36" s="1"/>
  <c r="B162" i="36" s="1"/>
  <c r="B163" i="36" s="1"/>
  <c r="B164" i="36" s="1"/>
  <c r="B165" i="36" s="1"/>
  <c r="B166" i="36" s="1"/>
  <c r="E156" i="36"/>
  <c r="A156" i="36"/>
  <c r="A155" i="36"/>
  <c r="E154" i="36"/>
  <c r="E155" i="36" s="1"/>
  <c r="A154" i="36"/>
  <c r="A153" i="36"/>
  <c r="A152" i="36"/>
  <c r="A151" i="36"/>
  <c r="A150" i="36"/>
  <c r="E149" i="36"/>
  <c r="A149" i="36"/>
  <c r="E148" i="36"/>
  <c r="A148" i="36"/>
  <c r="E147" i="36"/>
  <c r="A147" i="36"/>
  <c r="E146" i="36"/>
  <c r="A146" i="36"/>
  <c r="A145" i="36"/>
  <c r="A144" i="36"/>
  <c r="A143" i="36"/>
  <c r="A142" i="36"/>
  <c r="A141" i="36"/>
  <c r="A140" i="36"/>
  <c r="A139" i="36"/>
  <c r="A138" i="36"/>
  <c r="A137" i="36"/>
  <c r="A136" i="36"/>
  <c r="A135" i="36"/>
  <c r="A134" i="36"/>
  <c r="A133" i="36"/>
  <c r="A132" i="36"/>
  <c r="A131" i="36"/>
  <c r="A130" i="36"/>
  <c r="E114" i="36"/>
  <c r="E111" i="36"/>
  <c r="E108" i="36"/>
  <c r="E105" i="36"/>
  <c r="E102" i="36"/>
  <c r="E95" i="36"/>
  <c r="E89" i="36"/>
  <c r="E85" i="36"/>
  <c r="E81" i="36"/>
  <c r="E77" i="36"/>
  <c r="E65" i="36"/>
  <c r="E55" i="36"/>
  <c r="E52" i="36"/>
  <c r="E43" i="36"/>
  <c r="E38" i="36"/>
  <c r="B31" i="36"/>
  <c r="B32" i="36" s="1"/>
  <c r="B33" i="36" s="1"/>
  <c r="B34" i="36" s="1"/>
  <c r="B38" i="36" s="1"/>
  <c r="B43" i="36" s="1"/>
  <c r="B47" i="36" s="1"/>
  <c r="B48" i="36" s="1"/>
  <c r="B49" i="36" s="1"/>
  <c r="B50" i="36" s="1"/>
  <c r="B51" i="36" s="1"/>
  <c r="B52" i="36" s="1"/>
  <c r="B55" i="36" s="1"/>
  <c r="B58" i="36" s="1"/>
  <c r="B65" i="36" s="1"/>
  <c r="B71" i="36" s="1"/>
  <c r="B72" i="36" s="1"/>
  <c r="B76" i="36" s="1"/>
  <c r="B77" i="36" s="1"/>
  <c r="B80" i="36" s="1"/>
  <c r="B81" i="36" s="1"/>
  <c r="B84" i="36" s="1"/>
  <c r="B85" i="36" s="1"/>
  <c r="B88" i="36" s="1"/>
  <c r="B89" i="36" s="1"/>
  <c r="B95" i="36" s="1"/>
  <c r="B98" i="36" s="1"/>
  <c r="B100" i="36" s="1"/>
  <c r="B101" i="36" s="1"/>
  <c r="B102" i="36" s="1"/>
  <c r="B105" i="36" s="1"/>
  <c r="B108" i="36" s="1"/>
  <c r="B111" i="36" s="1"/>
  <c r="B114" i="36" s="1"/>
  <c r="B117" i="36" s="1"/>
  <c r="B120" i="36" s="1"/>
  <c r="B123" i="36" s="1"/>
  <c r="B125" i="36" s="1"/>
  <c r="B129" i="36" s="1"/>
  <c r="DZ14" i="36"/>
  <c r="DY14" i="36"/>
  <c r="DX14" i="36"/>
  <c r="DW14" i="36"/>
  <c r="DV14" i="36"/>
  <c r="DU14" i="36"/>
  <c r="DT14" i="36"/>
  <c r="DS14" i="36"/>
  <c r="DR14" i="36"/>
  <c r="DQ14" i="36"/>
  <c r="DP14" i="36"/>
  <c r="DO14" i="36"/>
  <c r="DN14" i="36"/>
  <c r="DM14" i="36"/>
  <c r="DL14" i="36"/>
  <c r="DK14" i="36"/>
  <c r="DJ14" i="36"/>
  <c r="DI14" i="36"/>
  <c r="DH14" i="36"/>
  <c r="DG14" i="36"/>
  <c r="DF14" i="36"/>
  <c r="DE14" i="36"/>
  <c r="DD14" i="36"/>
  <c r="DC14" i="36"/>
  <c r="DB14" i="36"/>
  <c r="DA14" i="36"/>
  <c r="CZ14" i="36"/>
  <c r="CY14" i="36"/>
  <c r="CX14" i="36"/>
  <c r="CW14" i="36"/>
  <c r="CV14" i="36"/>
  <c r="CU14" i="36"/>
  <c r="CT14" i="36"/>
  <c r="CS14" i="36"/>
  <c r="CR14" i="36"/>
  <c r="CQ14" i="36"/>
  <c r="CP14" i="36"/>
  <c r="CO14" i="36"/>
  <c r="CN14" i="36"/>
  <c r="CM14" i="36"/>
  <c r="CL14" i="36"/>
  <c r="CK14" i="36"/>
  <c r="CJ14" i="36"/>
  <c r="CI14" i="36"/>
  <c r="CH14" i="36"/>
  <c r="CG14" i="36"/>
  <c r="CF14" i="36"/>
  <c r="CE14" i="36"/>
  <c r="CD14" i="36"/>
  <c r="CC14" i="36"/>
  <c r="CB14" i="36"/>
  <c r="CA14" i="36"/>
  <c r="BZ14" i="36"/>
  <c r="BY14" i="36"/>
  <c r="BX14" i="36"/>
  <c r="BW14" i="36"/>
  <c r="BV14" i="36"/>
  <c r="BU14" i="36"/>
  <c r="BT14" i="36"/>
  <c r="BS14" i="36"/>
  <c r="BR14" i="36"/>
  <c r="BQ14" i="36"/>
  <c r="BP14" i="36"/>
  <c r="BO14" i="36"/>
  <c r="BN14" i="36"/>
  <c r="BM14" i="36"/>
  <c r="BL14" i="36"/>
  <c r="BK14" i="36"/>
  <c r="BJ14" i="36"/>
  <c r="BI14" i="36"/>
  <c r="BH14" i="36"/>
  <c r="BG14" i="36"/>
  <c r="BF14" i="36"/>
  <c r="BE14" i="36"/>
  <c r="BD14" i="36"/>
  <c r="BC14" i="36"/>
  <c r="BB14" i="36"/>
  <c r="BA14" i="36"/>
  <c r="AZ14" i="36"/>
  <c r="AY14" i="36"/>
  <c r="AX14" i="36"/>
  <c r="AW14" i="36"/>
  <c r="AV14" i="36"/>
  <c r="AU14" i="36"/>
  <c r="AT14" i="36"/>
  <c r="AS14" i="36"/>
  <c r="AR14" i="36"/>
  <c r="AQ14" i="36"/>
  <c r="L242" i="35"/>
  <c r="L241" i="35"/>
  <c r="L240" i="35"/>
  <c r="L239" i="35"/>
  <c r="L238" i="35"/>
  <c r="L236" i="35"/>
  <c r="Q218" i="35"/>
  <c r="S207" i="35"/>
  <c r="S206" i="35"/>
  <c r="S204" i="35"/>
  <c r="S203" i="35"/>
  <c r="S202" i="35"/>
  <c r="S200" i="35"/>
  <c r="S199" i="35"/>
  <c r="S197" i="35"/>
  <c r="S196" i="35"/>
  <c r="S194" i="35"/>
  <c r="S193" i="35"/>
  <c r="S192" i="35"/>
  <c r="E189" i="35"/>
  <c r="K188" i="35"/>
  <c r="E188" i="35"/>
  <c r="K187" i="35"/>
  <c r="E187" i="35"/>
  <c r="K186" i="35"/>
  <c r="K185" i="35" s="1"/>
  <c r="Q231" i="35" s="1"/>
  <c r="E186" i="35"/>
  <c r="E185" i="35"/>
  <c r="E184" i="35"/>
  <c r="K183" i="35"/>
  <c r="E183" i="35"/>
  <c r="K182" i="35"/>
  <c r="Q228" i="35" s="1"/>
  <c r="Q242" i="35" s="1"/>
  <c r="K181" i="35"/>
  <c r="P228" i="35" s="1"/>
  <c r="P240" i="35" s="1"/>
  <c r="E181" i="35"/>
  <c r="K180" i="35"/>
  <c r="O228" i="35" s="1"/>
  <c r="E180" i="35"/>
  <c r="E179" i="35"/>
  <c r="E178" i="35" s="1"/>
  <c r="K178" i="35"/>
  <c r="S219" i="35" s="1"/>
  <c r="K177" i="35"/>
  <c r="E177" i="35"/>
  <c r="K176" i="35"/>
  <c r="E176" i="35"/>
  <c r="K175" i="35"/>
  <c r="E173" i="35"/>
  <c r="E172" i="35"/>
  <c r="K171" i="35"/>
  <c r="K169" i="35"/>
  <c r="P202" i="35" s="1"/>
  <c r="K168" i="35"/>
  <c r="P194" i="35" s="1"/>
  <c r="B160" i="35"/>
  <c r="B161" i="35" s="1"/>
  <c r="B162" i="35" s="1"/>
  <c r="B163" i="35" s="1"/>
  <c r="B164" i="35" s="1"/>
  <c r="B165" i="35" s="1"/>
  <c r="B166" i="35" s="1"/>
  <c r="E156" i="35"/>
  <c r="A156" i="35"/>
  <c r="A155" i="35"/>
  <c r="E154" i="35"/>
  <c r="E155" i="35" s="1"/>
  <c r="A154" i="35"/>
  <c r="A153" i="35"/>
  <c r="A152" i="35"/>
  <c r="A151" i="35"/>
  <c r="A150" i="35"/>
  <c r="E149" i="35"/>
  <c r="A149" i="35"/>
  <c r="E148" i="35"/>
  <c r="A148" i="35"/>
  <c r="E147" i="35"/>
  <c r="A147" i="35"/>
  <c r="E146" i="35"/>
  <c r="A146" i="35"/>
  <c r="A145" i="35"/>
  <c r="A144" i="35"/>
  <c r="A143" i="35"/>
  <c r="A142" i="35"/>
  <c r="A141" i="35"/>
  <c r="A140" i="35"/>
  <c r="A139" i="35"/>
  <c r="A138" i="35"/>
  <c r="A137" i="35"/>
  <c r="A136" i="35"/>
  <c r="A135" i="35"/>
  <c r="A134" i="35"/>
  <c r="A133" i="35"/>
  <c r="A132" i="35"/>
  <c r="A131" i="35"/>
  <c r="A130" i="35"/>
  <c r="D135" i="4" s="1"/>
  <c r="E135" i="4" s="1"/>
  <c r="K135" i="4" s="1"/>
  <c r="E114" i="35"/>
  <c r="E111" i="35"/>
  <c r="E108" i="35"/>
  <c r="E105" i="35"/>
  <c r="E102" i="35"/>
  <c r="E95" i="35"/>
  <c r="E89" i="35"/>
  <c r="E85" i="35"/>
  <c r="E81" i="35"/>
  <c r="E77" i="35"/>
  <c r="E65" i="35"/>
  <c r="E55" i="35"/>
  <c r="E52" i="35"/>
  <c r="E43" i="35"/>
  <c r="E38" i="35"/>
  <c r="B33" i="35"/>
  <c r="B34" i="35" s="1"/>
  <c r="B38" i="35" s="1"/>
  <c r="B43" i="35" s="1"/>
  <c r="B47" i="35" s="1"/>
  <c r="B48" i="35" s="1"/>
  <c r="B49" i="35" s="1"/>
  <c r="B50" i="35" s="1"/>
  <c r="B51" i="35" s="1"/>
  <c r="B52" i="35" s="1"/>
  <c r="B55" i="35" s="1"/>
  <c r="B58" i="35" s="1"/>
  <c r="B65" i="35" s="1"/>
  <c r="B71" i="35" s="1"/>
  <c r="B72" i="35" s="1"/>
  <c r="B76" i="35" s="1"/>
  <c r="B77" i="35" s="1"/>
  <c r="B80" i="35" s="1"/>
  <c r="B81" i="35" s="1"/>
  <c r="B84" i="35" s="1"/>
  <c r="B85" i="35" s="1"/>
  <c r="B88" i="35" s="1"/>
  <c r="B89" i="35" s="1"/>
  <c r="B95" i="35" s="1"/>
  <c r="B98" i="35" s="1"/>
  <c r="B100" i="35" s="1"/>
  <c r="B101" i="35" s="1"/>
  <c r="B102" i="35" s="1"/>
  <c r="B105" i="35" s="1"/>
  <c r="B108" i="35" s="1"/>
  <c r="B111" i="35" s="1"/>
  <c r="B114" i="35" s="1"/>
  <c r="B117" i="35" s="1"/>
  <c r="B120" i="35" s="1"/>
  <c r="B123" i="35" s="1"/>
  <c r="B125" i="35" s="1"/>
  <c r="B129" i="35" s="1"/>
  <c r="B32" i="35"/>
  <c r="B31" i="35"/>
  <c r="DZ14" i="35"/>
  <c r="DY14" i="35"/>
  <c r="DX14" i="35"/>
  <c r="DW14" i="35"/>
  <c r="DV14" i="35"/>
  <c r="DU14" i="35"/>
  <c r="DT14" i="35"/>
  <c r="DS14" i="35"/>
  <c r="DR14" i="35"/>
  <c r="DQ14" i="35"/>
  <c r="DP14" i="35"/>
  <c r="DO14" i="35"/>
  <c r="DN14" i="35"/>
  <c r="DM14" i="35"/>
  <c r="DL14" i="35"/>
  <c r="DK14" i="35"/>
  <c r="DJ14" i="35"/>
  <c r="DI14" i="35"/>
  <c r="DH14" i="35"/>
  <c r="DG14" i="35"/>
  <c r="DF14" i="35"/>
  <c r="DE14" i="35"/>
  <c r="DD14" i="35"/>
  <c r="DC14" i="35"/>
  <c r="DB14" i="35"/>
  <c r="DA14" i="35"/>
  <c r="CZ14" i="35"/>
  <c r="CY14" i="35"/>
  <c r="CX14" i="35"/>
  <c r="CW14" i="35"/>
  <c r="CV14" i="35"/>
  <c r="CU14" i="35"/>
  <c r="CT14" i="35"/>
  <c r="CS14" i="35"/>
  <c r="CR14" i="35"/>
  <c r="CQ14" i="35"/>
  <c r="CP14" i="35"/>
  <c r="CO14" i="35"/>
  <c r="CN14" i="35"/>
  <c r="CM14" i="35"/>
  <c r="CL14" i="35"/>
  <c r="CK14" i="35"/>
  <c r="CJ14" i="35"/>
  <c r="CI14" i="35"/>
  <c r="CH14" i="35"/>
  <c r="CG14" i="35"/>
  <c r="CF14" i="35"/>
  <c r="CE14" i="35"/>
  <c r="CD14" i="35"/>
  <c r="CC14" i="35"/>
  <c r="CB14" i="35"/>
  <c r="CA14" i="35"/>
  <c r="BZ14" i="35"/>
  <c r="BY14" i="35"/>
  <c r="BX14" i="35"/>
  <c r="BW14" i="35"/>
  <c r="BV14" i="35"/>
  <c r="BU14" i="35"/>
  <c r="BT14" i="35"/>
  <c r="BS14" i="35"/>
  <c r="BR14" i="35"/>
  <c r="BQ14" i="35"/>
  <c r="BP14" i="35"/>
  <c r="BO14" i="35"/>
  <c r="BN14" i="35"/>
  <c r="BM14" i="35"/>
  <c r="BL14" i="35"/>
  <c r="BK14" i="35"/>
  <c r="BJ14" i="35"/>
  <c r="BI14" i="35"/>
  <c r="BH14" i="35"/>
  <c r="BG14" i="35"/>
  <c r="BF14" i="35"/>
  <c r="BE14" i="35"/>
  <c r="BD14" i="35"/>
  <c r="BC14" i="35"/>
  <c r="BB14" i="35"/>
  <c r="BA14" i="35"/>
  <c r="AZ14" i="35"/>
  <c r="AY14" i="35"/>
  <c r="AX14" i="35"/>
  <c r="AW14" i="35"/>
  <c r="AV14" i="35"/>
  <c r="AU14" i="35"/>
  <c r="AT14" i="35"/>
  <c r="AS14" i="35"/>
  <c r="AR14" i="35"/>
  <c r="AQ14" i="35"/>
  <c r="L242" i="34"/>
  <c r="L241" i="34"/>
  <c r="L240" i="34"/>
  <c r="L239" i="34"/>
  <c r="L238" i="34"/>
  <c r="L236" i="34"/>
  <c r="S207" i="34"/>
  <c r="S206" i="34"/>
  <c r="S204" i="34"/>
  <c r="S203" i="34"/>
  <c r="S202" i="34"/>
  <c r="S200" i="34"/>
  <c r="S199" i="34"/>
  <c r="S197" i="34"/>
  <c r="S196" i="34"/>
  <c r="S194" i="34"/>
  <c r="S193" i="34"/>
  <c r="S192" i="34"/>
  <c r="E189" i="34"/>
  <c r="K188" i="34"/>
  <c r="E188" i="34"/>
  <c r="K187" i="34"/>
  <c r="E187" i="34"/>
  <c r="K186" i="34"/>
  <c r="E186" i="34"/>
  <c r="E185" i="34"/>
  <c r="E184" i="34"/>
  <c r="K183" i="34"/>
  <c r="S219" i="34" s="1"/>
  <c r="E183" i="34"/>
  <c r="K182" i="34"/>
  <c r="Q228" i="34" s="1"/>
  <c r="E182" i="34"/>
  <c r="K181" i="34"/>
  <c r="P228" i="34" s="1"/>
  <c r="E181" i="34"/>
  <c r="K180" i="34"/>
  <c r="O228" i="34" s="1"/>
  <c r="E180" i="34"/>
  <c r="E179" i="34"/>
  <c r="K178" i="34"/>
  <c r="K177" i="34"/>
  <c r="E177" i="34"/>
  <c r="K176" i="34"/>
  <c r="E176" i="34"/>
  <c r="K175" i="34"/>
  <c r="E175" i="34"/>
  <c r="E173" i="34"/>
  <c r="E172" i="34"/>
  <c r="K171" i="34"/>
  <c r="Q218" i="34" s="1"/>
  <c r="K169" i="34"/>
  <c r="P202" i="34" s="1"/>
  <c r="K168" i="34"/>
  <c r="P194" i="34" s="1"/>
  <c r="B160" i="34"/>
  <c r="B161" i="34" s="1"/>
  <c r="B162" i="34" s="1"/>
  <c r="B163" i="34" s="1"/>
  <c r="B164" i="34" s="1"/>
  <c r="B165" i="34" s="1"/>
  <c r="B166" i="34" s="1"/>
  <c r="E156" i="34"/>
  <c r="A156" i="34"/>
  <c r="A155" i="34"/>
  <c r="E154" i="34"/>
  <c r="E155" i="34" s="1"/>
  <c r="A154" i="34"/>
  <c r="A153" i="34"/>
  <c r="A152" i="34"/>
  <c r="A151" i="34"/>
  <c r="A150" i="34"/>
  <c r="E149" i="34"/>
  <c r="A149" i="34"/>
  <c r="E148" i="34"/>
  <c r="A148" i="34"/>
  <c r="E147" i="34"/>
  <c r="A147" i="34"/>
  <c r="E146" i="34"/>
  <c r="A146" i="34"/>
  <c r="A145" i="34"/>
  <c r="A144" i="34"/>
  <c r="A143" i="34"/>
  <c r="A142" i="34"/>
  <c r="A141" i="34"/>
  <c r="A140" i="34"/>
  <c r="A139" i="34"/>
  <c r="A138" i="34"/>
  <c r="A137" i="34"/>
  <c r="A136" i="34"/>
  <c r="A135" i="34"/>
  <c r="A134" i="34"/>
  <c r="A133" i="34"/>
  <c r="A132" i="34"/>
  <c r="A131" i="34"/>
  <c r="A130" i="34"/>
  <c r="E114" i="34"/>
  <c r="E111" i="34"/>
  <c r="E108" i="34"/>
  <c r="E105" i="34"/>
  <c r="E102" i="34"/>
  <c r="E95" i="34"/>
  <c r="E89" i="34"/>
  <c r="E85" i="34"/>
  <c r="E81" i="34"/>
  <c r="E77" i="34"/>
  <c r="E65" i="34"/>
  <c r="E55" i="34"/>
  <c r="E52" i="34"/>
  <c r="E43" i="34"/>
  <c r="E38" i="34"/>
  <c r="B31" i="34"/>
  <c r="B32" i="34" s="1"/>
  <c r="B33" i="34" s="1"/>
  <c r="B34" i="34" s="1"/>
  <c r="B38" i="34" s="1"/>
  <c r="B43" i="34" s="1"/>
  <c r="B47" i="34" s="1"/>
  <c r="B48" i="34" s="1"/>
  <c r="B49" i="34" s="1"/>
  <c r="B50" i="34" s="1"/>
  <c r="B51" i="34" s="1"/>
  <c r="B52" i="34" s="1"/>
  <c r="B55" i="34" s="1"/>
  <c r="B58" i="34" s="1"/>
  <c r="B65" i="34" s="1"/>
  <c r="B71" i="34" s="1"/>
  <c r="B72" i="34" s="1"/>
  <c r="B76" i="34" s="1"/>
  <c r="B77" i="34" s="1"/>
  <c r="B80" i="34" s="1"/>
  <c r="B81" i="34" s="1"/>
  <c r="B84" i="34" s="1"/>
  <c r="B85" i="34" s="1"/>
  <c r="B88" i="34" s="1"/>
  <c r="B89" i="34" s="1"/>
  <c r="B95" i="34" s="1"/>
  <c r="B98" i="34" s="1"/>
  <c r="B100" i="34" s="1"/>
  <c r="B101" i="34" s="1"/>
  <c r="B102" i="34" s="1"/>
  <c r="B105" i="34" s="1"/>
  <c r="B108" i="34" s="1"/>
  <c r="B111" i="34" s="1"/>
  <c r="B114" i="34" s="1"/>
  <c r="B117" i="34" s="1"/>
  <c r="B120" i="34" s="1"/>
  <c r="B123" i="34" s="1"/>
  <c r="B125" i="34" s="1"/>
  <c r="B129" i="34" s="1"/>
  <c r="DZ14" i="34"/>
  <c r="DY14" i="34"/>
  <c r="DX14" i="34"/>
  <c r="DW14" i="34"/>
  <c r="DV14" i="34"/>
  <c r="DU14" i="34"/>
  <c r="DT14" i="34"/>
  <c r="DS14" i="34"/>
  <c r="DR14" i="34"/>
  <c r="DQ14" i="34"/>
  <c r="DP14" i="34"/>
  <c r="DO14" i="34"/>
  <c r="DN14" i="34"/>
  <c r="DM14" i="34"/>
  <c r="DL14" i="34"/>
  <c r="DK14" i="34"/>
  <c r="DJ14" i="34"/>
  <c r="DI14" i="34"/>
  <c r="DH14" i="34"/>
  <c r="DG14" i="34"/>
  <c r="DF14" i="34"/>
  <c r="DE14" i="34"/>
  <c r="DD14" i="34"/>
  <c r="DC14" i="34"/>
  <c r="DB14" i="34"/>
  <c r="DA14" i="34"/>
  <c r="CZ14" i="34"/>
  <c r="CY14" i="34"/>
  <c r="CX14" i="34"/>
  <c r="CW14" i="34"/>
  <c r="CV14" i="34"/>
  <c r="CU14" i="34"/>
  <c r="CT14" i="34"/>
  <c r="CS14" i="34"/>
  <c r="CR14" i="34"/>
  <c r="CQ14" i="34"/>
  <c r="CP14" i="34"/>
  <c r="CO14" i="34"/>
  <c r="CN14" i="34"/>
  <c r="CM14" i="34"/>
  <c r="CL14" i="34"/>
  <c r="CK14" i="34"/>
  <c r="CJ14" i="34"/>
  <c r="CI14" i="34"/>
  <c r="CH14" i="34"/>
  <c r="CG14" i="34"/>
  <c r="CF14" i="34"/>
  <c r="CE14" i="34"/>
  <c r="CD14" i="34"/>
  <c r="CC14" i="34"/>
  <c r="CB14" i="34"/>
  <c r="CA14" i="34"/>
  <c r="BZ14" i="34"/>
  <c r="BY14" i="34"/>
  <c r="BX14" i="34"/>
  <c r="BW14" i="34"/>
  <c r="BV14" i="34"/>
  <c r="BU14" i="34"/>
  <c r="BT14" i="34"/>
  <c r="BS14" i="34"/>
  <c r="BR14" i="34"/>
  <c r="BQ14" i="34"/>
  <c r="BP14" i="34"/>
  <c r="BO14" i="34"/>
  <c r="BN14" i="34"/>
  <c r="BM14" i="34"/>
  <c r="BL14" i="34"/>
  <c r="BK14" i="34"/>
  <c r="BJ14" i="34"/>
  <c r="BI14" i="34"/>
  <c r="BH14" i="34"/>
  <c r="BG14" i="34"/>
  <c r="BF14" i="34"/>
  <c r="BE14" i="34"/>
  <c r="BD14" i="34"/>
  <c r="BC14" i="34"/>
  <c r="BB14" i="34"/>
  <c r="BA14" i="34"/>
  <c r="AZ14" i="34"/>
  <c r="AY14" i="34"/>
  <c r="AX14" i="34"/>
  <c r="AW14" i="34"/>
  <c r="AV14" i="34"/>
  <c r="AU14" i="34"/>
  <c r="AT14" i="34"/>
  <c r="AS14" i="34"/>
  <c r="AR14" i="34"/>
  <c r="AQ14" i="34"/>
  <c r="L242" i="33"/>
  <c r="L241" i="33"/>
  <c r="L240" i="33"/>
  <c r="L239" i="33"/>
  <c r="L238" i="33"/>
  <c r="L236" i="33"/>
  <c r="Q228" i="33"/>
  <c r="Q240" i="33" s="1"/>
  <c r="S207" i="33"/>
  <c r="S206" i="33"/>
  <c r="P206" i="33"/>
  <c r="P205" i="33"/>
  <c r="S204" i="33"/>
  <c r="S203" i="33"/>
  <c r="P203" i="33"/>
  <c r="S202" i="33"/>
  <c r="S200" i="33"/>
  <c r="P200" i="33"/>
  <c r="S199" i="33"/>
  <c r="S197" i="33"/>
  <c r="S196" i="33"/>
  <c r="S194" i="33"/>
  <c r="S193" i="33"/>
  <c r="S192" i="33"/>
  <c r="E189" i="33"/>
  <c r="K188" i="33"/>
  <c r="E188" i="33"/>
  <c r="K187" i="33"/>
  <c r="K186" i="33"/>
  <c r="K185" i="33" s="1"/>
  <c r="E186" i="33"/>
  <c r="E185" i="33"/>
  <c r="E184" i="33"/>
  <c r="K183" i="33"/>
  <c r="E183" i="33"/>
  <c r="K182" i="33"/>
  <c r="K181" i="33"/>
  <c r="P228" i="33" s="1"/>
  <c r="E181" i="33"/>
  <c r="K180" i="33"/>
  <c r="O228" i="33" s="1"/>
  <c r="O236" i="33" s="1"/>
  <c r="E180" i="33"/>
  <c r="E179" i="33"/>
  <c r="K178" i="33"/>
  <c r="S219" i="33" s="1"/>
  <c r="K177" i="33"/>
  <c r="E177" i="33"/>
  <c r="K176" i="33"/>
  <c r="E176" i="33"/>
  <c r="E175" i="33" s="1"/>
  <c r="K175" i="33"/>
  <c r="E173" i="33"/>
  <c r="E172" i="33"/>
  <c r="K171" i="33"/>
  <c r="Q218" i="33" s="1"/>
  <c r="K169" i="33"/>
  <c r="P202" i="33" s="1"/>
  <c r="K168" i="33"/>
  <c r="B160" i="33"/>
  <c r="B161" i="33" s="1"/>
  <c r="B162" i="33" s="1"/>
  <c r="B163" i="33" s="1"/>
  <c r="B164" i="33" s="1"/>
  <c r="B165" i="33" s="1"/>
  <c r="B166" i="33" s="1"/>
  <c r="E156" i="33"/>
  <c r="A156" i="33"/>
  <c r="A155" i="33"/>
  <c r="E154" i="33"/>
  <c r="E155" i="33" s="1"/>
  <c r="A154" i="33"/>
  <c r="A153" i="33"/>
  <c r="A152" i="33"/>
  <c r="A151" i="33"/>
  <c r="A150" i="33"/>
  <c r="E149" i="33"/>
  <c r="A149" i="33"/>
  <c r="E148" i="33"/>
  <c r="A148" i="33"/>
  <c r="E147" i="33"/>
  <c r="A147" i="33"/>
  <c r="E146" i="33"/>
  <c r="A146" i="33"/>
  <c r="A145" i="33"/>
  <c r="A144" i="33"/>
  <c r="A143" i="33"/>
  <c r="A142" i="33"/>
  <c r="A141" i="33"/>
  <c r="A140" i="33"/>
  <c r="A139" i="33"/>
  <c r="A138" i="33"/>
  <c r="A137" i="33"/>
  <c r="A136" i="33"/>
  <c r="A135" i="33"/>
  <c r="A134" i="33"/>
  <c r="A133" i="33"/>
  <c r="A132" i="33"/>
  <c r="A131" i="33"/>
  <c r="A130" i="33"/>
  <c r="E114" i="33"/>
  <c r="E111" i="33"/>
  <c r="E108" i="33"/>
  <c r="E105" i="33"/>
  <c r="E102" i="33"/>
  <c r="E95" i="33"/>
  <c r="E89" i="33"/>
  <c r="E85" i="33"/>
  <c r="E81" i="33"/>
  <c r="E77" i="33"/>
  <c r="E65" i="33"/>
  <c r="E55" i="33"/>
  <c r="E52" i="33"/>
  <c r="E43" i="33"/>
  <c r="E38" i="33"/>
  <c r="B31" i="33"/>
  <c r="B32" i="33" s="1"/>
  <c r="B33" i="33" s="1"/>
  <c r="B34" i="33" s="1"/>
  <c r="B38" i="33" s="1"/>
  <c r="B43" i="33" s="1"/>
  <c r="B47" i="33" s="1"/>
  <c r="B48" i="33" s="1"/>
  <c r="B49" i="33" s="1"/>
  <c r="B50" i="33" s="1"/>
  <c r="B51" i="33" s="1"/>
  <c r="B52" i="33" s="1"/>
  <c r="B55" i="33" s="1"/>
  <c r="B58" i="33" s="1"/>
  <c r="B65" i="33" s="1"/>
  <c r="B71" i="33" s="1"/>
  <c r="B72" i="33" s="1"/>
  <c r="B76" i="33" s="1"/>
  <c r="B77" i="33" s="1"/>
  <c r="B80" i="33" s="1"/>
  <c r="B81" i="33" s="1"/>
  <c r="B84" i="33" s="1"/>
  <c r="B85" i="33" s="1"/>
  <c r="B88" i="33" s="1"/>
  <c r="B89" i="33" s="1"/>
  <c r="B95" i="33" s="1"/>
  <c r="B98" i="33" s="1"/>
  <c r="B100" i="33" s="1"/>
  <c r="B101" i="33" s="1"/>
  <c r="B102" i="33" s="1"/>
  <c r="B105" i="33" s="1"/>
  <c r="B108" i="33" s="1"/>
  <c r="B111" i="33" s="1"/>
  <c r="B114" i="33" s="1"/>
  <c r="B117" i="33" s="1"/>
  <c r="B120" i="33" s="1"/>
  <c r="B123" i="33" s="1"/>
  <c r="B125" i="33" s="1"/>
  <c r="B129" i="33" s="1"/>
  <c r="DZ14" i="33"/>
  <c r="DY14" i="33"/>
  <c r="DX14" i="33"/>
  <c r="DW14" i="33"/>
  <c r="DV14" i="33"/>
  <c r="DU14" i="33"/>
  <c r="DT14" i="33"/>
  <c r="DS14" i="33"/>
  <c r="DR14" i="33"/>
  <c r="DQ14" i="33"/>
  <c r="DP14" i="33"/>
  <c r="DO14" i="33"/>
  <c r="DN14" i="33"/>
  <c r="DM14" i="33"/>
  <c r="DL14" i="33"/>
  <c r="DK14" i="33"/>
  <c r="DJ14" i="33"/>
  <c r="DI14" i="33"/>
  <c r="DH14" i="33"/>
  <c r="DG14" i="33"/>
  <c r="DF14" i="33"/>
  <c r="DE14" i="33"/>
  <c r="DD14" i="33"/>
  <c r="DC14" i="33"/>
  <c r="DB14" i="33"/>
  <c r="DA14" i="33"/>
  <c r="CZ14" i="33"/>
  <c r="CY14" i="33"/>
  <c r="CX14" i="33"/>
  <c r="CW14" i="33"/>
  <c r="CV14" i="33"/>
  <c r="CU14" i="33"/>
  <c r="CT14" i="33"/>
  <c r="CS14" i="33"/>
  <c r="CR14" i="33"/>
  <c r="CQ14" i="33"/>
  <c r="CP14" i="33"/>
  <c r="CO14" i="33"/>
  <c r="CN14" i="33"/>
  <c r="CM14" i="33"/>
  <c r="CL14" i="33"/>
  <c r="CK14" i="33"/>
  <c r="CJ14" i="33"/>
  <c r="CI14" i="33"/>
  <c r="CH14" i="33"/>
  <c r="CG14" i="33"/>
  <c r="CF14" i="33"/>
  <c r="CE14" i="33"/>
  <c r="CD14" i="33"/>
  <c r="CC14" i="33"/>
  <c r="CB14" i="33"/>
  <c r="CA14" i="33"/>
  <c r="BZ14" i="33"/>
  <c r="BY14" i="33"/>
  <c r="BX14" i="33"/>
  <c r="BW14" i="33"/>
  <c r="BV14" i="33"/>
  <c r="BU14" i="33"/>
  <c r="BT14" i="33"/>
  <c r="BS14" i="33"/>
  <c r="BR14" i="33"/>
  <c r="BQ14" i="33"/>
  <c r="BP14" i="33"/>
  <c r="BO14" i="33"/>
  <c r="BN14" i="33"/>
  <c r="BM14" i="33"/>
  <c r="BL14" i="33"/>
  <c r="BK14" i="33"/>
  <c r="BJ14" i="33"/>
  <c r="BI14" i="33"/>
  <c r="BH14" i="33"/>
  <c r="BG14" i="33"/>
  <c r="BF14" i="33"/>
  <c r="BE14" i="33"/>
  <c r="BD14" i="33"/>
  <c r="BC14" i="33"/>
  <c r="BB14" i="33"/>
  <c r="BA14" i="33"/>
  <c r="AZ14" i="33"/>
  <c r="AY14" i="33"/>
  <c r="AX14" i="33"/>
  <c r="AW14" i="33"/>
  <c r="AV14" i="33"/>
  <c r="AU14" i="33"/>
  <c r="AT14" i="33"/>
  <c r="AS14" i="33"/>
  <c r="AR14" i="33"/>
  <c r="AQ14" i="33"/>
  <c r="L242" i="32"/>
  <c r="L241" i="32"/>
  <c r="Q240" i="32"/>
  <c r="L240" i="32"/>
  <c r="L239" i="32"/>
  <c r="Q238" i="32"/>
  <c r="L238" i="32"/>
  <c r="L236" i="32"/>
  <c r="Q235" i="32"/>
  <c r="Q218" i="32"/>
  <c r="S207" i="32"/>
  <c r="S206" i="32"/>
  <c r="S204" i="32"/>
  <c r="S203" i="32"/>
  <c r="S202" i="32"/>
  <c r="S200" i="32"/>
  <c r="S199" i="32"/>
  <c r="P198" i="32"/>
  <c r="S197" i="32"/>
  <c r="S196" i="32"/>
  <c r="P196" i="32"/>
  <c r="S194" i="32"/>
  <c r="S193" i="32"/>
  <c r="S192" i="32"/>
  <c r="E189" i="32"/>
  <c r="K188" i="32"/>
  <c r="E188" i="32"/>
  <c r="E187" i="32" s="1"/>
  <c r="K187" i="32"/>
  <c r="K186" i="32"/>
  <c r="K185" i="32" s="1"/>
  <c r="E186" i="32"/>
  <c r="E185" i="32"/>
  <c r="E184" i="32"/>
  <c r="K183" i="32"/>
  <c r="E183" i="32"/>
  <c r="K182" i="32"/>
  <c r="Q228" i="32" s="1"/>
  <c r="Q242" i="32" s="1"/>
  <c r="K181" i="32"/>
  <c r="P228" i="32" s="1"/>
  <c r="E181" i="32"/>
  <c r="K180" i="32"/>
  <c r="O228" i="32" s="1"/>
  <c r="O242" i="32" s="1"/>
  <c r="E180" i="32"/>
  <c r="E179" i="32"/>
  <c r="E178" i="32" s="1"/>
  <c r="K178" i="32"/>
  <c r="K177" i="32"/>
  <c r="E177" i="32"/>
  <c r="K176" i="32"/>
  <c r="E176" i="32"/>
  <c r="K175" i="32"/>
  <c r="E173" i="32"/>
  <c r="E172" i="32"/>
  <c r="K171" i="32"/>
  <c r="K169" i="32"/>
  <c r="P201" i="32" s="1"/>
  <c r="K168" i="32"/>
  <c r="P194" i="32" s="1"/>
  <c r="B160" i="32"/>
  <c r="B161" i="32" s="1"/>
  <c r="B162" i="32" s="1"/>
  <c r="B163" i="32" s="1"/>
  <c r="B164" i="32" s="1"/>
  <c r="B165" i="32" s="1"/>
  <c r="B166" i="32" s="1"/>
  <c r="E156" i="32"/>
  <c r="A156" i="32"/>
  <c r="E155" i="32"/>
  <c r="A155" i="32"/>
  <c r="E154" i="32"/>
  <c r="A154" i="32"/>
  <c r="A153" i="32"/>
  <c r="A152" i="32"/>
  <c r="A151" i="32"/>
  <c r="A150" i="32"/>
  <c r="E149" i="32"/>
  <c r="A149" i="32"/>
  <c r="E148" i="32"/>
  <c r="A148" i="32"/>
  <c r="E147" i="32"/>
  <c r="A147" i="32"/>
  <c r="E146" i="32"/>
  <c r="A146" i="32"/>
  <c r="A145" i="32"/>
  <c r="A144" i="32"/>
  <c r="A143" i="32"/>
  <c r="A142" i="32"/>
  <c r="A141" i="32"/>
  <c r="A140" i="32"/>
  <c r="A139" i="32"/>
  <c r="A138" i="32"/>
  <c r="A137" i="32"/>
  <c r="A136" i="32"/>
  <c r="A135" i="32"/>
  <c r="A134" i="32"/>
  <c r="A133" i="32"/>
  <c r="A132" i="32"/>
  <c r="A131" i="32"/>
  <c r="A130" i="32"/>
  <c r="E114" i="32"/>
  <c r="E111" i="32"/>
  <c r="E108" i="32"/>
  <c r="E105" i="32"/>
  <c r="E102" i="32"/>
  <c r="E95" i="32"/>
  <c r="E89" i="32"/>
  <c r="E85" i="32"/>
  <c r="E81" i="32"/>
  <c r="E77" i="32"/>
  <c r="E65" i="32"/>
  <c r="E55" i="32"/>
  <c r="E52" i="32"/>
  <c r="E43" i="32"/>
  <c r="K167" i="32" s="1"/>
  <c r="E38" i="32"/>
  <c r="B31" i="32"/>
  <c r="B32" i="32" s="1"/>
  <c r="B33" i="32" s="1"/>
  <c r="B34" i="32" s="1"/>
  <c r="B38" i="32" s="1"/>
  <c r="B43" i="32" s="1"/>
  <c r="B47" i="32" s="1"/>
  <c r="B48" i="32" s="1"/>
  <c r="B49" i="32" s="1"/>
  <c r="B50" i="32" s="1"/>
  <c r="B51" i="32" s="1"/>
  <c r="B52" i="32" s="1"/>
  <c r="B55" i="32" s="1"/>
  <c r="B58" i="32" s="1"/>
  <c r="B65" i="32" s="1"/>
  <c r="B71" i="32" s="1"/>
  <c r="B72" i="32" s="1"/>
  <c r="B76" i="32" s="1"/>
  <c r="B77" i="32" s="1"/>
  <c r="B80" i="32" s="1"/>
  <c r="B81" i="32" s="1"/>
  <c r="B84" i="32" s="1"/>
  <c r="B85" i="32" s="1"/>
  <c r="B88" i="32" s="1"/>
  <c r="B89" i="32" s="1"/>
  <c r="B95" i="32" s="1"/>
  <c r="B98" i="32" s="1"/>
  <c r="B100" i="32" s="1"/>
  <c r="B101" i="32" s="1"/>
  <c r="B102" i="32" s="1"/>
  <c r="B105" i="32" s="1"/>
  <c r="B108" i="32" s="1"/>
  <c r="B111" i="32" s="1"/>
  <c r="B114" i="32" s="1"/>
  <c r="B117" i="32" s="1"/>
  <c r="B120" i="32" s="1"/>
  <c r="B123" i="32" s="1"/>
  <c r="B125" i="32" s="1"/>
  <c r="B129" i="32" s="1"/>
  <c r="DZ14" i="32"/>
  <c r="DY14" i="32"/>
  <c r="DX14" i="32"/>
  <c r="DW14" i="32"/>
  <c r="DV14" i="32"/>
  <c r="DU14" i="32"/>
  <c r="DT14" i="32"/>
  <c r="DS14" i="32"/>
  <c r="DR14" i="32"/>
  <c r="DQ14" i="32"/>
  <c r="DP14" i="32"/>
  <c r="DO14" i="32"/>
  <c r="DN14" i="32"/>
  <c r="DM14" i="32"/>
  <c r="DL14" i="32"/>
  <c r="DK14" i="32"/>
  <c r="DJ14" i="32"/>
  <c r="DI14" i="32"/>
  <c r="DH14" i="32"/>
  <c r="DG14" i="32"/>
  <c r="DF14" i="32"/>
  <c r="DE14" i="32"/>
  <c r="DD14" i="32"/>
  <c r="DC14" i="32"/>
  <c r="DB14" i="32"/>
  <c r="DA14" i="32"/>
  <c r="CZ14" i="32"/>
  <c r="CY14" i="32"/>
  <c r="CX14" i="32"/>
  <c r="CW14" i="32"/>
  <c r="CV14" i="32"/>
  <c r="CU14" i="32"/>
  <c r="CT14" i="32"/>
  <c r="CS14" i="32"/>
  <c r="CR14" i="32"/>
  <c r="CQ14" i="32"/>
  <c r="CP14" i="32"/>
  <c r="CO14" i="32"/>
  <c r="CN14" i="32"/>
  <c r="CM14" i="32"/>
  <c r="CL14" i="32"/>
  <c r="CK14" i="32"/>
  <c r="CJ14" i="32"/>
  <c r="CI14" i="32"/>
  <c r="CH14" i="32"/>
  <c r="CG14" i="32"/>
  <c r="CF14" i="32"/>
  <c r="CE14" i="32"/>
  <c r="CD14" i="32"/>
  <c r="CC14" i="32"/>
  <c r="CB14" i="32"/>
  <c r="CA14" i="32"/>
  <c r="BZ14" i="32"/>
  <c r="BY14" i="32"/>
  <c r="BX14" i="32"/>
  <c r="BW14" i="32"/>
  <c r="BV14" i="32"/>
  <c r="BU14" i="32"/>
  <c r="BT14" i="32"/>
  <c r="BS14" i="32"/>
  <c r="BR14" i="32"/>
  <c r="BQ14" i="32"/>
  <c r="BP14" i="32"/>
  <c r="BO14" i="32"/>
  <c r="BN14" i="32"/>
  <c r="BM14" i="32"/>
  <c r="BL14" i="32"/>
  <c r="BK14" i="32"/>
  <c r="BJ14" i="32"/>
  <c r="BI14" i="32"/>
  <c r="BH14" i="32"/>
  <c r="BG14" i="32"/>
  <c r="BF14" i="32"/>
  <c r="BE14" i="32"/>
  <c r="BD14" i="32"/>
  <c r="BC14" i="32"/>
  <c r="BB14" i="32"/>
  <c r="BA14" i="32"/>
  <c r="AZ14" i="32"/>
  <c r="AY14" i="32"/>
  <c r="AX14" i="32"/>
  <c r="AW14" i="32"/>
  <c r="AV14" i="32"/>
  <c r="AU14" i="32"/>
  <c r="AT14" i="32"/>
  <c r="AS14" i="32"/>
  <c r="AR14" i="32"/>
  <c r="AQ14" i="32"/>
  <c r="L242" i="31"/>
  <c r="L241" i="31"/>
  <c r="L240" i="31"/>
  <c r="L239" i="31"/>
  <c r="L238" i="31"/>
  <c r="L236" i="31"/>
  <c r="S207" i="31"/>
  <c r="S206" i="31"/>
  <c r="P205" i="31"/>
  <c r="S204" i="31"/>
  <c r="S203" i="31"/>
  <c r="S202" i="31"/>
  <c r="S200" i="31"/>
  <c r="S199" i="31"/>
  <c r="S197" i="31"/>
  <c r="S196" i="31"/>
  <c r="S194" i="31"/>
  <c r="S193" i="31"/>
  <c r="S192" i="31"/>
  <c r="E189" i="31"/>
  <c r="K188" i="31"/>
  <c r="E188" i="31"/>
  <c r="E187" i="31" s="1"/>
  <c r="K187" i="31"/>
  <c r="K186" i="31"/>
  <c r="E186" i="31"/>
  <c r="E185" i="31"/>
  <c r="E184" i="31"/>
  <c r="K183" i="31"/>
  <c r="E183" i="31"/>
  <c r="E182" i="31" s="1"/>
  <c r="K182" i="31"/>
  <c r="Q228" i="31" s="1"/>
  <c r="Q240" i="31" s="1"/>
  <c r="K181" i="31"/>
  <c r="P228" i="31" s="1"/>
  <c r="E181" i="31"/>
  <c r="K180" i="31"/>
  <c r="O228" i="31" s="1"/>
  <c r="E180" i="31"/>
  <c r="E179" i="31"/>
  <c r="K178" i="31"/>
  <c r="S219" i="31" s="1"/>
  <c r="K177" i="31"/>
  <c r="E177" i="31"/>
  <c r="K176" i="31"/>
  <c r="E176" i="31"/>
  <c r="E175" i="31" s="1"/>
  <c r="K175" i="31"/>
  <c r="E173" i="31"/>
  <c r="E172" i="31"/>
  <c r="K171" i="31"/>
  <c r="Q218" i="31" s="1"/>
  <c r="K169" i="31"/>
  <c r="P202" i="31" s="1"/>
  <c r="K168" i="31"/>
  <c r="P194" i="31" s="1"/>
  <c r="B160" i="31"/>
  <c r="B161" i="31" s="1"/>
  <c r="B162" i="31" s="1"/>
  <c r="B163" i="31" s="1"/>
  <c r="B164" i="31" s="1"/>
  <c r="B165" i="31" s="1"/>
  <c r="B166" i="31" s="1"/>
  <c r="E156" i="31"/>
  <c r="A156" i="31"/>
  <c r="A155" i="31"/>
  <c r="E154" i="31"/>
  <c r="E155" i="31" s="1"/>
  <c r="A154" i="31"/>
  <c r="A153" i="31"/>
  <c r="A152" i="31"/>
  <c r="A151" i="31"/>
  <c r="A150" i="31"/>
  <c r="E149" i="31"/>
  <c r="A149" i="31"/>
  <c r="E148" i="31"/>
  <c r="A148" i="31"/>
  <c r="E147" i="31"/>
  <c r="A147" i="31"/>
  <c r="E146" i="31"/>
  <c r="A146" i="31"/>
  <c r="A145" i="31"/>
  <c r="A144" i="31"/>
  <c r="A143" i="31"/>
  <c r="A142" i="31"/>
  <c r="A141" i="31"/>
  <c r="A140" i="31"/>
  <c r="A139" i="31"/>
  <c r="A138" i="31"/>
  <c r="A137" i="31"/>
  <c r="A136" i="31"/>
  <c r="A135" i="31"/>
  <c r="A134" i="31"/>
  <c r="A133" i="31"/>
  <c r="A132" i="31"/>
  <c r="A131" i="31"/>
  <c r="A130" i="31"/>
  <c r="D91" i="4" s="1"/>
  <c r="E91" i="4" s="1"/>
  <c r="E114" i="31"/>
  <c r="E111" i="31"/>
  <c r="E108" i="31"/>
  <c r="E105" i="31"/>
  <c r="E102" i="31"/>
  <c r="E95" i="31"/>
  <c r="E89" i="31"/>
  <c r="E85" i="31"/>
  <c r="E81" i="31"/>
  <c r="E77" i="31"/>
  <c r="E65" i="31"/>
  <c r="E55" i="31"/>
  <c r="E52" i="31"/>
  <c r="E43" i="31"/>
  <c r="E38" i="31"/>
  <c r="B31" i="31"/>
  <c r="B32" i="31" s="1"/>
  <c r="B33" i="31" s="1"/>
  <c r="B34" i="31" s="1"/>
  <c r="B38" i="31" s="1"/>
  <c r="B43" i="31" s="1"/>
  <c r="B47" i="31" s="1"/>
  <c r="B48" i="31" s="1"/>
  <c r="B49" i="31" s="1"/>
  <c r="B50" i="31" s="1"/>
  <c r="B51" i="31" s="1"/>
  <c r="B52" i="31" s="1"/>
  <c r="B55" i="31" s="1"/>
  <c r="B58" i="31" s="1"/>
  <c r="B65" i="31" s="1"/>
  <c r="B71" i="31" s="1"/>
  <c r="B72" i="31" s="1"/>
  <c r="B76" i="31" s="1"/>
  <c r="B77" i="31" s="1"/>
  <c r="B80" i="31" s="1"/>
  <c r="B81" i="31" s="1"/>
  <c r="B84" i="31" s="1"/>
  <c r="B85" i="31" s="1"/>
  <c r="B88" i="31" s="1"/>
  <c r="B89" i="31" s="1"/>
  <c r="B95" i="31" s="1"/>
  <c r="B98" i="31" s="1"/>
  <c r="B100" i="31" s="1"/>
  <c r="B101" i="31" s="1"/>
  <c r="B102" i="31" s="1"/>
  <c r="B105" i="31" s="1"/>
  <c r="B108" i="31" s="1"/>
  <c r="B111" i="31" s="1"/>
  <c r="B114" i="31" s="1"/>
  <c r="B117" i="31" s="1"/>
  <c r="B120" i="31" s="1"/>
  <c r="B123" i="31" s="1"/>
  <c r="B125" i="31" s="1"/>
  <c r="B129" i="31" s="1"/>
  <c r="DZ14" i="31"/>
  <c r="DY14" i="31"/>
  <c r="DX14" i="31"/>
  <c r="DW14" i="31"/>
  <c r="DV14" i="31"/>
  <c r="DU14" i="31"/>
  <c r="DT14" i="31"/>
  <c r="DS14" i="31"/>
  <c r="DR14" i="31"/>
  <c r="DQ14" i="31"/>
  <c r="DP14" i="31"/>
  <c r="DO14" i="31"/>
  <c r="DN14" i="31"/>
  <c r="DM14" i="31"/>
  <c r="DL14" i="31"/>
  <c r="DK14" i="31"/>
  <c r="DJ14" i="31"/>
  <c r="DI14" i="31"/>
  <c r="DH14" i="31"/>
  <c r="DG14" i="31"/>
  <c r="DF14" i="31"/>
  <c r="DE14" i="31"/>
  <c r="DD14" i="31"/>
  <c r="DC14" i="31"/>
  <c r="DB14" i="31"/>
  <c r="DA14" i="31"/>
  <c r="CZ14" i="31"/>
  <c r="CY14" i="31"/>
  <c r="CX14" i="31"/>
  <c r="CW14" i="31"/>
  <c r="CV14" i="31"/>
  <c r="CU14" i="31"/>
  <c r="CT14" i="31"/>
  <c r="CS14" i="31"/>
  <c r="CR14" i="31"/>
  <c r="CQ14" i="31"/>
  <c r="CP14" i="31"/>
  <c r="CO14" i="31"/>
  <c r="CN14" i="31"/>
  <c r="CM14" i="31"/>
  <c r="CL14" i="31"/>
  <c r="CK14" i="31"/>
  <c r="CJ14" i="31"/>
  <c r="CI14" i="31"/>
  <c r="CH14" i="31"/>
  <c r="CG14" i="31"/>
  <c r="CF14" i="31"/>
  <c r="CE14" i="31"/>
  <c r="CD14" i="31"/>
  <c r="CC14" i="31"/>
  <c r="CB14" i="31"/>
  <c r="CA14" i="31"/>
  <c r="BZ14" i="31"/>
  <c r="BY14" i="31"/>
  <c r="BX14" i="31"/>
  <c r="BW14" i="31"/>
  <c r="BV14" i="31"/>
  <c r="BU14" i="31"/>
  <c r="BT14" i="31"/>
  <c r="BS14" i="31"/>
  <c r="BR14" i="31"/>
  <c r="BQ14" i="31"/>
  <c r="BP14" i="31"/>
  <c r="BO14" i="31"/>
  <c r="BN14" i="31"/>
  <c r="BM14" i="31"/>
  <c r="BL14" i="31"/>
  <c r="BK14" i="31"/>
  <c r="BJ14" i="31"/>
  <c r="BI14" i="31"/>
  <c r="BH14" i="31"/>
  <c r="BG14" i="31"/>
  <c r="BF14" i="31"/>
  <c r="BE14" i="31"/>
  <c r="BD14" i="31"/>
  <c r="BC14" i="31"/>
  <c r="BB14" i="31"/>
  <c r="BA14" i="31"/>
  <c r="AZ14" i="31"/>
  <c r="AY14" i="31"/>
  <c r="AX14" i="31"/>
  <c r="AW14" i="31"/>
  <c r="AV14" i="31"/>
  <c r="AU14" i="31"/>
  <c r="AT14" i="31"/>
  <c r="AS14" i="31"/>
  <c r="AR14" i="31"/>
  <c r="AQ14" i="31"/>
  <c r="L242" i="30"/>
  <c r="L241" i="30"/>
  <c r="L240" i="30"/>
  <c r="L239" i="30"/>
  <c r="L238" i="30"/>
  <c r="L236" i="30"/>
  <c r="Q235" i="30"/>
  <c r="P228" i="30"/>
  <c r="S207" i="30"/>
  <c r="S206" i="30"/>
  <c r="S204" i="30"/>
  <c r="S203" i="30"/>
  <c r="S202" i="30"/>
  <c r="P202" i="30"/>
  <c r="S200" i="30"/>
  <c r="S199" i="30"/>
  <c r="P199" i="30"/>
  <c r="S197" i="30"/>
  <c r="S196" i="30"/>
  <c r="S194" i="30"/>
  <c r="S193" i="30"/>
  <c r="S192" i="30"/>
  <c r="E189" i="30"/>
  <c r="K188" i="30"/>
  <c r="E188" i="30"/>
  <c r="E187" i="30" s="1"/>
  <c r="K187" i="30"/>
  <c r="K186" i="30"/>
  <c r="E186" i="30"/>
  <c r="K185" i="30"/>
  <c r="O232" i="30" s="1"/>
  <c r="E185" i="30"/>
  <c r="E184" i="30"/>
  <c r="K183" i="30"/>
  <c r="E183" i="30"/>
  <c r="E182" i="30" s="1"/>
  <c r="K182" i="30"/>
  <c r="Q228" i="30" s="1"/>
  <c r="K181" i="30"/>
  <c r="E181" i="30"/>
  <c r="K180" i="30"/>
  <c r="O228" i="30" s="1"/>
  <c r="E180" i="30"/>
  <c r="E179" i="30"/>
  <c r="K178" i="30"/>
  <c r="K177" i="30"/>
  <c r="E177" i="30"/>
  <c r="K176" i="30"/>
  <c r="E176" i="30"/>
  <c r="E175" i="30" s="1"/>
  <c r="K175" i="30"/>
  <c r="E173" i="30"/>
  <c r="E172" i="30"/>
  <c r="K171" i="30"/>
  <c r="Q218" i="30" s="1"/>
  <c r="N218" i="30" s="1"/>
  <c r="Q206" i="30" s="1"/>
  <c r="G145" i="30" s="1"/>
  <c r="K169" i="30"/>
  <c r="P196" i="30" s="1"/>
  <c r="K168" i="30"/>
  <c r="P194" i="30" s="1"/>
  <c r="B160" i="30"/>
  <c r="B161" i="30" s="1"/>
  <c r="B162" i="30" s="1"/>
  <c r="B163" i="30" s="1"/>
  <c r="B164" i="30" s="1"/>
  <c r="B165" i="30" s="1"/>
  <c r="B166" i="30" s="1"/>
  <c r="E156" i="30"/>
  <c r="A156" i="30"/>
  <c r="E155" i="30"/>
  <c r="A155" i="30"/>
  <c r="E154" i="30"/>
  <c r="A154" i="30"/>
  <c r="A153" i="30"/>
  <c r="A152" i="30"/>
  <c r="A151" i="30"/>
  <c r="A150" i="30"/>
  <c r="E149" i="30"/>
  <c r="A149" i="30"/>
  <c r="E148" i="30"/>
  <c r="A148" i="30"/>
  <c r="E147" i="30"/>
  <c r="A147" i="30"/>
  <c r="E146" i="30"/>
  <c r="A146" i="30"/>
  <c r="A145" i="30"/>
  <c r="A144" i="30"/>
  <c r="A143" i="30"/>
  <c r="A142" i="30"/>
  <c r="A141" i="30"/>
  <c r="A140" i="30"/>
  <c r="A139" i="30"/>
  <c r="A138" i="30"/>
  <c r="A137" i="30"/>
  <c r="A136" i="30"/>
  <c r="A135" i="30"/>
  <c r="A134" i="30"/>
  <c r="A133" i="30"/>
  <c r="A132" i="30"/>
  <c r="A131" i="30"/>
  <c r="A130" i="30"/>
  <c r="E114" i="30"/>
  <c r="E111" i="30"/>
  <c r="E108" i="30"/>
  <c r="E105" i="30"/>
  <c r="E102" i="30"/>
  <c r="E95" i="30"/>
  <c r="E89" i="30"/>
  <c r="E85" i="30"/>
  <c r="E81" i="30"/>
  <c r="E77" i="30"/>
  <c r="E65" i="30"/>
  <c r="E55" i="30"/>
  <c r="E52" i="30"/>
  <c r="E43" i="30"/>
  <c r="E38" i="30"/>
  <c r="B31" i="30"/>
  <c r="B32" i="30" s="1"/>
  <c r="B33" i="30" s="1"/>
  <c r="B34" i="30" s="1"/>
  <c r="B38" i="30" s="1"/>
  <c r="B43" i="30" s="1"/>
  <c r="B47" i="30" s="1"/>
  <c r="B48" i="30" s="1"/>
  <c r="B49" i="30" s="1"/>
  <c r="B50" i="30" s="1"/>
  <c r="B51" i="30" s="1"/>
  <c r="B52" i="30" s="1"/>
  <c r="B55" i="30" s="1"/>
  <c r="B58" i="30" s="1"/>
  <c r="B65" i="30" s="1"/>
  <c r="B71" i="30" s="1"/>
  <c r="B72" i="30" s="1"/>
  <c r="B76" i="30" s="1"/>
  <c r="B77" i="30" s="1"/>
  <c r="B80" i="30" s="1"/>
  <c r="B81" i="30" s="1"/>
  <c r="B84" i="30" s="1"/>
  <c r="B85" i="30" s="1"/>
  <c r="B88" i="30" s="1"/>
  <c r="B89" i="30" s="1"/>
  <c r="B95" i="30" s="1"/>
  <c r="B98" i="30" s="1"/>
  <c r="B100" i="30" s="1"/>
  <c r="B101" i="30" s="1"/>
  <c r="B102" i="30" s="1"/>
  <c r="B105" i="30" s="1"/>
  <c r="B108" i="30" s="1"/>
  <c r="B111" i="30" s="1"/>
  <c r="B114" i="30" s="1"/>
  <c r="B117" i="30" s="1"/>
  <c r="B120" i="30" s="1"/>
  <c r="B123" i="30" s="1"/>
  <c r="B125" i="30" s="1"/>
  <c r="B129" i="30" s="1"/>
  <c r="DZ14" i="30"/>
  <c r="DY14" i="30"/>
  <c r="DX14" i="30"/>
  <c r="DW14" i="30"/>
  <c r="DV14" i="30"/>
  <c r="DU14" i="30"/>
  <c r="DT14" i="30"/>
  <c r="DS14" i="30"/>
  <c r="DR14" i="30"/>
  <c r="DQ14" i="30"/>
  <c r="DP14" i="30"/>
  <c r="DO14" i="30"/>
  <c r="DN14" i="30"/>
  <c r="DM14" i="30"/>
  <c r="DL14" i="30"/>
  <c r="DK14" i="30"/>
  <c r="DJ14" i="30"/>
  <c r="DI14" i="30"/>
  <c r="DH14" i="30"/>
  <c r="DG14" i="30"/>
  <c r="DF14" i="30"/>
  <c r="DE14" i="30"/>
  <c r="DD14" i="30"/>
  <c r="DC14" i="30"/>
  <c r="DB14" i="30"/>
  <c r="DA14" i="30"/>
  <c r="CZ14" i="30"/>
  <c r="CY14" i="30"/>
  <c r="CX14" i="30"/>
  <c r="CW14" i="30"/>
  <c r="CV14" i="30"/>
  <c r="CU14" i="30"/>
  <c r="CT14" i="30"/>
  <c r="CS14" i="30"/>
  <c r="CR14" i="30"/>
  <c r="CQ14" i="30"/>
  <c r="CP14" i="30"/>
  <c r="CO14" i="30"/>
  <c r="CN14" i="30"/>
  <c r="CM14" i="30"/>
  <c r="CL14" i="30"/>
  <c r="CK14" i="30"/>
  <c r="CJ14" i="30"/>
  <c r="CI14" i="30"/>
  <c r="CH14" i="30"/>
  <c r="CG14" i="30"/>
  <c r="CF14" i="30"/>
  <c r="CE14" i="30"/>
  <c r="CD14" i="30"/>
  <c r="CC14" i="30"/>
  <c r="CB14" i="30"/>
  <c r="CA14" i="30"/>
  <c r="BZ14" i="30"/>
  <c r="BY14" i="30"/>
  <c r="BX14" i="30"/>
  <c r="BW14" i="30"/>
  <c r="BV14" i="30"/>
  <c r="BU14" i="30"/>
  <c r="BT14" i="30"/>
  <c r="BS14" i="30"/>
  <c r="BR14" i="30"/>
  <c r="BQ14" i="30"/>
  <c r="BP14" i="30"/>
  <c r="BO14" i="30"/>
  <c r="BN14" i="30"/>
  <c r="BM14" i="30"/>
  <c r="BL14" i="30"/>
  <c r="BK14" i="30"/>
  <c r="BJ14" i="30"/>
  <c r="BI14" i="30"/>
  <c r="BH14" i="30"/>
  <c r="BG14" i="30"/>
  <c r="BF14" i="30"/>
  <c r="BE14" i="30"/>
  <c r="BD14" i="30"/>
  <c r="BC14" i="30"/>
  <c r="BB14" i="30"/>
  <c r="BA14" i="30"/>
  <c r="AZ14" i="30"/>
  <c r="AY14" i="30"/>
  <c r="AX14" i="30"/>
  <c r="AW14" i="30"/>
  <c r="AV14" i="30"/>
  <c r="AU14" i="30"/>
  <c r="AT14" i="30"/>
  <c r="AS14" i="30"/>
  <c r="AR14" i="30"/>
  <c r="AQ14" i="30"/>
  <c r="L242" i="29"/>
  <c r="L241" i="29"/>
  <c r="L240" i="29"/>
  <c r="L239" i="29"/>
  <c r="L238" i="29"/>
  <c r="L236" i="29"/>
  <c r="Q228" i="29"/>
  <c r="Q241" i="29" s="1"/>
  <c r="O228" i="29"/>
  <c r="S207" i="29"/>
  <c r="S206" i="29"/>
  <c r="S204" i="29"/>
  <c r="S203" i="29"/>
  <c r="S202" i="29"/>
  <c r="S200" i="29"/>
  <c r="P200" i="29"/>
  <c r="S199" i="29"/>
  <c r="S197" i="29"/>
  <c r="S196" i="29"/>
  <c r="S194" i="29"/>
  <c r="S193" i="29"/>
  <c r="S192" i="29"/>
  <c r="E189" i="29"/>
  <c r="K188" i="29"/>
  <c r="E188" i="29"/>
  <c r="K187" i="29"/>
  <c r="K186" i="29"/>
  <c r="E186" i="29"/>
  <c r="E185" i="29"/>
  <c r="E184" i="29"/>
  <c r="K183" i="29"/>
  <c r="S219" i="29" s="1"/>
  <c r="E183" i="29"/>
  <c r="K182" i="29"/>
  <c r="E182" i="29"/>
  <c r="K181" i="29"/>
  <c r="P228" i="29" s="1"/>
  <c r="P238" i="29" s="1"/>
  <c r="E181" i="29"/>
  <c r="K180" i="29"/>
  <c r="E180" i="29"/>
  <c r="E179" i="29"/>
  <c r="E178" i="29" s="1"/>
  <c r="K178" i="29"/>
  <c r="K177" i="29"/>
  <c r="E177" i="29"/>
  <c r="K176" i="29"/>
  <c r="E176" i="29"/>
  <c r="K175" i="29"/>
  <c r="E175" i="29"/>
  <c r="E173" i="29"/>
  <c r="E172" i="29"/>
  <c r="K171" i="29"/>
  <c r="Q218" i="29" s="1"/>
  <c r="K169" i="29"/>
  <c r="P202" i="29" s="1"/>
  <c r="K168" i="29"/>
  <c r="B160" i="29"/>
  <c r="B161" i="29" s="1"/>
  <c r="B162" i="29" s="1"/>
  <c r="B163" i="29" s="1"/>
  <c r="B164" i="29" s="1"/>
  <c r="B165" i="29" s="1"/>
  <c r="B166" i="29" s="1"/>
  <c r="E156" i="29"/>
  <c r="A156" i="29"/>
  <c r="A155" i="29"/>
  <c r="E154" i="29"/>
  <c r="E155" i="29" s="1"/>
  <c r="A154" i="29"/>
  <c r="A153" i="29"/>
  <c r="A152" i="29"/>
  <c r="A151" i="29"/>
  <c r="A150" i="29"/>
  <c r="E149" i="29"/>
  <c r="A149" i="29"/>
  <c r="E148" i="29"/>
  <c r="A148" i="29"/>
  <c r="E147" i="29"/>
  <c r="A147" i="29"/>
  <c r="E146" i="29"/>
  <c r="A146" i="29"/>
  <c r="A145" i="29"/>
  <c r="A144" i="29"/>
  <c r="A143" i="29"/>
  <c r="A142" i="29"/>
  <c r="A141" i="29"/>
  <c r="A140" i="29"/>
  <c r="A139" i="29"/>
  <c r="A138" i="29"/>
  <c r="A137" i="29"/>
  <c r="A136" i="29"/>
  <c r="A135" i="29"/>
  <c r="A134" i="29"/>
  <c r="A133" i="29"/>
  <c r="A132" i="29"/>
  <c r="E129" i="29" s="1"/>
  <c r="A131" i="29"/>
  <c r="A130" i="29"/>
  <c r="E114" i="29"/>
  <c r="E111" i="29"/>
  <c r="E108" i="29"/>
  <c r="E105" i="29"/>
  <c r="E102" i="29"/>
  <c r="E95" i="29"/>
  <c r="E89" i="29"/>
  <c r="E85" i="29"/>
  <c r="E81" i="29"/>
  <c r="E77" i="29"/>
  <c r="E65" i="29"/>
  <c r="E55" i="29"/>
  <c r="E52" i="29"/>
  <c r="E43" i="29"/>
  <c r="E38" i="29"/>
  <c r="B31" i="29"/>
  <c r="B32" i="29" s="1"/>
  <c r="B33" i="29" s="1"/>
  <c r="B34" i="29" s="1"/>
  <c r="B38" i="29" s="1"/>
  <c r="B43" i="29" s="1"/>
  <c r="B47" i="29" s="1"/>
  <c r="B48" i="29" s="1"/>
  <c r="B49" i="29" s="1"/>
  <c r="B50" i="29" s="1"/>
  <c r="B51" i="29" s="1"/>
  <c r="B52" i="29" s="1"/>
  <c r="B55" i="29" s="1"/>
  <c r="B58" i="29" s="1"/>
  <c r="B65" i="29" s="1"/>
  <c r="B71" i="29" s="1"/>
  <c r="B72" i="29" s="1"/>
  <c r="B76" i="29" s="1"/>
  <c r="B77" i="29" s="1"/>
  <c r="B80" i="29" s="1"/>
  <c r="B81" i="29" s="1"/>
  <c r="B84" i="29" s="1"/>
  <c r="B85" i="29" s="1"/>
  <c r="B88" i="29" s="1"/>
  <c r="B89" i="29" s="1"/>
  <c r="B95" i="29" s="1"/>
  <c r="B98" i="29" s="1"/>
  <c r="B100" i="29" s="1"/>
  <c r="B101" i="29" s="1"/>
  <c r="B102" i="29" s="1"/>
  <c r="B105" i="29" s="1"/>
  <c r="B108" i="29" s="1"/>
  <c r="B111" i="29" s="1"/>
  <c r="B114" i="29" s="1"/>
  <c r="B117" i="29" s="1"/>
  <c r="B120" i="29" s="1"/>
  <c r="B123" i="29" s="1"/>
  <c r="B125" i="29" s="1"/>
  <c r="B129" i="29" s="1"/>
  <c r="DZ14" i="29"/>
  <c r="DY14" i="29"/>
  <c r="DX14" i="29"/>
  <c r="DW14" i="29"/>
  <c r="DV14" i="29"/>
  <c r="DU14" i="29"/>
  <c r="DT14" i="29"/>
  <c r="DS14" i="29"/>
  <c r="DR14" i="29"/>
  <c r="DQ14" i="29"/>
  <c r="DP14" i="29"/>
  <c r="DO14" i="29"/>
  <c r="DN14" i="29"/>
  <c r="DM14" i="29"/>
  <c r="DL14" i="29"/>
  <c r="DK14" i="29"/>
  <c r="DJ14" i="29"/>
  <c r="DI14" i="29"/>
  <c r="DH14" i="29"/>
  <c r="DG14" i="29"/>
  <c r="DF14" i="29"/>
  <c r="DE14" i="29"/>
  <c r="DD14" i="29"/>
  <c r="DC14" i="29"/>
  <c r="DB14" i="29"/>
  <c r="DA14" i="29"/>
  <c r="CZ14" i="29"/>
  <c r="CY14" i="29"/>
  <c r="CX14" i="29"/>
  <c r="CW14" i="29"/>
  <c r="CV14" i="29"/>
  <c r="CU14" i="29"/>
  <c r="CT14" i="29"/>
  <c r="CS14" i="29"/>
  <c r="CR14" i="29"/>
  <c r="CQ14" i="29"/>
  <c r="CP14" i="29"/>
  <c r="CO14" i="29"/>
  <c r="CN14" i="29"/>
  <c r="CM14" i="29"/>
  <c r="CL14" i="29"/>
  <c r="CK14" i="29"/>
  <c r="CJ14" i="29"/>
  <c r="CI14" i="29"/>
  <c r="CH14" i="29"/>
  <c r="CG14" i="29"/>
  <c r="CF14" i="29"/>
  <c r="CE14" i="29"/>
  <c r="CD14" i="29"/>
  <c r="CC14" i="29"/>
  <c r="CB14" i="29"/>
  <c r="CA14" i="29"/>
  <c r="BZ14" i="29"/>
  <c r="BY14" i="29"/>
  <c r="BX14" i="29"/>
  <c r="BW14" i="29"/>
  <c r="BV14" i="29"/>
  <c r="BU14" i="29"/>
  <c r="BT14" i="29"/>
  <c r="BS14" i="29"/>
  <c r="BR14" i="29"/>
  <c r="BQ14" i="29"/>
  <c r="BP14" i="29"/>
  <c r="BO14" i="29"/>
  <c r="BN14" i="29"/>
  <c r="BM14" i="29"/>
  <c r="BL14" i="29"/>
  <c r="BK14" i="29"/>
  <c r="BJ14" i="29"/>
  <c r="BI14" i="29"/>
  <c r="BH14" i="29"/>
  <c r="BG14" i="29"/>
  <c r="BF14" i="29"/>
  <c r="BE14" i="29"/>
  <c r="BD14" i="29"/>
  <c r="BC14" i="29"/>
  <c r="BB14" i="29"/>
  <c r="BA14" i="29"/>
  <c r="AZ14" i="29"/>
  <c r="AY14" i="29"/>
  <c r="AX14" i="29"/>
  <c r="AW14" i="29"/>
  <c r="AV14" i="29"/>
  <c r="AU14" i="29"/>
  <c r="AT14" i="29"/>
  <c r="AS14" i="29"/>
  <c r="AR14" i="29"/>
  <c r="AQ14" i="29"/>
  <c r="L242" i="28"/>
  <c r="L241" i="28"/>
  <c r="L240" i="28"/>
  <c r="L239" i="28"/>
  <c r="L238" i="28"/>
  <c r="L236" i="28"/>
  <c r="Q228" i="28"/>
  <c r="Q242" i="28" s="1"/>
  <c r="S207" i="28"/>
  <c r="S206" i="28"/>
  <c r="P206" i="28"/>
  <c r="S204" i="28"/>
  <c r="S203" i="28"/>
  <c r="P203" i="28"/>
  <c r="S202" i="28"/>
  <c r="S200" i="28"/>
  <c r="P200" i="28"/>
  <c r="S199" i="28"/>
  <c r="S197" i="28"/>
  <c r="P197" i="28"/>
  <c r="S196" i="28"/>
  <c r="S194" i="28"/>
  <c r="S193" i="28"/>
  <c r="S192" i="28"/>
  <c r="E189" i="28"/>
  <c r="K188" i="28"/>
  <c r="E188" i="28"/>
  <c r="K187" i="28"/>
  <c r="K186" i="28"/>
  <c r="E186" i="28"/>
  <c r="E185" i="28"/>
  <c r="E184" i="28"/>
  <c r="K183" i="28"/>
  <c r="E183" i="28"/>
  <c r="K182" i="28"/>
  <c r="K181" i="28"/>
  <c r="P228" i="28" s="1"/>
  <c r="E181" i="28"/>
  <c r="K180" i="28"/>
  <c r="O228" i="28" s="1"/>
  <c r="E180" i="28"/>
  <c r="E179" i="28"/>
  <c r="K178" i="28"/>
  <c r="S219" i="28" s="1"/>
  <c r="K177" i="28"/>
  <c r="E177" i="28"/>
  <c r="K176" i="28"/>
  <c r="E176" i="28"/>
  <c r="E175" i="28" s="1"/>
  <c r="K175" i="28"/>
  <c r="E173" i="28"/>
  <c r="E172" i="28"/>
  <c r="K171" i="28"/>
  <c r="Q218" i="28" s="1"/>
  <c r="K169" i="28"/>
  <c r="P207" i="28" s="1"/>
  <c r="K168" i="28"/>
  <c r="B164" i="28"/>
  <c r="B165" i="28" s="1"/>
  <c r="B166" i="28" s="1"/>
  <c r="B160" i="28"/>
  <c r="B161" i="28" s="1"/>
  <c r="B162" i="28" s="1"/>
  <c r="B163" i="28" s="1"/>
  <c r="E156" i="28"/>
  <c r="A156" i="28"/>
  <c r="A155" i="28"/>
  <c r="E154" i="28"/>
  <c r="E155" i="28" s="1"/>
  <c r="A154" i="28"/>
  <c r="A153" i="28"/>
  <c r="A152" i="28"/>
  <c r="A151" i="28"/>
  <c r="A150" i="28"/>
  <c r="E149" i="28"/>
  <c r="A149" i="28"/>
  <c r="E148" i="28"/>
  <c r="A148" i="28"/>
  <c r="E147" i="28"/>
  <c r="A147" i="28"/>
  <c r="E146" i="28"/>
  <c r="A146" i="28"/>
  <c r="A145" i="28"/>
  <c r="A144" i="28"/>
  <c r="A143" i="28"/>
  <c r="A142" i="28"/>
  <c r="A141" i="28"/>
  <c r="A140" i="28"/>
  <c r="A139" i="28"/>
  <c r="A138" i="28"/>
  <c r="A137" i="28"/>
  <c r="A136" i="28"/>
  <c r="A135" i="28"/>
  <c r="A134" i="28"/>
  <c r="A133" i="28"/>
  <c r="A132" i="28"/>
  <c r="A131" i="28"/>
  <c r="A130" i="28"/>
  <c r="E114" i="28"/>
  <c r="E111" i="28"/>
  <c r="E108" i="28"/>
  <c r="E105" i="28"/>
  <c r="E102" i="28"/>
  <c r="E95" i="28"/>
  <c r="E89" i="28"/>
  <c r="E85" i="28"/>
  <c r="E81" i="28"/>
  <c r="E77" i="28"/>
  <c r="E65" i="28"/>
  <c r="E55" i="28"/>
  <c r="E52" i="28"/>
  <c r="E43" i="28"/>
  <c r="E38" i="28"/>
  <c r="B31" i="28"/>
  <c r="B32" i="28" s="1"/>
  <c r="B33" i="28" s="1"/>
  <c r="B34" i="28" s="1"/>
  <c r="B38" i="28" s="1"/>
  <c r="B43" i="28" s="1"/>
  <c r="B47" i="28" s="1"/>
  <c r="B48" i="28" s="1"/>
  <c r="B49" i="28" s="1"/>
  <c r="B50" i="28" s="1"/>
  <c r="B51" i="28" s="1"/>
  <c r="B52" i="28" s="1"/>
  <c r="B55" i="28" s="1"/>
  <c r="B58" i="28" s="1"/>
  <c r="B65" i="28" s="1"/>
  <c r="B71" i="28" s="1"/>
  <c r="B72" i="28" s="1"/>
  <c r="B76" i="28" s="1"/>
  <c r="B77" i="28" s="1"/>
  <c r="B80" i="28" s="1"/>
  <c r="B81" i="28" s="1"/>
  <c r="B84" i="28" s="1"/>
  <c r="B85" i="28" s="1"/>
  <c r="B88" i="28" s="1"/>
  <c r="B89" i="28" s="1"/>
  <c r="B95" i="28" s="1"/>
  <c r="B98" i="28" s="1"/>
  <c r="B100" i="28" s="1"/>
  <c r="B101" i="28" s="1"/>
  <c r="B102" i="28" s="1"/>
  <c r="B105" i="28" s="1"/>
  <c r="B108" i="28" s="1"/>
  <c r="B111" i="28" s="1"/>
  <c r="B114" i="28" s="1"/>
  <c r="B117" i="28" s="1"/>
  <c r="B120" i="28" s="1"/>
  <c r="B123" i="28" s="1"/>
  <c r="B125" i="28" s="1"/>
  <c r="B129" i="28" s="1"/>
  <c r="DZ14" i="28"/>
  <c r="DY14" i="28"/>
  <c r="DX14" i="28"/>
  <c r="DW14" i="28"/>
  <c r="DV14" i="28"/>
  <c r="DU14" i="28"/>
  <c r="DT14" i="28"/>
  <c r="DS14" i="28"/>
  <c r="DR14" i="28"/>
  <c r="DQ14" i="28"/>
  <c r="DP14" i="28"/>
  <c r="DO14" i="28"/>
  <c r="DN14" i="28"/>
  <c r="DM14" i="28"/>
  <c r="DL14" i="28"/>
  <c r="DK14" i="28"/>
  <c r="DJ14" i="28"/>
  <c r="DI14" i="28"/>
  <c r="DH14" i="28"/>
  <c r="DG14" i="28"/>
  <c r="DF14" i="28"/>
  <c r="DE14" i="28"/>
  <c r="DD14" i="28"/>
  <c r="DC14" i="28"/>
  <c r="DB14" i="28"/>
  <c r="DA14" i="28"/>
  <c r="CZ14" i="28"/>
  <c r="CY14" i="28"/>
  <c r="CX14" i="28"/>
  <c r="CW14" i="28"/>
  <c r="CV14" i="28"/>
  <c r="CU14" i="28"/>
  <c r="CT14" i="28"/>
  <c r="CS14" i="28"/>
  <c r="CR14" i="28"/>
  <c r="CQ14" i="28"/>
  <c r="CP14" i="28"/>
  <c r="CO14" i="28"/>
  <c r="CN14" i="28"/>
  <c r="CM14" i="28"/>
  <c r="CL14" i="28"/>
  <c r="CK14" i="28"/>
  <c r="CJ14" i="28"/>
  <c r="CI14" i="28"/>
  <c r="CH14" i="28"/>
  <c r="CG14" i="28"/>
  <c r="CF14" i="28"/>
  <c r="CE14" i="28"/>
  <c r="CD14" i="28"/>
  <c r="CC14" i="28"/>
  <c r="CB14" i="28"/>
  <c r="CA14" i="28"/>
  <c r="BZ14" i="28"/>
  <c r="BY14" i="28"/>
  <c r="BX14" i="28"/>
  <c r="BW14" i="28"/>
  <c r="BV14" i="28"/>
  <c r="BU14" i="28"/>
  <c r="BT14" i="28"/>
  <c r="BS14" i="28"/>
  <c r="BR14" i="28"/>
  <c r="BQ14" i="28"/>
  <c r="BP14" i="28"/>
  <c r="BO14" i="28"/>
  <c r="BN14" i="28"/>
  <c r="BM14" i="28"/>
  <c r="BL14" i="28"/>
  <c r="BK14" i="28"/>
  <c r="BJ14" i="28"/>
  <c r="BI14" i="28"/>
  <c r="BH14" i="28"/>
  <c r="BG14" i="28"/>
  <c r="BF14" i="28"/>
  <c r="BE14" i="28"/>
  <c r="BD14" i="28"/>
  <c r="BC14" i="28"/>
  <c r="BB14" i="28"/>
  <c r="BA14" i="28"/>
  <c r="AZ14" i="28"/>
  <c r="AY14" i="28"/>
  <c r="AX14" i="28"/>
  <c r="AW14" i="28"/>
  <c r="AV14" i="28"/>
  <c r="AU14" i="28"/>
  <c r="AT14" i="28"/>
  <c r="AS14" i="28"/>
  <c r="AR14" i="28"/>
  <c r="AQ14" i="28"/>
  <c r="L242" i="27"/>
  <c r="L241" i="27"/>
  <c r="L240" i="27"/>
  <c r="L239" i="27"/>
  <c r="L238" i="27"/>
  <c r="L236" i="27"/>
  <c r="S207" i="27"/>
  <c r="S206" i="27"/>
  <c r="S204" i="27"/>
  <c r="S203" i="27"/>
  <c r="S202" i="27"/>
  <c r="S200" i="27"/>
  <c r="S199" i="27"/>
  <c r="S197" i="27"/>
  <c r="S196" i="27"/>
  <c r="S194" i="27"/>
  <c r="S193" i="27"/>
  <c r="S192" i="27"/>
  <c r="E189" i="27"/>
  <c r="K188" i="27"/>
  <c r="E188" i="27"/>
  <c r="K187" i="27"/>
  <c r="E187" i="27"/>
  <c r="K186" i="27"/>
  <c r="E186" i="27"/>
  <c r="E185" i="27"/>
  <c r="E182" i="27" s="1"/>
  <c r="E184" i="27"/>
  <c r="K183" i="27"/>
  <c r="E183" i="27"/>
  <c r="K182" i="27"/>
  <c r="Q228" i="27" s="1"/>
  <c r="K181" i="27"/>
  <c r="P228" i="27" s="1"/>
  <c r="E181" i="27"/>
  <c r="K180" i="27"/>
  <c r="O228" i="27" s="1"/>
  <c r="E180" i="27"/>
  <c r="E179" i="27"/>
  <c r="K178" i="27"/>
  <c r="E178" i="27"/>
  <c r="K177" i="27"/>
  <c r="E177" i="27"/>
  <c r="K176" i="27"/>
  <c r="E176" i="27"/>
  <c r="E175" i="27" s="1"/>
  <c r="K175" i="27"/>
  <c r="E173" i="27"/>
  <c r="E172" i="27"/>
  <c r="K171" i="27"/>
  <c r="Q218" i="27" s="1"/>
  <c r="K169" i="27"/>
  <c r="P206" i="27" s="1"/>
  <c r="K168" i="27"/>
  <c r="P194" i="27" s="1"/>
  <c r="B160" i="27"/>
  <c r="B161" i="27" s="1"/>
  <c r="B162" i="27" s="1"/>
  <c r="B163" i="27" s="1"/>
  <c r="B164" i="27" s="1"/>
  <c r="B165" i="27" s="1"/>
  <c r="B166" i="27" s="1"/>
  <c r="E156" i="27"/>
  <c r="A156" i="27"/>
  <c r="A155" i="27"/>
  <c r="E154" i="27"/>
  <c r="E155" i="27" s="1"/>
  <c r="A154" i="27"/>
  <c r="A153" i="27"/>
  <c r="A152" i="27"/>
  <c r="A151" i="27"/>
  <c r="A150" i="27"/>
  <c r="E149" i="27"/>
  <c r="A149" i="27"/>
  <c r="E148" i="27"/>
  <c r="A148" i="27"/>
  <c r="E147" i="27"/>
  <c r="A147" i="27"/>
  <c r="E146" i="27"/>
  <c r="A146" i="27"/>
  <c r="A145" i="27"/>
  <c r="A144" i="27"/>
  <c r="A143" i="27"/>
  <c r="A142" i="27"/>
  <c r="A141" i="27"/>
  <c r="A140" i="27"/>
  <c r="A139" i="27"/>
  <c r="A138" i="27"/>
  <c r="A137" i="27"/>
  <c r="A136" i="27"/>
  <c r="A135" i="27"/>
  <c r="A134" i="27"/>
  <c r="A133" i="27"/>
  <c r="A132" i="27"/>
  <c r="A131" i="27"/>
  <c r="A130" i="27"/>
  <c r="D47" i="4" s="1"/>
  <c r="E47" i="4" s="1"/>
  <c r="E114" i="27"/>
  <c r="E111" i="27"/>
  <c r="E108" i="27"/>
  <c r="E105" i="27"/>
  <c r="E102" i="27"/>
  <c r="E95" i="27"/>
  <c r="E89" i="27"/>
  <c r="E85" i="27"/>
  <c r="E81" i="27"/>
  <c r="E77" i="27"/>
  <c r="E65" i="27"/>
  <c r="E55" i="27"/>
  <c r="E52" i="27"/>
  <c r="E43" i="27"/>
  <c r="E38" i="27"/>
  <c r="B32" i="27"/>
  <c r="B33" i="27" s="1"/>
  <c r="B34" i="27" s="1"/>
  <c r="B38" i="27" s="1"/>
  <c r="B43" i="27" s="1"/>
  <c r="B47" i="27" s="1"/>
  <c r="B48" i="27" s="1"/>
  <c r="B49" i="27" s="1"/>
  <c r="B50" i="27" s="1"/>
  <c r="B51" i="27" s="1"/>
  <c r="B52" i="27" s="1"/>
  <c r="B55" i="27" s="1"/>
  <c r="B58" i="27" s="1"/>
  <c r="B65" i="27" s="1"/>
  <c r="B71" i="27" s="1"/>
  <c r="B72" i="27" s="1"/>
  <c r="B76" i="27" s="1"/>
  <c r="B77" i="27" s="1"/>
  <c r="B80" i="27" s="1"/>
  <c r="B81" i="27" s="1"/>
  <c r="B84" i="27" s="1"/>
  <c r="B85" i="27" s="1"/>
  <c r="B88" i="27" s="1"/>
  <c r="B89" i="27" s="1"/>
  <c r="B95" i="27" s="1"/>
  <c r="B98" i="27" s="1"/>
  <c r="B100" i="27" s="1"/>
  <c r="B101" i="27" s="1"/>
  <c r="B102" i="27" s="1"/>
  <c r="B105" i="27" s="1"/>
  <c r="B108" i="27" s="1"/>
  <c r="B111" i="27" s="1"/>
  <c r="B114" i="27" s="1"/>
  <c r="B117" i="27" s="1"/>
  <c r="B120" i="27" s="1"/>
  <c r="B123" i="27" s="1"/>
  <c r="B125" i="27" s="1"/>
  <c r="B129" i="27" s="1"/>
  <c r="B31" i="27"/>
  <c r="DZ14" i="27"/>
  <c r="DY14" i="27"/>
  <c r="DX14" i="27"/>
  <c r="DW14" i="27"/>
  <c r="DV14" i="27"/>
  <c r="DU14" i="27"/>
  <c r="DT14" i="27"/>
  <c r="DS14" i="27"/>
  <c r="DR14" i="27"/>
  <c r="DQ14" i="27"/>
  <c r="DP14" i="27"/>
  <c r="DO14" i="27"/>
  <c r="DN14" i="27"/>
  <c r="DM14" i="27"/>
  <c r="DL14" i="27"/>
  <c r="DK14" i="27"/>
  <c r="DJ14" i="27"/>
  <c r="DI14" i="27"/>
  <c r="DH14" i="27"/>
  <c r="DG14" i="27"/>
  <c r="DF14" i="27"/>
  <c r="DE14" i="27"/>
  <c r="DD14" i="27"/>
  <c r="DC14" i="27"/>
  <c r="DB14" i="27"/>
  <c r="DA14" i="27"/>
  <c r="CZ14" i="27"/>
  <c r="CY14" i="27"/>
  <c r="CX14" i="27"/>
  <c r="CW14" i="27"/>
  <c r="CV14" i="27"/>
  <c r="CU14" i="27"/>
  <c r="CT14" i="27"/>
  <c r="CS14" i="27"/>
  <c r="CR14" i="27"/>
  <c r="CQ14" i="27"/>
  <c r="CP14" i="27"/>
  <c r="CO14" i="27"/>
  <c r="CN14" i="27"/>
  <c r="CM14" i="27"/>
  <c r="CL14" i="27"/>
  <c r="CK14" i="27"/>
  <c r="CJ14" i="27"/>
  <c r="CI14" i="27"/>
  <c r="CH14" i="27"/>
  <c r="CG14" i="27"/>
  <c r="CF14" i="27"/>
  <c r="CE14" i="27"/>
  <c r="CD14" i="27"/>
  <c r="CC14" i="27"/>
  <c r="CB14" i="27"/>
  <c r="CA14" i="27"/>
  <c r="BZ14" i="27"/>
  <c r="BY14" i="27"/>
  <c r="BX14" i="27"/>
  <c r="BW14" i="27"/>
  <c r="BV14" i="27"/>
  <c r="BU14" i="27"/>
  <c r="BT14" i="27"/>
  <c r="BS14" i="27"/>
  <c r="BR14" i="27"/>
  <c r="BQ14" i="27"/>
  <c r="BP14" i="27"/>
  <c r="BO14" i="27"/>
  <c r="BN14" i="27"/>
  <c r="BM14" i="27"/>
  <c r="BL14" i="27"/>
  <c r="BK14" i="27"/>
  <c r="BJ14" i="27"/>
  <c r="BI14" i="27"/>
  <c r="BH14" i="27"/>
  <c r="BG14" i="27"/>
  <c r="BF14" i="27"/>
  <c r="BE14" i="27"/>
  <c r="BD14" i="27"/>
  <c r="BC14" i="27"/>
  <c r="BB14" i="27"/>
  <c r="BA14" i="27"/>
  <c r="AZ14" i="27"/>
  <c r="AY14" i="27"/>
  <c r="AX14" i="27"/>
  <c r="AW14" i="27"/>
  <c r="AV14" i="27"/>
  <c r="AU14" i="27"/>
  <c r="AT14" i="27"/>
  <c r="AS14" i="27"/>
  <c r="AR14" i="27"/>
  <c r="AQ14" i="27"/>
  <c r="L242" i="26"/>
  <c r="L241" i="26"/>
  <c r="L240" i="26"/>
  <c r="L239" i="26"/>
  <c r="L238" i="26"/>
  <c r="L236" i="26"/>
  <c r="S207" i="26"/>
  <c r="S206" i="26"/>
  <c r="S204" i="26"/>
  <c r="S203" i="26"/>
  <c r="P203" i="26"/>
  <c r="S202" i="26"/>
  <c r="S200" i="26"/>
  <c r="P200" i="26"/>
  <c r="S199" i="26"/>
  <c r="S197" i="26"/>
  <c r="P197" i="26"/>
  <c r="S196" i="26"/>
  <c r="P195" i="26"/>
  <c r="S194" i="26"/>
  <c r="S193" i="26"/>
  <c r="S192" i="26"/>
  <c r="E189" i="26"/>
  <c r="K188" i="26"/>
  <c r="E188" i="26"/>
  <c r="E187" i="26" s="1"/>
  <c r="K187" i="26"/>
  <c r="K186" i="26"/>
  <c r="K185" i="26" s="1"/>
  <c r="E186" i="26"/>
  <c r="E185" i="26"/>
  <c r="E184" i="26"/>
  <c r="K183" i="26"/>
  <c r="E183" i="26"/>
  <c r="K182" i="26"/>
  <c r="Q228" i="26" s="1"/>
  <c r="K181" i="26"/>
  <c r="P228" i="26" s="1"/>
  <c r="E181" i="26"/>
  <c r="K180" i="26"/>
  <c r="O228" i="26" s="1"/>
  <c r="E180" i="26"/>
  <c r="E179" i="26"/>
  <c r="E178" i="26" s="1"/>
  <c r="K178" i="26"/>
  <c r="S219" i="26" s="1"/>
  <c r="K177" i="26"/>
  <c r="E177" i="26"/>
  <c r="K176" i="26"/>
  <c r="E176" i="26"/>
  <c r="K175" i="26"/>
  <c r="E173" i="26"/>
  <c r="E172" i="26"/>
  <c r="K171" i="26"/>
  <c r="Q218" i="26" s="1"/>
  <c r="K169" i="26"/>
  <c r="P202" i="26" s="1"/>
  <c r="K168" i="26"/>
  <c r="P194" i="26" s="1"/>
  <c r="B160" i="26"/>
  <c r="B161" i="26" s="1"/>
  <c r="B162" i="26" s="1"/>
  <c r="B163" i="26" s="1"/>
  <c r="B164" i="26" s="1"/>
  <c r="B165" i="26" s="1"/>
  <c r="B166" i="26" s="1"/>
  <c r="E156" i="26"/>
  <c r="A156" i="26"/>
  <c r="A155" i="26"/>
  <c r="E154" i="26"/>
  <c r="E155" i="26" s="1"/>
  <c r="A154" i="26"/>
  <c r="A153" i="26"/>
  <c r="A152" i="26"/>
  <c r="A151" i="26"/>
  <c r="A150" i="26"/>
  <c r="E149" i="26"/>
  <c r="A149" i="26"/>
  <c r="E148" i="26"/>
  <c r="A148" i="26"/>
  <c r="E147" i="26"/>
  <c r="A147" i="26"/>
  <c r="E146" i="26"/>
  <c r="A146" i="26"/>
  <c r="A145" i="26"/>
  <c r="A144" i="26"/>
  <c r="A143" i="26"/>
  <c r="A142" i="26"/>
  <c r="A141" i="26"/>
  <c r="A140" i="26"/>
  <c r="A139" i="26"/>
  <c r="A138" i="26"/>
  <c r="A137" i="26"/>
  <c r="A136" i="26"/>
  <c r="A135" i="26"/>
  <c r="A134" i="26"/>
  <c r="A133" i="26"/>
  <c r="A132" i="26"/>
  <c r="A131" i="26"/>
  <c r="E129" i="26" s="1"/>
  <c r="A130" i="26"/>
  <c r="E114" i="26"/>
  <c r="E111" i="26"/>
  <c r="E108" i="26"/>
  <c r="E105" i="26"/>
  <c r="E102" i="26"/>
  <c r="E95" i="26"/>
  <c r="E89" i="26"/>
  <c r="E85" i="26"/>
  <c r="E81" i="26"/>
  <c r="E77" i="26"/>
  <c r="E65" i="26"/>
  <c r="E55" i="26"/>
  <c r="E52" i="26"/>
  <c r="E43" i="26"/>
  <c r="K167" i="26" s="1"/>
  <c r="E38" i="26"/>
  <c r="B32" i="26"/>
  <c r="B33" i="26" s="1"/>
  <c r="B34" i="26" s="1"/>
  <c r="B38" i="26" s="1"/>
  <c r="B43" i="26" s="1"/>
  <c r="B47" i="26" s="1"/>
  <c r="B48" i="26" s="1"/>
  <c r="B49" i="26" s="1"/>
  <c r="B50" i="26" s="1"/>
  <c r="B51" i="26" s="1"/>
  <c r="B52" i="26" s="1"/>
  <c r="B55" i="26" s="1"/>
  <c r="B58" i="26" s="1"/>
  <c r="B65" i="26" s="1"/>
  <c r="B71" i="26" s="1"/>
  <c r="B72" i="26" s="1"/>
  <c r="B76" i="26" s="1"/>
  <c r="B77" i="26" s="1"/>
  <c r="B80" i="26" s="1"/>
  <c r="B81" i="26" s="1"/>
  <c r="B84" i="26" s="1"/>
  <c r="B85" i="26" s="1"/>
  <c r="B88" i="26" s="1"/>
  <c r="B89" i="26" s="1"/>
  <c r="B95" i="26" s="1"/>
  <c r="B98" i="26" s="1"/>
  <c r="B100" i="26" s="1"/>
  <c r="B101" i="26" s="1"/>
  <c r="B102" i="26" s="1"/>
  <c r="B105" i="26" s="1"/>
  <c r="B108" i="26" s="1"/>
  <c r="B111" i="26" s="1"/>
  <c r="B114" i="26" s="1"/>
  <c r="B117" i="26" s="1"/>
  <c r="B120" i="26" s="1"/>
  <c r="B123" i="26" s="1"/>
  <c r="B125" i="26" s="1"/>
  <c r="B129" i="26" s="1"/>
  <c r="B31" i="26"/>
  <c r="DZ14" i="26"/>
  <c r="DY14" i="26"/>
  <c r="DX14" i="26"/>
  <c r="DW14" i="26"/>
  <c r="DV14" i="26"/>
  <c r="DU14" i="26"/>
  <c r="DT14" i="26"/>
  <c r="DS14" i="26"/>
  <c r="DR14" i="26"/>
  <c r="DQ14" i="26"/>
  <c r="DP14" i="26"/>
  <c r="DO14" i="26"/>
  <c r="DN14" i="26"/>
  <c r="DM14" i="26"/>
  <c r="DL14" i="26"/>
  <c r="DK14" i="26"/>
  <c r="DJ14" i="26"/>
  <c r="DI14" i="26"/>
  <c r="DH14" i="26"/>
  <c r="DG14" i="26"/>
  <c r="DF14" i="26"/>
  <c r="DE14" i="26"/>
  <c r="DD14" i="26"/>
  <c r="DC14" i="26"/>
  <c r="DB14" i="26"/>
  <c r="DA14" i="26"/>
  <c r="CZ14" i="26"/>
  <c r="CY14" i="26"/>
  <c r="CX14" i="26"/>
  <c r="CW14" i="26"/>
  <c r="CV14" i="26"/>
  <c r="CU14" i="26"/>
  <c r="CT14" i="26"/>
  <c r="CS14" i="26"/>
  <c r="CR14" i="26"/>
  <c r="CQ14" i="26"/>
  <c r="CP14" i="26"/>
  <c r="CO14" i="26"/>
  <c r="CN14" i="26"/>
  <c r="CM14" i="26"/>
  <c r="CL14" i="26"/>
  <c r="CK14" i="26"/>
  <c r="CJ14" i="26"/>
  <c r="CI14" i="26"/>
  <c r="CH14" i="26"/>
  <c r="CG14" i="26"/>
  <c r="CF14" i="26"/>
  <c r="CE14" i="26"/>
  <c r="CD14" i="26"/>
  <c r="CC14" i="26"/>
  <c r="CB14" i="26"/>
  <c r="CA14" i="26"/>
  <c r="BZ14" i="26"/>
  <c r="BY14" i="26"/>
  <c r="BX14" i="26"/>
  <c r="BW14" i="26"/>
  <c r="BV14" i="26"/>
  <c r="BU14" i="26"/>
  <c r="BT14" i="26"/>
  <c r="BS14" i="26"/>
  <c r="BR14" i="26"/>
  <c r="BQ14" i="26"/>
  <c r="BP14" i="26"/>
  <c r="BO14" i="26"/>
  <c r="BN14" i="26"/>
  <c r="BM14" i="26"/>
  <c r="BL14" i="26"/>
  <c r="BK14" i="26"/>
  <c r="BJ14" i="26"/>
  <c r="BI14" i="26"/>
  <c r="BH14" i="26"/>
  <c r="BG14" i="26"/>
  <c r="BF14" i="26"/>
  <c r="BE14" i="26"/>
  <c r="BD14" i="26"/>
  <c r="BC14" i="26"/>
  <c r="BB14" i="26"/>
  <c r="BA14" i="26"/>
  <c r="AZ14" i="26"/>
  <c r="AY14" i="26"/>
  <c r="AX14" i="26"/>
  <c r="AW14" i="26"/>
  <c r="AV14" i="26"/>
  <c r="AU14" i="26"/>
  <c r="AT14" i="26"/>
  <c r="AS14" i="26"/>
  <c r="AR14" i="26"/>
  <c r="AQ14" i="26"/>
  <c r="L242" i="25"/>
  <c r="L241" i="25"/>
  <c r="L240" i="25"/>
  <c r="L239" i="25"/>
  <c r="L238" i="25"/>
  <c r="L236" i="25"/>
  <c r="S207" i="25"/>
  <c r="S206" i="25"/>
  <c r="S204" i="25"/>
  <c r="S203" i="25"/>
  <c r="S202" i="25"/>
  <c r="S200" i="25"/>
  <c r="S199" i="25"/>
  <c r="S197" i="25"/>
  <c r="S196" i="25"/>
  <c r="S194" i="25"/>
  <c r="S193" i="25"/>
  <c r="S192" i="25"/>
  <c r="E189" i="25"/>
  <c r="K188" i="25"/>
  <c r="E188" i="25"/>
  <c r="E187" i="25" s="1"/>
  <c r="K187" i="25"/>
  <c r="K186" i="25"/>
  <c r="E186" i="25"/>
  <c r="E185" i="25"/>
  <c r="E184" i="25"/>
  <c r="K183" i="25"/>
  <c r="E183" i="25"/>
  <c r="K182" i="25"/>
  <c r="Q228" i="25" s="1"/>
  <c r="Q239" i="25" s="1"/>
  <c r="K181" i="25"/>
  <c r="P228" i="25" s="1"/>
  <c r="E181" i="25"/>
  <c r="K180" i="25"/>
  <c r="O228" i="25" s="1"/>
  <c r="E180" i="25"/>
  <c r="E179" i="25"/>
  <c r="K178" i="25"/>
  <c r="K177" i="25"/>
  <c r="E177" i="25"/>
  <c r="K176" i="25"/>
  <c r="E176" i="25"/>
  <c r="K175" i="25"/>
  <c r="E175" i="25"/>
  <c r="E173" i="25"/>
  <c r="E172" i="25"/>
  <c r="K171" i="25"/>
  <c r="Q218" i="25" s="1"/>
  <c r="K169" i="25"/>
  <c r="P206" i="25" s="1"/>
  <c r="K168" i="25"/>
  <c r="P194" i="25" s="1"/>
  <c r="B160" i="25"/>
  <c r="B161" i="25" s="1"/>
  <c r="B162" i="25" s="1"/>
  <c r="B163" i="25" s="1"/>
  <c r="B164" i="25" s="1"/>
  <c r="B165" i="25" s="1"/>
  <c r="B166" i="25" s="1"/>
  <c r="E156" i="25"/>
  <c r="A156" i="25"/>
  <c r="A155" i="25"/>
  <c r="E154" i="25"/>
  <c r="E155" i="25" s="1"/>
  <c r="A154" i="25"/>
  <c r="A153" i="25"/>
  <c r="A152" i="25"/>
  <c r="A151" i="25"/>
  <c r="A150" i="25"/>
  <c r="E149" i="25"/>
  <c r="A149" i="25"/>
  <c r="E148" i="25"/>
  <c r="A148" i="25"/>
  <c r="E147" i="25"/>
  <c r="A147" i="25"/>
  <c r="E146" i="25"/>
  <c r="A146" i="25"/>
  <c r="A145" i="25"/>
  <c r="A144" i="25"/>
  <c r="A143" i="25"/>
  <c r="A142" i="25"/>
  <c r="A141" i="25"/>
  <c r="A140" i="25"/>
  <c r="A139" i="25"/>
  <c r="A138" i="25"/>
  <c r="A137" i="25"/>
  <c r="A136" i="25"/>
  <c r="A135" i="25"/>
  <c r="A134" i="25"/>
  <c r="A133" i="25"/>
  <c r="A132" i="25"/>
  <c r="A131" i="25"/>
  <c r="A130" i="25"/>
  <c r="E114" i="25"/>
  <c r="E111" i="25"/>
  <c r="E108" i="25"/>
  <c r="E105" i="25"/>
  <c r="E102" i="25"/>
  <c r="E95" i="25"/>
  <c r="E89" i="25"/>
  <c r="E85" i="25"/>
  <c r="E81" i="25"/>
  <c r="E77" i="25"/>
  <c r="E65" i="25"/>
  <c r="E55" i="25"/>
  <c r="E52" i="25"/>
  <c r="E43" i="25"/>
  <c r="E38" i="25"/>
  <c r="B31" i="25"/>
  <c r="B32" i="25" s="1"/>
  <c r="B33" i="25" s="1"/>
  <c r="B34" i="25" s="1"/>
  <c r="B38" i="25" s="1"/>
  <c r="B43" i="25" s="1"/>
  <c r="B47" i="25" s="1"/>
  <c r="B48" i="25" s="1"/>
  <c r="B49" i="25" s="1"/>
  <c r="B50" i="25" s="1"/>
  <c r="B51" i="25" s="1"/>
  <c r="B52" i="25" s="1"/>
  <c r="B55" i="25" s="1"/>
  <c r="B58" i="25" s="1"/>
  <c r="B65" i="25" s="1"/>
  <c r="B71" i="25" s="1"/>
  <c r="B72" i="25" s="1"/>
  <c r="B76" i="25" s="1"/>
  <c r="B77" i="25" s="1"/>
  <c r="B80" i="25" s="1"/>
  <c r="B81" i="25" s="1"/>
  <c r="B84" i="25" s="1"/>
  <c r="B85" i="25" s="1"/>
  <c r="B88" i="25" s="1"/>
  <c r="B89" i="25" s="1"/>
  <c r="B95" i="25" s="1"/>
  <c r="B98" i="25" s="1"/>
  <c r="B100" i="25" s="1"/>
  <c r="B101" i="25" s="1"/>
  <c r="B102" i="25" s="1"/>
  <c r="B105" i="25" s="1"/>
  <c r="B108" i="25" s="1"/>
  <c r="B111" i="25" s="1"/>
  <c r="B114" i="25" s="1"/>
  <c r="B117" i="25" s="1"/>
  <c r="B120" i="25" s="1"/>
  <c r="B123" i="25" s="1"/>
  <c r="B125" i="25" s="1"/>
  <c r="B129" i="25" s="1"/>
  <c r="DZ14" i="25"/>
  <c r="DY14" i="25"/>
  <c r="DX14" i="25"/>
  <c r="DW14" i="25"/>
  <c r="DV14" i="25"/>
  <c r="DU14" i="25"/>
  <c r="DT14" i="25"/>
  <c r="DS14" i="25"/>
  <c r="DR14" i="25"/>
  <c r="DQ14" i="25"/>
  <c r="DP14" i="25"/>
  <c r="DO14" i="25"/>
  <c r="DN14" i="25"/>
  <c r="DM14" i="25"/>
  <c r="DL14" i="25"/>
  <c r="DK14" i="25"/>
  <c r="DJ14" i="25"/>
  <c r="DI14" i="25"/>
  <c r="DH14" i="25"/>
  <c r="DG14" i="25"/>
  <c r="DF14" i="25"/>
  <c r="DE14" i="25"/>
  <c r="DD14" i="25"/>
  <c r="DC14" i="25"/>
  <c r="DB14" i="25"/>
  <c r="DA14" i="25"/>
  <c r="CZ14" i="25"/>
  <c r="CY14" i="25"/>
  <c r="CX14" i="25"/>
  <c r="CW14" i="25"/>
  <c r="CV14" i="25"/>
  <c r="CU14" i="25"/>
  <c r="CT14" i="25"/>
  <c r="CS14" i="25"/>
  <c r="CR14" i="25"/>
  <c r="CQ14" i="25"/>
  <c r="CP14" i="25"/>
  <c r="CO14" i="25"/>
  <c r="CN14" i="25"/>
  <c r="CM14" i="25"/>
  <c r="CL14" i="25"/>
  <c r="CK14" i="25"/>
  <c r="CJ14" i="25"/>
  <c r="CI14" i="25"/>
  <c r="CH14" i="25"/>
  <c r="CG14" i="25"/>
  <c r="CF14" i="25"/>
  <c r="CE14" i="25"/>
  <c r="CD14" i="25"/>
  <c r="CC14" i="25"/>
  <c r="CB14" i="25"/>
  <c r="CA14" i="25"/>
  <c r="BZ14" i="25"/>
  <c r="BY14" i="25"/>
  <c r="BX14" i="25"/>
  <c r="BW14" i="25"/>
  <c r="BV14" i="25"/>
  <c r="BU14" i="25"/>
  <c r="BT14" i="25"/>
  <c r="BS14" i="25"/>
  <c r="BR14" i="25"/>
  <c r="BQ14" i="25"/>
  <c r="BP14" i="25"/>
  <c r="BO14" i="25"/>
  <c r="BN14" i="25"/>
  <c r="BM14" i="25"/>
  <c r="BL14" i="25"/>
  <c r="BK14" i="25"/>
  <c r="BJ14" i="25"/>
  <c r="BI14" i="25"/>
  <c r="BH14" i="25"/>
  <c r="BG14" i="25"/>
  <c r="BF14" i="25"/>
  <c r="BE14" i="25"/>
  <c r="BD14" i="25"/>
  <c r="BC14" i="25"/>
  <c r="BB14" i="25"/>
  <c r="BA14" i="25"/>
  <c r="AZ14" i="25"/>
  <c r="AY14" i="25"/>
  <c r="AX14" i="25"/>
  <c r="AW14" i="25"/>
  <c r="AV14" i="25"/>
  <c r="AU14" i="25"/>
  <c r="AT14" i="25"/>
  <c r="AS14" i="25"/>
  <c r="AR14" i="25"/>
  <c r="AQ14" i="25"/>
  <c r="E1" i="24"/>
  <c r="L242" i="24"/>
  <c r="L241" i="24"/>
  <c r="L240" i="24"/>
  <c r="L239" i="24"/>
  <c r="L238" i="24"/>
  <c r="L236" i="24"/>
  <c r="S207" i="24"/>
  <c r="S206" i="24"/>
  <c r="P205" i="24"/>
  <c r="S204" i="24"/>
  <c r="S203" i="24"/>
  <c r="S202" i="24"/>
  <c r="S200" i="24"/>
  <c r="S199" i="24"/>
  <c r="P198" i="24"/>
  <c r="S197" i="24"/>
  <c r="S196" i="24"/>
  <c r="P195" i="24"/>
  <c r="S194" i="24"/>
  <c r="S193" i="24"/>
  <c r="S192" i="24"/>
  <c r="E189" i="24"/>
  <c r="K188" i="24"/>
  <c r="E188" i="24"/>
  <c r="K187" i="24"/>
  <c r="E187" i="24"/>
  <c r="K186" i="24"/>
  <c r="E186" i="24"/>
  <c r="E185" i="24"/>
  <c r="E184" i="24"/>
  <c r="K183" i="24"/>
  <c r="E183" i="24"/>
  <c r="K182" i="24"/>
  <c r="Q228" i="24" s="1"/>
  <c r="Q239" i="24" s="1"/>
  <c r="K181" i="24"/>
  <c r="P228" i="24" s="1"/>
  <c r="E181" i="24"/>
  <c r="K180" i="24"/>
  <c r="O228" i="24" s="1"/>
  <c r="E180" i="24"/>
  <c r="E178" i="24" s="1"/>
  <c r="E179" i="24"/>
  <c r="K178" i="24"/>
  <c r="K177" i="24"/>
  <c r="E177" i="24"/>
  <c r="K176" i="24"/>
  <c r="E176" i="24"/>
  <c r="K175" i="24"/>
  <c r="E173" i="24"/>
  <c r="E172" i="24"/>
  <c r="K171" i="24"/>
  <c r="Q218" i="24" s="1"/>
  <c r="K169" i="24"/>
  <c r="P206" i="24" s="1"/>
  <c r="K168" i="24"/>
  <c r="P194" i="24" s="1"/>
  <c r="B160" i="24"/>
  <c r="B161" i="24" s="1"/>
  <c r="B162" i="24" s="1"/>
  <c r="B163" i="24" s="1"/>
  <c r="B164" i="24" s="1"/>
  <c r="B165" i="24" s="1"/>
  <c r="B166" i="24" s="1"/>
  <c r="E156" i="24"/>
  <c r="A156" i="24"/>
  <c r="A155" i="24"/>
  <c r="E154" i="24"/>
  <c r="E155" i="24" s="1"/>
  <c r="A154" i="24"/>
  <c r="A153" i="24"/>
  <c r="A152" i="24"/>
  <c r="A151" i="24"/>
  <c r="A150" i="24"/>
  <c r="E149" i="24"/>
  <c r="A149" i="24"/>
  <c r="E148" i="24"/>
  <c r="A148" i="24"/>
  <c r="E147" i="24"/>
  <c r="A147" i="24"/>
  <c r="E146" i="24"/>
  <c r="A146" i="24"/>
  <c r="A145" i="24"/>
  <c r="A144" i="24"/>
  <c r="A143" i="24"/>
  <c r="A142" i="24"/>
  <c r="A141" i="24"/>
  <c r="A140" i="24"/>
  <c r="A139" i="24"/>
  <c r="A138" i="24"/>
  <c r="A137" i="24"/>
  <c r="A136" i="24"/>
  <c r="A135" i="24"/>
  <c r="A134" i="24"/>
  <c r="A133" i="24"/>
  <c r="A132" i="24"/>
  <c r="A131" i="24"/>
  <c r="A130" i="24"/>
  <c r="E114" i="24"/>
  <c r="E111" i="24"/>
  <c r="E108" i="24"/>
  <c r="E105" i="24"/>
  <c r="E102" i="24"/>
  <c r="E95" i="24"/>
  <c r="E89" i="24"/>
  <c r="E85" i="24"/>
  <c r="E81" i="24"/>
  <c r="E77" i="24"/>
  <c r="E65" i="24"/>
  <c r="E55" i="24"/>
  <c r="E52" i="24"/>
  <c r="E43" i="24"/>
  <c r="E38" i="24"/>
  <c r="B31" i="24"/>
  <c r="B32" i="24" s="1"/>
  <c r="B33" i="24" s="1"/>
  <c r="B34" i="24" s="1"/>
  <c r="B38" i="24" s="1"/>
  <c r="B43" i="24" s="1"/>
  <c r="B47" i="24" s="1"/>
  <c r="B48" i="24" s="1"/>
  <c r="B49" i="24" s="1"/>
  <c r="B50" i="24" s="1"/>
  <c r="B51" i="24" s="1"/>
  <c r="B52" i="24" s="1"/>
  <c r="B55" i="24" s="1"/>
  <c r="B58" i="24" s="1"/>
  <c r="B65" i="24" s="1"/>
  <c r="B71" i="24" s="1"/>
  <c r="B72" i="24" s="1"/>
  <c r="B76" i="24" s="1"/>
  <c r="B77" i="24" s="1"/>
  <c r="B80" i="24" s="1"/>
  <c r="B81" i="24" s="1"/>
  <c r="B84" i="24" s="1"/>
  <c r="B85" i="24" s="1"/>
  <c r="B88" i="24" s="1"/>
  <c r="B89" i="24" s="1"/>
  <c r="B95" i="24" s="1"/>
  <c r="B98" i="24" s="1"/>
  <c r="B100" i="24" s="1"/>
  <c r="B101" i="24" s="1"/>
  <c r="B102" i="24" s="1"/>
  <c r="B105" i="24" s="1"/>
  <c r="B108" i="24" s="1"/>
  <c r="B111" i="24" s="1"/>
  <c r="B114" i="24" s="1"/>
  <c r="B117" i="24" s="1"/>
  <c r="B120" i="24" s="1"/>
  <c r="B123" i="24" s="1"/>
  <c r="B125" i="24" s="1"/>
  <c r="B129" i="24" s="1"/>
  <c r="DZ14" i="24"/>
  <c r="DY14" i="24"/>
  <c r="DX14" i="24"/>
  <c r="DW14" i="24"/>
  <c r="DV14" i="24"/>
  <c r="DU14" i="24"/>
  <c r="DT14" i="24"/>
  <c r="DS14" i="24"/>
  <c r="DR14" i="24"/>
  <c r="DQ14" i="24"/>
  <c r="DP14" i="24"/>
  <c r="DO14" i="24"/>
  <c r="DN14" i="24"/>
  <c r="DM14" i="24"/>
  <c r="DL14" i="24"/>
  <c r="DK14" i="24"/>
  <c r="DJ14" i="24"/>
  <c r="DI14" i="24"/>
  <c r="DH14" i="24"/>
  <c r="DG14" i="24"/>
  <c r="DF14" i="24"/>
  <c r="DE14" i="24"/>
  <c r="DD14" i="24"/>
  <c r="DC14" i="24"/>
  <c r="DB14" i="24"/>
  <c r="DA14" i="24"/>
  <c r="CZ14" i="24"/>
  <c r="CY14" i="24"/>
  <c r="CX14" i="24"/>
  <c r="CW14" i="24"/>
  <c r="CV14" i="24"/>
  <c r="CU14" i="24"/>
  <c r="CT14" i="24"/>
  <c r="CS14" i="24"/>
  <c r="CR14" i="24"/>
  <c r="CQ14" i="24"/>
  <c r="CP14" i="24"/>
  <c r="CO14" i="24"/>
  <c r="CN14" i="24"/>
  <c r="CM14" i="24"/>
  <c r="CL14" i="24"/>
  <c r="CK14" i="24"/>
  <c r="CJ14" i="24"/>
  <c r="CI14" i="24"/>
  <c r="CH14" i="24"/>
  <c r="CG14" i="24"/>
  <c r="CF14" i="24"/>
  <c r="CE14" i="24"/>
  <c r="CD14" i="24"/>
  <c r="CC14" i="24"/>
  <c r="CB14" i="24"/>
  <c r="CA14" i="24"/>
  <c r="BZ14" i="24"/>
  <c r="BY14" i="24"/>
  <c r="BX14" i="24"/>
  <c r="BW14" i="24"/>
  <c r="BV14" i="24"/>
  <c r="BU14" i="24"/>
  <c r="BT14" i="24"/>
  <c r="BS14" i="24"/>
  <c r="BR14" i="24"/>
  <c r="BQ14" i="24"/>
  <c r="BP14" i="24"/>
  <c r="BO14" i="24"/>
  <c r="BN14" i="24"/>
  <c r="BM14" i="24"/>
  <c r="BL14" i="24"/>
  <c r="BK14" i="24"/>
  <c r="BJ14" i="24"/>
  <c r="BI14" i="24"/>
  <c r="BH14" i="24"/>
  <c r="BG14" i="24"/>
  <c r="BF14" i="24"/>
  <c r="BE14" i="24"/>
  <c r="BD14" i="24"/>
  <c r="BC14" i="24"/>
  <c r="BB14" i="24"/>
  <c r="BA14" i="24"/>
  <c r="AZ14" i="24"/>
  <c r="AY14" i="24"/>
  <c r="AX14" i="24"/>
  <c r="AW14" i="24"/>
  <c r="AV14" i="24"/>
  <c r="AU14" i="24"/>
  <c r="AT14" i="24"/>
  <c r="AS14" i="24"/>
  <c r="AR14" i="24"/>
  <c r="AQ14" i="24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D3" i="4" s="1"/>
  <c r="A131" i="3"/>
  <c r="A130" i="3"/>
  <c r="S207" i="3"/>
  <c r="S206" i="3"/>
  <c r="S204" i="3"/>
  <c r="S203" i="3"/>
  <c r="S202" i="3"/>
  <c r="S200" i="3"/>
  <c r="S199" i="3"/>
  <c r="S197" i="3"/>
  <c r="S196" i="3"/>
  <c r="S194" i="3"/>
  <c r="S193" i="3"/>
  <c r="S192" i="3"/>
  <c r="K188" i="3"/>
  <c r="K187" i="3"/>
  <c r="K186" i="3"/>
  <c r="K183" i="3"/>
  <c r="K182" i="3"/>
  <c r="K181" i="3"/>
  <c r="P228" i="3" s="1"/>
  <c r="P229" i="3" s="1"/>
  <c r="K180" i="3"/>
  <c r="O228" i="3" s="1"/>
  <c r="K178" i="3"/>
  <c r="K177" i="3"/>
  <c r="K176" i="3"/>
  <c r="K175" i="3"/>
  <c r="K171" i="3"/>
  <c r="Q218" i="3" s="1"/>
  <c r="K169" i="3"/>
  <c r="P207" i="3" s="1"/>
  <c r="K168" i="3"/>
  <c r="L242" i="3"/>
  <c r="L241" i="3"/>
  <c r="L240" i="3"/>
  <c r="L239" i="3"/>
  <c r="L238" i="3"/>
  <c r="L236" i="3"/>
  <c r="Q228" i="3"/>
  <c r="Q241" i="3" s="1"/>
  <c r="O232" i="36" l="1"/>
  <c r="Q230" i="36"/>
  <c r="P230" i="36"/>
  <c r="Q232" i="32"/>
  <c r="O231" i="32"/>
  <c r="P230" i="32"/>
  <c r="P232" i="32"/>
  <c r="Q231" i="32"/>
  <c r="O242" i="31"/>
  <c r="O239" i="31"/>
  <c r="K167" i="24"/>
  <c r="E182" i="24"/>
  <c r="E129" i="25"/>
  <c r="D25" i="4"/>
  <c r="E25" i="4" s="1"/>
  <c r="K25" i="4" s="1"/>
  <c r="E178" i="25"/>
  <c r="D36" i="4"/>
  <c r="E36" i="4" s="1"/>
  <c r="N218" i="26"/>
  <c r="Q207" i="26" s="1"/>
  <c r="G146" i="26" s="1"/>
  <c r="E175" i="26"/>
  <c r="E182" i="26"/>
  <c r="E129" i="28"/>
  <c r="E182" i="28"/>
  <c r="P203" i="29"/>
  <c r="P206" i="29"/>
  <c r="Q237" i="29"/>
  <c r="Q239" i="29"/>
  <c r="Q231" i="30"/>
  <c r="P197" i="31"/>
  <c r="E175" i="32"/>
  <c r="E182" i="32"/>
  <c r="D113" i="4"/>
  <c r="E113" i="4" s="1"/>
  <c r="N218" i="33"/>
  <c r="E182" i="33"/>
  <c r="E187" i="33"/>
  <c r="E129" i="34"/>
  <c r="D124" i="4"/>
  <c r="E124" i="4" s="1"/>
  <c r="E178" i="34"/>
  <c r="K185" i="34"/>
  <c r="P205" i="34"/>
  <c r="K167" i="35"/>
  <c r="P191" i="35" s="1"/>
  <c r="P195" i="35"/>
  <c r="P198" i="35"/>
  <c r="P201" i="35"/>
  <c r="P204" i="35"/>
  <c r="P207" i="35"/>
  <c r="P207" i="36"/>
  <c r="D157" i="4"/>
  <c r="E157" i="4" s="1"/>
  <c r="N218" i="37"/>
  <c r="E175" i="37"/>
  <c r="E129" i="38"/>
  <c r="E175" i="38"/>
  <c r="P197" i="38"/>
  <c r="P200" i="38"/>
  <c r="P196" i="39"/>
  <c r="P200" i="39"/>
  <c r="O242" i="39"/>
  <c r="O238" i="39"/>
  <c r="N218" i="40"/>
  <c r="O235" i="41"/>
  <c r="O240" i="41"/>
  <c r="O229" i="41"/>
  <c r="O236" i="41"/>
  <c r="Q239" i="28"/>
  <c r="P232" i="30"/>
  <c r="S219" i="32"/>
  <c r="Q229" i="32"/>
  <c r="E129" i="33"/>
  <c r="S219" i="38"/>
  <c r="S219" i="40"/>
  <c r="T219" i="40" s="1"/>
  <c r="E182" i="25"/>
  <c r="E129" i="27"/>
  <c r="K167" i="28"/>
  <c r="K185" i="28"/>
  <c r="P197" i="29"/>
  <c r="S219" i="30"/>
  <c r="P230" i="30"/>
  <c r="E129" i="31"/>
  <c r="P203" i="31"/>
  <c r="P206" i="31"/>
  <c r="N218" i="32"/>
  <c r="K167" i="33"/>
  <c r="E178" i="33"/>
  <c r="K167" i="34"/>
  <c r="P210" i="34" s="1"/>
  <c r="N218" i="34"/>
  <c r="Q202" i="34" s="1"/>
  <c r="G141" i="34" s="1"/>
  <c r="T219" i="34"/>
  <c r="E129" i="35"/>
  <c r="P197" i="35"/>
  <c r="P200" i="35"/>
  <c r="P203" i="35"/>
  <c r="P206" i="35"/>
  <c r="T219" i="36"/>
  <c r="T225" i="36" s="1"/>
  <c r="P206" i="36"/>
  <c r="N218" i="36"/>
  <c r="Q204" i="36" s="1"/>
  <c r="G143" i="36" s="1"/>
  <c r="E178" i="37"/>
  <c r="P230" i="40"/>
  <c r="P235" i="41"/>
  <c r="P240" i="41"/>
  <c r="P229" i="41"/>
  <c r="D14" i="4"/>
  <c r="E14" i="4" s="1"/>
  <c r="P204" i="24"/>
  <c r="P207" i="24"/>
  <c r="E129" i="24"/>
  <c r="N218" i="24"/>
  <c r="E175" i="24"/>
  <c r="S219" i="24"/>
  <c r="K185" i="24"/>
  <c r="P201" i="24"/>
  <c r="A18" i="4"/>
  <c r="A24" i="4"/>
  <c r="S219" i="25"/>
  <c r="K185" i="25"/>
  <c r="P206" i="26"/>
  <c r="K167" i="27"/>
  <c r="S219" i="27"/>
  <c r="K185" i="27"/>
  <c r="N218" i="27" s="1"/>
  <c r="D58" i="4"/>
  <c r="E58" i="4" s="1"/>
  <c r="E187" i="28"/>
  <c r="P205" i="28"/>
  <c r="D69" i="4"/>
  <c r="E69" i="4" s="1"/>
  <c r="K69" i="4" s="1"/>
  <c r="E187" i="29"/>
  <c r="P205" i="29"/>
  <c r="Q236" i="29"/>
  <c r="E129" i="30"/>
  <c r="D80" i="4"/>
  <c r="E80" i="4" s="1"/>
  <c r="E178" i="30"/>
  <c r="O231" i="30"/>
  <c r="E178" i="31"/>
  <c r="K185" i="31"/>
  <c r="P200" i="31"/>
  <c r="E129" i="32"/>
  <c r="D102" i="4"/>
  <c r="E102" i="4" s="1"/>
  <c r="P197" i="33"/>
  <c r="E175" i="35"/>
  <c r="O229" i="35"/>
  <c r="E182" i="35"/>
  <c r="K167" i="36"/>
  <c r="D146" i="4"/>
  <c r="E146" i="4" s="1"/>
  <c r="E175" i="36"/>
  <c r="P195" i="36"/>
  <c r="P198" i="36"/>
  <c r="P201" i="36"/>
  <c r="P204" i="36"/>
  <c r="Q239" i="36"/>
  <c r="T219" i="37"/>
  <c r="D168" i="4"/>
  <c r="E168" i="4" s="1"/>
  <c r="K168" i="4" s="1"/>
  <c r="T219" i="38"/>
  <c r="E182" i="38"/>
  <c r="E129" i="39"/>
  <c r="D179" i="4"/>
  <c r="E179" i="4" s="1"/>
  <c r="K185" i="39"/>
  <c r="P232" i="39" s="1"/>
  <c r="P205" i="40"/>
  <c r="P195" i="40"/>
  <c r="P198" i="40"/>
  <c r="P239" i="41"/>
  <c r="K35" i="4"/>
  <c r="K43" i="4"/>
  <c r="M59" i="4"/>
  <c r="L88" i="4"/>
  <c r="L89" i="4"/>
  <c r="K106" i="4"/>
  <c r="K110" i="4"/>
  <c r="K114" i="4"/>
  <c r="K118" i="4"/>
  <c r="K122" i="4"/>
  <c r="M138" i="4"/>
  <c r="J145" i="4"/>
  <c r="I145" i="4"/>
  <c r="L145" i="4"/>
  <c r="L147" i="4"/>
  <c r="G147" i="4"/>
  <c r="J151" i="4"/>
  <c r="M151" i="4"/>
  <c r="H151" i="4"/>
  <c r="C151" i="4"/>
  <c r="L151" i="4"/>
  <c r="J162" i="4"/>
  <c r="I162" i="4"/>
  <c r="M162" i="4"/>
  <c r="H162" i="4"/>
  <c r="C162" i="4"/>
  <c r="L162" i="4"/>
  <c r="G162" i="4"/>
  <c r="B162" i="4"/>
  <c r="J183" i="4"/>
  <c r="I183" i="4"/>
  <c r="M183" i="4"/>
  <c r="H183" i="4"/>
  <c r="C183" i="4"/>
  <c r="L183" i="4"/>
  <c r="G183" i="4"/>
  <c r="B183" i="4"/>
  <c r="M222" i="4"/>
  <c r="L222" i="4"/>
  <c r="C222" i="4"/>
  <c r="H222" i="4"/>
  <c r="N218" i="39"/>
  <c r="E182" i="39"/>
  <c r="E187" i="39"/>
  <c r="E178" i="41"/>
  <c r="P206" i="41"/>
  <c r="K167" i="42"/>
  <c r="T219" i="42"/>
  <c r="G16" i="4"/>
  <c r="I17" i="4"/>
  <c r="C18" i="4"/>
  <c r="I18" i="4"/>
  <c r="G20" i="4"/>
  <c r="I21" i="4"/>
  <c r="C22" i="4"/>
  <c r="I22" i="4"/>
  <c r="G24" i="4"/>
  <c r="I27" i="4"/>
  <c r="C28" i="4"/>
  <c r="I28" i="4"/>
  <c r="K31" i="4"/>
  <c r="L32" i="4"/>
  <c r="I33" i="4"/>
  <c r="B35" i="4"/>
  <c r="G35" i="4"/>
  <c r="L35" i="4"/>
  <c r="K39" i="4"/>
  <c r="L40" i="4"/>
  <c r="I41" i="4"/>
  <c r="B43" i="4"/>
  <c r="G43" i="4"/>
  <c r="L43" i="4"/>
  <c r="M44" i="4"/>
  <c r="M45" i="4"/>
  <c r="I50" i="4"/>
  <c r="C51" i="4"/>
  <c r="I51" i="4"/>
  <c r="K54" i="4"/>
  <c r="L55" i="4"/>
  <c r="I56" i="4"/>
  <c r="H59" i="4"/>
  <c r="I62" i="4"/>
  <c r="C63" i="4"/>
  <c r="I63" i="4"/>
  <c r="K66" i="4"/>
  <c r="L67" i="4"/>
  <c r="I68" i="4"/>
  <c r="C72" i="4"/>
  <c r="H72" i="4"/>
  <c r="C73" i="4"/>
  <c r="I73" i="4"/>
  <c r="G75" i="4"/>
  <c r="K76" i="4"/>
  <c r="L77" i="4"/>
  <c r="B79" i="4"/>
  <c r="K79" i="4"/>
  <c r="I81" i="4"/>
  <c r="C84" i="4"/>
  <c r="H84" i="4"/>
  <c r="C85" i="4"/>
  <c r="H85" i="4"/>
  <c r="M85" i="4"/>
  <c r="B88" i="4"/>
  <c r="G88" i="4"/>
  <c r="B89" i="4"/>
  <c r="G89" i="4"/>
  <c r="M89" i="4"/>
  <c r="B92" i="4"/>
  <c r="I92" i="4"/>
  <c r="K94" i="4"/>
  <c r="B96" i="4"/>
  <c r="I96" i="4"/>
  <c r="K98" i="4"/>
  <c r="B100" i="4"/>
  <c r="I100" i="4"/>
  <c r="M103" i="4"/>
  <c r="B106" i="4"/>
  <c r="G106" i="4"/>
  <c r="L106" i="4"/>
  <c r="M107" i="4"/>
  <c r="B110" i="4"/>
  <c r="G110" i="4"/>
  <c r="L110" i="4"/>
  <c r="M111" i="4"/>
  <c r="B114" i="4"/>
  <c r="G114" i="4"/>
  <c r="L114" i="4"/>
  <c r="B116" i="4"/>
  <c r="I116" i="4"/>
  <c r="B118" i="4"/>
  <c r="G118" i="4"/>
  <c r="L118" i="4"/>
  <c r="B120" i="4"/>
  <c r="I120" i="4"/>
  <c r="B122" i="4"/>
  <c r="G122" i="4"/>
  <c r="L122" i="4"/>
  <c r="M125" i="4"/>
  <c r="C127" i="4"/>
  <c r="H127" i="4"/>
  <c r="C128" i="4"/>
  <c r="H128" i="4"/>
  <c r="M128" i="4"/>
  <c r="M129" i="4"/>
  <c r="C131" i="4"/>
  <c r="H131" i="4"/>
  <c r="C132" i="4"/>
  <c r="H132" i="4"/>
  <c r="M132" i="4"/>
  <c r="M133" i="4"/>
  <c r="C137" i="4"/>
  <c r="H137" i="4"/>
  <c r="M137" i="4"/>
  <c r="H138" i="4"/>
  <c r="I141" i="4"/>
  <c r="C142" i="4"/>
  <c r="I143" i="4"/>
  <c r="B145" i="4"/>
  <c r="G145" i="4"/>
  <c r="M145" i="4"/>
  <c r="I147" i="4"/>
  <c r="J149" i="4"/>
  <c r="K149" i="4"/>
  <c r="G151" i="4"/>
  <c r="J153" i="4"/>
  <c r="K153" i="4"/>
  <c r="J158" i="4"/>
  <c r="I158" i="4"/>
  <c r="L158" i="4"/>
  <c r="G158" i="4"/>
  <c r="B158" i="4"/>
  <c r="K162" i="4"/>
  <c r="M172" i="4"/>
  <c r="I172" i="4"/>
  <c r="L172" i="4"/>
  <c r="H172" i="4"/>
  <c r="C172" i="4"/>
  <c r="K172" i="4"/>
  <c r="G172" i="4"/>
  <c r="B172" i="4"/>
  <c r="L180" i="4"/>
  <c r="M180" i="4"/>
  <c r="I180" i="4"/>
  <c r="J182" i="4"/>
  <c r="K182" i="4"/>
  <c r="H182" i="4"/>
  <c r="C182" i="4"/>
  <c r="G182" i="4"/>
  <c r="B182" i="4"/>
  <c r="K183" i="4"/>
  <c r="L188" i="4"/>
  <c r="M188" i="4"/>
  <c r="I188" i="4"/>
  <c r="L191" i="4"/>
  <c r="K191" i="4"/>
  <c r="I191" i="4"/>
  <c r="B191" i="4"/>
  <c r="G191" i="4"/>
  <c r="K205" i="4"/>
  <c r="M205" i="4"/>
  <c r="I205" i="4"/>
  <c r="J207" i="4"/>
  <c r="I207" i="4"/>
  <c r="M207" i="4"/>
  <c r="H207" i="4"/>
  <c r="C207" i="4"/>
  <c r="L207" i="4"/>
  <c r="G207" i="4"/>
  <c r="B207" i="4"/>
  <c r="D201" i="4"/>
  <c r="E201" i="4" s="1"/>
  <c r="K201" i="4" s="1"/>
  <c r="P195" i="41"/>
  <c r="P198" i="41"/>
  <c r="P201" i="41"/>
  <c r="P204" i="41"/>
  <c r="N218" i="42"/>
  <c r="E175" i="42"/>
  <c r="B16" i="4"/>
  <c r="K16" i="4"/>
  <c r="K17" i="4"/>
  <c r="B20" i="4"/>
  <c r="K20" i="4"/>
  <c r="K21" i="4"/>
  <c r="B24" i="4"/>
  <c r="K24" i="4"/>
  <c r="K27" i="4"/>
  <c r="L28" i="4"/>
  <c r="M32" i="4"/>
  <c r="M33" i="4"/>
  <c r="C35" i="4"/>
  <c r="H35" i="4"/>
  <c r="M35" i="4"/>
  <c r="M40" i="4"/>
  <c r="M41" i="4"/>
  <c r="C43" i="4"/>
  <c r="H43" i="4"/>
  <c r="M43" i="4"/>
  <c r="K50" i="4"/>
  <c r="M55" i="4"/>
  <c r="M56" i="4"/>
  <c r="C59" i="4"/>
  <c r="I59" i="4"/>
  <c r="K62" i="4"/>
  <c r="M67" i="4"/>
  <c r="M68" i="4"/>
  <c r="B75" i="4"/>
  <c r="K75" i="4"/>
  <c r="L76" i="4"/>
  <c r="M77" i="4"/>
  <c r="K81" i="4"/>
  <c r="C88" i="4"/>
  <c r="H88" i="4"/>
  <c r="C89" i="4"/>
  <c r="H89" i="4"/>
  <c r="C106" i="4"/>
  <c r="H106" i="4"/>
  <c r="M106" i="4"/>
  <c r="C110" i="4"/>
  <c r="H110" i="4"/>
  <c r="M110" i="4"/>
  <c r="C114" i="4"/>
  <c r="H114" i="4"/>
  <c r="M114" i="4"/>
  <c r="C118" i="4"/>
  <c r="H118" i="4"/>
  <c r="M118" i="4"/>
  <c r="C122" i="4"/>
  <c r="H122" i="4"/>
  <c r="M122" i="4"/>
  <c r="C138" i="4"/>
  <c r="I138" i="4"/>
  <c r="K141" i="4"/>
  <c r="M143" i="4"/>
  <c r="C145" i="4"/>
  <c r="H145" i="4"/>
  <c r="B147" i="4"/>
  <c r="K147" i="4"/>
  <c r="B151" i="4"/>
  <c r="I151" i="4"/>
  <c r="M176" i="4"/>
  <c r="I176" i="4"/>
  <c r="L176" i="4"/>
  <c r="H176" i="4"/>
  <c r="C176" i="4"/>
  <c r="K176" i="4"/>
  <c r="G176" i="4"/>
  <c r="B176" i="4"/>
  <c r="J187" i="4"/>
  <c r="I187" i="4"/>
  <c r="M187" i="4"/>
  <c r="H187" i="4"/>
  <c r="C187" i="4"/>
  <c r="L187" i="4"/>
  <c r="G187" i="4"/>
  <c r="B187" i="4"/>
  <c r="L195" i="4"/>
  <c r="K195" i="4"/>
  <c r="I195" i="4"/>
  <c r="B195" i="4"/>
  <c r="G195" i="4"/>
  <c r="M214" i="4"/>
  <c r="L214" i="4"/>
  <c r="C214" i="4"/>
  <c r="H214" i="4"/>
  <c r="E129" i="41"/>
  <c r="S219" i="41"/>
  <c r="E129" i="42"/>
  <c r="D212" i="4"/>
  <c r="E212" i="4" s="1"/>
  <c r="B17" i="4"/>
  <c r="G17" i="4"/>
  <c r="L17" i="4"/>
  <c r="M18" i="4"/>
  <c r="B21" i="4"/>
  <c r="G21" i="4"/>
  <c r="L21" i="4"/>
  <c r="M22" i="4"/>
  <c r="B27" i="4"/>
  <c r="G27" i="4"/>
  <c r="L27" i="4"/>
  <c r="M28" i="4"/>
  <c r="H32" i="4"/>
  <c r="I35" i="4"/>
  <c r="H40" i="4"/>
  <c r="I43" i="4"/>
  <c r="I48" i="4"/>
  <c r="B50" i="4"/>
  <c r="G50" i="4"/>
  <c r="L50" i="4"/>
  <c r="M51" i="4"/>
  <c r="H55" i="4"/>
  <c r="L59" i="4"/>
  <c r="I60" i="4"/>
  <c r="B62" i="4"/>
  <c r="G62" i="4"/>
  <c r="L62" i="4"/>
  <c r="M63" i="4"/>
  <c r="H67" i="4"/>
  <c r="L72" i="4"/>
  <c r="M73" i="4"/>
  <c r="B76" i="4"/>
  <c r="G76" i="4"/>
  <c r="B77" i="4"/>
  <c r="H77" i="4"/>
  <c r="B81" i="4"/>
  <c r="G81" i="4"/>
  <c r="L81" i="4"/>
  <c r="L84" i="4"/>
  <c r="K85" i="4"/>
  <c r="G87" i="4"/>
  <c r="K88" i="4"/>
  <c r="I89" i="4"/>
  <c r="M92" i="4"/>
  <c r="H95" i="4"/>
  <c r="M96" i="4"/>
  <c r="H99" i="4"/>
  <c r="M100" i="4"/>
  <c r="G105" i="4"/>
  <c r="I106" i="4"/>
  <c r="G109" i="4"/>
  <c r="I110" i="4"/>
  <c r="I114" i="4"/>
  <c r="M116" i="4"/>
  <c r="H117" i="4"/>
  <c r="I118" i="4"/>
  <c r="M120" i="4"/>
  <c r="H121" i="4"/>
  <c r="I122" i="4"/>
  <c r="L127" i="4"/>
  <c r="K128" i="4"/>
  <c r="L131" i="4"/>
  <c r="K132" i="4"/>
  <c r="K137" i="4"/>
  <c r="L138" i="4"/>
  <c r="I139" i="4"/>
  <c r="B141" i="4"/>
  <c r="G141" i="4"/>
  <c r="L141" i="4"/>
  <c r="J142" i="4"/>
  <c r="H142" i="4"/>
  <c r="K145" i="4"/>
  <c r="M147" i="4"/>
  <c r="K151" i="4"/>
  <c r="L166" i="4"/>
  <c r="M166" i="4"/>
  <c r="I166" i="4"/>
  <c r="C166" i="4"/>
  <c r="H166" i="4"/>
  <c r="L184" i="4"/>
  <c r="M184" i="4"/>
  <c r="I184" i="4"/>
  <c r="J186" i="4"/>
  <c r="K186" i="4"/>
  <c r="H186" i="4"/>
  <c r="C186" i="4"/>
  <c r="G186" i="4"/>
  <c r="F186" i="4" s="1"/>
  <c r="B186" i="4"/>
  <c r="K187" i="4"/>
  <c r="M195" i="4"/>
  <c r="L199" i="4"/>
  <c r="K199" i="4"/>
  <c r="I199" i="4"/>
  <c r="B199" i="4"/>
  <c r="G199" i="4"/>
  <c r="M218" i="4"/>
  <c r="L218" i="4"/>
  <c r="C218" i="4"/>
  <c r="H218" i="4"/>
  <c r="C155" i="4"/>
  <c r="H155" i="4"/>
  <c r="M155" i="4"/>
  <c r="B160" i="4"/>
  <c r="I160" i="4"/>
  <c r="B164" i="4"/>
  <c r="K164" i="4"/>
  <c r="L165" i="4"/>
  <c r="C169" i="4"/>
  <c r="H169" i="4"/>
  <c r="L169" i="4"/>
  <c r="I170" i="4"/>
  <c r="M170" i="4"/>
  <c r="C173" i="4"/>
  <c r="H173" i="4"/>
  <c r="L173" i="4"/>
  <c r="I174" i="4"/>
  <c r="M174" i="4"/>
  <c r="C177" i="4"/>
  <c r="H177" i="4"/>
  <c r="L177" i="4"/>
  <c r="I178" i="4"/>
  <c r="M178" i="4"/>
  <c r="C192" i="4"/>
  <c r="L192" i="4"/>
  <c r="K193" i="4"/>
  <c r="C196" i="4"/>
  <c r="L196" i="4"/>
  <c r="K197" i="4"/>
  <c r="C200" i="4"/>
  <c r="L200" i="4"/>
  <c r="K203" i="4"/>
  <c r="L204" i="4"/>
  <c r="M208" i="4"/>
  <c r="M213" i="4"/>
  <c r="M217" i="4"/>
  <c r="M221" i="4"/>
  <c r="J170" i="4"/>
  <c r="J174" i="4"/>
  <c r="J178" i="4"/>
  <c r="M204" i="4"/>
  <c r="G213" i="4"/>
  <c r="K215" i="4"/>
  <c r="G217" i="4"/>
  <c r="F217" i="4" s="1"/>
  <c r="K219" i="4"/>
  <c r="G221" i="4"/>
  <c r="K155" i="4"/>
  <c r="M160" i="4"/>
  <c r="H161" i="4"/>
  <c r="B170" i="4"/>
  <c r="G170" i="4"/>
  <c r="B174" i="4"/>
  <c r="G174" i="4"/>
  <c r="B178" i="4"/>
  <c r="G178" i="4"/>
  <c r="C203" i="4"/>
  <c r="H203" i="4"/>
  <c r="M203" i="4"/>
  <c r="H204" i="4"/>
  <c r="C208" i="4"/>
  <c r="I208" i="4"/>
  <c r="K211" i="4"/>
  <c r="B213" i="4"/>
  <c r="I213" i="4"/>
  <c r="B215" i="4"/>
  <c r="G215" i="4"/>
  <c r="L215" i="4"/>
  <c r="B217" i="4"/>
  <c r="I217" i="4"/>
  <c r="B219" i="4"/>
  <c r="G219" i="4"/>
  <c r="L219" i="4"/>
  <c r="F219" i="4" s="1"/>
  <c r="B221" i="4"/>
  <c r="I221" i="4"/>
  <c r="A15" i="4"/>
  <c r="A19" i="4"/>
  <c r="A23" i="4"/>
  <c r="D2" i="24"/>
  <c r="A21" i="4"/>
  <c r="A16" i="4"/>
  <c r="E1" i="25"/>
  <c r="A14" i="4"/>
  <c r="A20" i="4"/>
  <c r="A22" i="4"/>
  <c r="A17" i="4"/>
  <c r="K212" i="4"/>
  <c r="G212" i="4"/>
  <c r="J212" i="4"/>
  <c r="M212" i="4"/>
  <c r="I212" i="4"/>
  <c r="C212" i="4"/>
  <c r="L212" i="4"/>
  <c r="H212" i="4"/>
  <c r="B212" i="4"/>
  <c r="J214" i="4"/>
  <c r="C216" i="4"/>
  <c r="H216" i="4"/>
  <c r="L216" i="4"/>
  <c r="J218" i="4"/>
  <c r="C220" i="4"/>
  <c r="H220" i="4"/>
  <c r="L220" i="4"/>
  <c r="J222" i="4"/>
  <c r="J213" i="4"/>
  <c r="B214" i="4"/>
  <c r="G214" i="4"/>
  <c r="F214" i="4" s="1"/>
  <c r="K214" i="4"/>
  <c r="I216" i="4"/>
  <c r="M216" i="4"/>
  <c r="J217" i="4"/>
  <c r="B218" i="4"/>
  <c r="G218" i="4"/>
  <c r="K218" i="4"/>
  <c r="I220" i="4"/>
  <c r="M220" i="4"/>
  <c r="J221" i="4"/>
  <c r="B222" i="4"/>
  <c r="G222" i="4"/>
  <c r="K222" i="4"/>
  <c r="J216" i="4"/>
  <c r="J220" i="4"/>
  <c r="C213" i="4"/>
  <c r="H213" i="4"/>
  <c r="I214" i="4"/>
  <c r="B216" i="4"/>
  <c r="G216" i="4"/>
  <c r="C217" i="4"/>
  <c r="H217" i="4"/>
  <c r="I218" i="4"/>
  <c r="B220" i="4"/>
  <c r="G220" i="4"/>
  <c r="C221" i="4"/>
  <c r="H221" i="4"/>
  <c r="I222" i="4"/>
  <c r="I201" i="4"/>
  <c r="J206" i="4"/>
  <c r="J210" i="4"/>
  <c r="H201" i="4"/>
  <c r="I202" i="4"/>
  <c r="M202" i="4"/>
  <c r="B204" i="4"/>
  <c r="G204" i="4"/>
  <c r="K204" i="4"/>
  <c r="F204" i="4" s="1"/>
  <c r="C205" i="4"/>
  <c r="H205" i="4"/>
  <c r="L205" i="4"/>
  <c r="I206" i="4"/>
  <c r="M206" i="4"/>
  <c r="B208" i="4"/>
  <c r="G208" i="4"/>
  <c r="K208" i="4"/>
  <c r="F208" i="4" s="1"/>
  <c r="C209" i="4"/>
  <c r="H209" i="4"/>
  <c r="L209" i="4"/>
  <c r="I210" i="4"/>
  <c r="M210" i="4"/>
  <c r="J201" i="4"/>
  <c r="B202" i="4"/>
  <c r="G202" i="4"/>
  <c r="K202" i="4"/>
  <c r="J205" i="4"/>
  <c r="B206" i="4"/>
  <c r="G206" i="4"/>
  <c r="F206" i="4" s="1"/>
  <c r="K206" i="4"/>
  <c r="J209" i="4"/>
  <c r="B210" i="4"/>
  <c r="G210" i="4"/>
  <c r="F210" i="4" s="1"/>
  <c r="K210" i="4"/>
  <c r="C201" i="4"/>
  <c r="J202" i="4"/>
  <c r="G201" i="4"/>
  <c r="C202" i="4"/>
  <c r="H202" i="4"/>
  <c r="B205" i="4"/>
  <c r="G205" i="4"/>
  <c r="F205" i="4" s="1"/>
  <c r="C206" i="4"/>
  <c r="H206" i="4"/>
  <c r="B209" i="4"/>
  <c r="G209" i="4"/>
  <c r="C210" i="4"/>
  <c r="H210" i="4"/>
  <c r="F203" i="4"/>
  <c r="F211" i="4"/>
  <c r="F207" i="4"/>
  <c r="K190" i="4"/>
  <c r="G190" i="4"/>
  <c r="J190" i="4"/>
  <c r="M190" i="4"/>
  <c r="I190" i="4"/>
  <c r="C190" i="4"/>
  <c r="L190" i="4"/>
  <c r="H190" i="4"/>
  <c r="B190" i="4"/>
  <c r="J192" i="4"/>
  <c r="F192" i="4" s="1"/>
  <c r="C194" i="4"/>
  <c r="H194" i="4"/>
  <c r="L194" i="4"/>
  <c r="J196" i="4"/>
  <c r="C198" i="4"/>
  <c r="H198" i="4"/>
  <c r="L198" i="4"/>
  <c r="J200" i="4"/>
  <c r="J191" i="4"/>
  <c r="B192" i="4"/>
  <c r="G192" i="4"/>
  <c r="K192" i="4"/>
  <c r="I194" i="4"/>
  <c r="M194" i="4"/>
  <c r="J195" i="4"/>
  <c r="F195" i="4" s="1"/>
  <c r="B196" i="4"/>
  <c r="G196" i="4"/>
  <c r="K196" i="4"/>
  <c r="I198" i="4"/>
  <c r="M198" i="4"/>
  <c r="J199" i="4"/>
  <c r="B200" i="4"/>
  <c r="G200" i="4"/>
  <c r="K200" i="4"/>
  <c r="J194" i="4"/>
  <c r="J198" i="4"/>
  <c r="C191" i="4"/>
  <c r="H191" i="4"/>
  <c r="I192" i="4"/>
  <c r="B194" i="4"/>
  <c r="G194" i="4"/>
  <c r="C195" i="4"/>
  <c r="H195" i="4"/>
  <c r="I196" i="4"/>
  <c r="B198" i="4"/>
  <c r="G198" i="4"/>
  <c r="C199" i="4"/>
  <c r="H199" i="4"/>
  <c r="F199" i="4" s="1"/>
  <c r="I200" i="4"/>
  <c r="F191" i="4"/>
  <c r="K179" i="4"/>
  <c r="G179" i="4"/>
  <c r="J179" i="4"/>
  <c r="M179" i="4"/>
  <c r="I179" i="4"/>
  <c r="C179" i="4"/>
  <c r="L179" i="4"/>
  <c r="H179" i="4"/>
  <c r="B179" i="4"/>
  <c r="J181" i="4"/>
  <c r="J185" i="4"/>
  <c r="J189" i="4"/>
  <c r="J180" i="4"/>
  <c r="B181" i="4"/>
  <c r="G181" i="4"/>
  <c r="K181" i="4"/>
  <c r="J184" i="4"/>
  <c r="B185" i="4"/>
  <c r="G185" i="4"/>
  <c r="K185" i="4"/>
  <c r="J188" i="4"/>
  <c r="B189" i="4"/>
  <c r="G189" i="4"/>
  <c r="K189" i="4"/>
  <c r="B180" i="4"/>
  <c r="G180" i="4"/>
  <c r="K180" i="4"/>
  <c r="C181" i="4"/>
  <c r="H181" i="4"/>
  <c r="L181" i="4"/>
  <c r="I182" i="4"/>
  <c r="M182" i="4"/>
  <c r="F182" i="4" s="1"/>
  <c r="B184" i="4"/>
  <c r="G184" i="4"/>
  <c r="K184" i="4"/>
  <c r="C185" i="4"/>
  <c r="H185" i="4"/>
  <c r="L185" i="4"/>
  <c r="I186" i="4"/>
  <c r="M186" i="4"/>
  <c r="B188" i="4"/>
  <c r="G188" i="4"/>
  <c r="K188" i="4"/>
  <c r="C189" i="4"/>
  <c r="H189" i="4"/>
  <c r="L189" i="4"/>
  <c r="F189" i="4" s="1"/>
  <c r="C180" i="4"/>
  <c r="H180" i="4"/>
  <c r="I181" i="4"/>
  <c r="C184" i="4"/>
  <c r="H184" i="4"/>
  <c r="I185" i="4"/>
  <c r="C188" i="4"/>
  <c r="H188" i="4"/>
  <c r="I189" i="4"/>
  <c r="I168" i="4"/>
  <c r="B168" i="4"/>
  <c r="H168" i="4"/>
  <c r="L168" i="4"/>
  <c r="C168" i="4"/>
  <c r="M168" i="4"/>
  <c r="J168" i="4"/>
  <c r="G168" i="4"/>
  <c r="F172" i="4"/>
  <c r="F169" i="4"/>
  <c r="F173" i="4"/>
  <c r="F176" i="4"/>
  <c r="F177" i="4"/>
  <c r="F171" i="4"/>
  <c r="K157" i="4"/>
  <c r="G157" i="4"/>
  <c r="J157" i="4"/>
  <c r="M157" i="4"/>
  <c r="I157" i="4"/>
  <c r="C157" i="4"/>
  <c r="L157" i="4"/>
  <c r="H157" i="4"/>
  <c r="B157" i="4"/>
  <c r="J159" i="4"/>
  <c r="J163" i="4"/>
  <c r="J167" i="4"/>
  <c r="B159" i="4"/>
  <c r="G159" i="4"/>
  <c r="K159" i="4"/>
  <c r="C160" i="4"/>
  <c r="H160" i="4"/>
  <c r="L160" i="4"/>
  <c r="I161" i="4"/>
  <c r="M161" i="4"/>
  <c r="B163" i="4"/>
  <c r="G163" i="4"/>
  <c r="K163" i="4"/>
  <c r="C164" i="4"/>
  <c r="H164" i="4"/>
  <c r="L164" i="4"/>
  <c r="I165" i="4"/>
  <c r="M165" i="4"/>
  <c r="J166" i="4"/>
  <c r="B167" i="4"/>
  <c r="G167" i="4"/>
  <c r="K167" i="4"/>
  <c r="C159" i="4"/>
  <c r="H159" i="4"/>
  <c r="L159" i="4"/>
  <c r="J161" i="4"/>
  <c r="C163" i="4"/>
  <c r="H163" i="4"/>
  <c r="L163" i="4"/>
  <c r="I164" i="4"/>
  <c r="M164" i="4"/>
  <c r="B166" i="4"/>
  <c r="G166" i="4"/>
  <c r="K166" i="4"/>
  <c r="C167" i="4"/>
  <c r="H167" i="4"/>
  <c r="L167" i="4"/>
  <c r="I159" i="4"/>
  <c r="B161" i="4"/>
  <c r="G161" i="4"/>
  <c r="I163" i="4"/>
  <c r="I167" i="4"/>
  <c r="K146" i="4"/>
  <c r="G146" i="4"/>
  <c r="J146" i="4"/>
  <c r="M146" i="4"/>
  <c r="I146" i="4"/>
  <c r="C146" i="4"/>
  <c r="L146" i="4"/>
  <c r="H146" i="4"/>
  <c r="B146" i="4"/>
  <c r="J148" i="4"/>
  <c r="J152" i="4"/>
  <c r="J156" i="4"/>
  <c r="J147" i="4"/>
  <c r="B148" i="4"/>
  <c r="G148" i="4"/>
  <c r="K148" i="4"/>
  <c r="H149" i="4"/>
  <c r="L149" i="4"/>
  <c r="I150" i="4"/>
  <c r="M150" i="4"/>
  <c r="B152" i="4"/>
  <c r="G152" i="4"/>
  <c r="K152" i="4"/>
  <c r="C153" i="4"/>
  <c r="H153" i="4"/>
  <c r="L153" i="4"/>
  <c r="I154" i="4"/>
  <c r="M154" i="4"/>
  <c r="B156" i="4"/>
  <c r="G156" i="4"/>
  <c r="K156" i="4"/>
  <c r="C148" i="4"/>
  <c r="H148" i="4"/>
  <c r="L148" i="4"/>
  <c r="J150" i="4"/>
  <c r="C152" i="4"/>
  <c r="H152" i="4"/>
  <c r="L152" i="4"/>
  <c r="J154" i="4"/>
  <c r="C156" i="4"/>
  <c r="H156" i="4"/>
  <c r="L156" i="4"/>
  <c r="C147" i="4"/>
  <c r="H147" i="4"/>
  <c r="I148" i="4"/>
  <c r="B150" i="4"/>
  <c r="G150" i="4"/>
  <c r="F150" i="4" s="1"/>
  <c r="I152" i="4"/>
  <c r="B154" i="4"/>
  <c r="G154" i="4"/>
  <c r="I156" i="4"/>
  <c r="I135" i="4"/>
  <c r="J140" i="4"/>
  <c r="J144" i="4"/>
  <c r="B135" i="4"/>
  <c r="H135" i="4"/>
  <c r="L135" i="4"/>
  <c r="I136" i="4"/>
  <c r="M136" i="4"/>
  <c r="B138" i="4"/>
  <c r="G138" i="4"/>
  <c r="K138" i="4"/>
  <c r="C139" i="4"/>
  <c r="H139" i="4"/>
  <c r="L139" i="4"/>
  <c r="I140" i="4"/>
  <c r="M140" i="4"/>
  <c r="B142" i="4"/>
  <c r="G142" i="4"/>
  <c r="K142" i="4"/>
  <c r="F142" i="4" s="1"/>
  <c r="C143" i="4"/>
  <c r="H143" i="4"/>
  <c r="L143" i="4"/>
  <c r="I144" i="4"/>
  <c r="M144" i="4"/>
  <c r="J135" i="4"/>
  <c r="B136" i="4"/>
  <c r="G136" i="4"/>
  <c r="K136" i="4"/>
  <c r="J139" i="4"/>
  <c r="B140" i="4"/>
  <c r="G140" i="4"/>
  <c r="F140" i="4" s="1"/>
  <c r="K140" i="4"/>
  <c r="J143" i="4"/>
  <c r="B144" i="4"/>
  <c r="G144" i="4"/>
  <c r="F144" i="4" s="1"/>
  <c r="K144" i="4"/>
  <c r="C135" i="4"/>
  <c r="M135" i="4"/>
  <c r="J136" i="4"/>
  <c r="G135" i="4"/>
  <c r="C136" i="4"/>
  <c r="H136" i="4"/>
  <c r="B139" i="4"/>
  <c r="G139" i="4"/>
  <c r="C140" i="4"/>
  <c r="H140" i="4"/>
  <c r="B143" i="4"/>
  <c r="G143" i="4"/>
  <c r="C144" i="4"/>
  <c r="H144" i="4"/>
  <c r="F136" i="4"/>
  <c r="F137" i="4"/>
  <c r="F141" i="4"/>
  <c r="K124" i="4"/>
  <c r="G124" i="4"/>
  <c r="J124" i="4"/>
  <c r="M124" i="4"/>
  <c r="I124" i="4"/>
  <c r="C124" i="4"/>
  <c r="L124" i="4"/>
  <c r="H124" i="4"/>
  <c r="B124" i="4"/>
  <c r="J126" i="4"/>
  <c r="J130" i="4"/>
  <c r="J134" i="4"/>
  <c r="J125" i="4"/>
  <c r="B126" i="4"/>
  <c r="G126" i="4"/>
  <c r="K126" i="4"/>
  <c r="J129" i="4"/>
  <c r="B130" i="4"/>
  <c r="G130" i="4"/>
  <c r="K130" i="4"/>
  <c r="J133" i="4"/>
  <c r="B134" i="4"/>
  <c r="G134" i="4"/>
  <c r="K134" i="4"/>
  <c r="B125" i="4"/>
  <c r="G125" i="4"/>
  <c r="K125" i="4"/>
  <c r="C126" i="4"/>
  <c r="H126" i="4"/>
  <c r="L126" i="4"/>
  <c r="I127" i="4"/>
  <c r="M127" i="4"/>
  <c r="F127" i="4" s="1"/>
  <c r="B129" i="4"/>
  <c r="G129" i="4"/>
  <c r="K129" i="4"/>
  <c r="C130" i="4"/>
  <c r="H130" i="4"/>
  <c r="L130" i="4"/>
  <c r="I131" i="4"/>
  <c r="M131" i="4"/>
  <c r="B133" i="4"/>
  <c r="G133" i="4"/>
  <c r="K133" i="4"/>
  <c r="C134" i="4"/>
  <c r="H134" i="4"/>
  <c r="L134" i="4"/>
  <c r="C125" i="4"/>
  <c r="H125" i="4"/>
  <c r="I126" i="4"/>
  <c r="C129" i="4"/>
  <c r="H129" i="4"/>
  <c r="I130" i="4"/>
  <c r="C133" i="4"/>
  <c r="H133" i="4"/>
  <c r="I134" i="4"/>
  <c r="F131" i="4"/>
  <c r="F128" i="4"/>
  <c r="F132" i="4"/>
  <c r="K113" i="4"/>
  <c r="G113" i="4"/>
  <c r="J113" i="4"/>
  <c r="M113" i="4"/>
  <c r="I113" i="4"/>
  <c r="C113" i="4"/>
  <c r="L113" i="4"/>
  <c r="H113" i="4"/>
  <c r="B113" i="4"/>
  <c r="J115" i="4"/>
  <c r="J119" i="4"/>
  <c r="J123" i="4"/>
  <c r="B115" i="4"/>
  <c r="G115" i="4"/>
  <c r="K115" i="4"/>
  <c r="C116" i="4"/>
  <c r="H116" i="4"/>
  <c r="L116" i="4"/>
  <c r="I117" i="4"/>
  <c r="M117" i="4"/>
  <c r="B119" i="4"/>
  <c r="G119" i="4"/>
  <c r="F119" i="4" s="1"/>
  <c r="K119" i="4"/>
  <c r="C120" i="4"/>
  <c r="H120" i="4"/>
  <c r="L120" i="4"/>
  <c r="I121" i="4"/>
  <c r="M121" i="4"/>
  <c r="B123" i="4"/>
  <c r="G123" i="4"/>
  <c r="K123" i="4"/>
  <c r="C115" i="4"/>
  <c r="H115" i="4"/>
  <c r="L115" i="4"/>
  <c r="J117" i="4"/>
  <c r="C119" i="4"/>
  <c r="H119" i="4"/>
  <c r="L119" i="4"/>
  <c r="J121" i="4"/>
  <c r="C123" i="4"/>
  <c r="H123" i="4"/>
  <c r="L123" i="4"/>
  <c r="I115" i="4"/>
  <c r="B117" i="4"/>
  <c r="G117" i="4"/>
  <c r="I119" i="4"/>
  <c r="B121" i="4"/>
  <c r="G121" i="4"/>
  <c r="I123" i="4"/>
  <c r="F122" i="4"/>
  <c r="F114" i="4"/>
  <c r="F118" i="4"/>
  <c r="K102" i="4"/>
  <c r="G102" i="4"/>
  <c r="J102" i="4"/>
  <c r="M102" i="4"/>
  <c r="I102" i="4"/>
  <c r="C102" i="4"/>
  <c r="L102" i="4"/>
  <c r="H102" i="4"/>
  <c r="B102" i="4"/>
  <c r="J104" i="4"/>
  <c r="J108" i="4"/>
  <c r="J112" i="4"/>
  <c r="J103" i="4"/>
  <c r="B104" i="4"/>
  <c r="G104" i="4"/>
  <c r="K104" i="4"/>
  <c r="C105" i="4"/>
  <c r="H105" i="4"/>
  <c r="L105" i="4"/>
  <c r="J107" i="4"/>
  <c r="B108" i="4"/>
  <c r="G108" i="4"/>
  <c r="K108" i="4"/>
  <c r="C109" i="4"/>
  <c r="H109" i="4"/>
  <c r="L109" i="4"/>
  <c r="J111" i="4"/>
  <c r="B112" i="4"/>
  <c r="G112" i="4"/>
  <c r="K112" i="4"/>
  <c r="B103" i="4"/>
  <c r="G103" i="4"/>
  <c r="C104" i="4"/>
  <c r="H104" i="4"/>
  <c r="L104" i="4"/>
  <c r="I105" i="4"/>
  <c r="M105" i="4"/>
  <c r="B107" i="4"/>
  <c r="G107" i="4"/>
  <c r="C108" i="4"/>
  <c r="H108" i="4"/>
  <c r="L108" i="4"/>
  <c r="I109" i="4"/>
  <c r="M109" i="4"/>
  <c r="B111" i="4"/>
  <c r="G111" i="4"/>
  <c r="C112" i="4"/>
  <c r="H112" i="4"/>
  <c r="L112" i="4"/>
  <c r="I104" i="4"/>
  <c r="I108" i="4"/>
  <c r="F108" i="4" s="1"/>
  <c r="I112" i="4"/>
  <c r="F112" i="4"/>
  <c r="F106" i="4"/>
  <c r="K91" i="4"/>
  <c r="G91" i="4"/>
  <c r="B91" i="4"/>
  <c r="J91" i="4"/>
  <c r="M91" i="4"/>
  <c r="I91" i="4"/>
  <c r="C91" i="4"/>
  <c r="L91" i="4"/>
  <c r="H91" i="4"/>
  <c r="J93" i="4"/>
  <c r="J97" i="4"/>
  <c r="J101" i="4"/>
  <c r="J92" i="4"/>
  <c r="B93" i="4"/>
  <c r="G93" i="4"/>
  <c r="K93" i="4"/>
  <c r="I95" i="4"/>
  <c r="M95" i="4"/>
  <c r="J96" i="4"/>
  <c r="B97" i="4"/>
  <c r="G97" i="4"/>
  <c r="K97" i="4"/>
  <c r="I99" i="4"/>
  <c r="M99" i="4"/>
  <c r="J100" i="4"/>
  <c r="B101" i="4"/>
  <c r="G101" i="4"/>
  <c r="K101" i="4"/>
  <c r="C93" i="4"/>
  <c r="H93" i="4"/>
  <c r="L93" i="4"/>
  <c r="J95" i="4"/>
  <c r="C97" i="4"/>
  <c r="H97" i="4"/>
  <c r="L97" i="4"/>
  <c r="J99" i="4"/>
  <c r="C101" i="4"/>
  <c r="H101" i="4"/>
  <c r="L101" i="4"/>
  <c r="C92" i="4"/>
  <c r="H92" i="4"/>
  <c r="I93" i="4"/>
  <c r="B95" i="4"/>
  <c r="G95" i="4"/>
  <c r="C96" i="4"/>
  <c r="H96" i="4"/>
  <c r="I97" i="4"/>
  <c r="B99" i="4"/>
  <c r="G99" i="4"/>
  <c r="C100" i="4"/>
  <c r="H100" i="4"/>
  <c r="I101" i="4"/>
  <c r="F94" i="4"/>
  <c r="F98" i="4"/>
  <c r="K80" i="4"/>
  <c r="G80" i="4"/>
  <c r="J80" i="4"/>
  <c r="M80" i="4"/>
  <c r="I80" i="4"/>
  <c r="C80" i="4"/>
  <c r="L80" i="4"/>
  <c r="H80" i="4"/>
  <c r="B80" i="4"/>
  <c r="J82" i="4"/>
  <c r="J86" i="4"/>
  <c r="J90" i="4"/>
  <c r="B82" i="4"/>
  <c r="G82" i="4"/>
  <c r="K82" i="4"/>
  <c r="C83" i="4"/>
  <c r="H83" i="4"/>
  <c r="L83" i="4"/>
  <c r="I84" i="4"/>
  <c r="M84" i="4"/>
  <c r="B86" i="4"/>
  <c r="G86" i="4"/>
  <c r="K86" i="4"/>
  <c r="C87" i="4"/>
  <c r="H87" i="4"/>
  <c r="L87" i="4"/>
  <c r="I88" i="4"/>
  <c r="F88" i="4" s="1"/>
  <c r="M88" i="4"/>
  <c r="J89" i="4"/>
  <c r="F89" i="4" s="1"/>
  <c r="B90" i="4"/>
  <c r="G90" i="4"/>
  <c r="K90" i="4"/>
  <c r="C82" i="4"/>
  <c r="H82" i="4"/>
  <c r="L82" i="4"/>
  <c r="I83" i="4"/>
  <c r="M83" i="4"/>
  <c r="C86" i="4"/>
  <c r="H86" i="4"/>
  <c r="L86" i="4"/>
  <c r="I87" i="4"/>
  <c r="M87" i="4"/>
  <c r="C90" i="4"/>
  <c r="H90" i="4"/>
  <c r="L90" i="4"/>
  <c r="I82" i="4"/>
  <c r="I86" i="4"/>
  <c r="I90" i="4"/>
  <c r="F81" i="4"/>
  <c r="F85" i="4"/>
  <c r="B69" i="4"/>
  <c r="H69" i="4"/>
  <c r="L69" i="4"/>
  <c r="I70" i="4"/>
  <c r="M70" i="4"/>
  <c r="J71" i="4"/>
  <c r="I74" i="4"/>
  <c r="M74" i="4"/>
  <c r="J75" i="4"/>
  <c r="I78" i="4"/>
  <c r="M78" i="4"/>
  <c r="J79" i="4"/>
  <c r="J69" i="4"/>
  <c r="B70" i="4"/>
  <c r="G70" i="4"/>
  <c r="K70" i="4"/>
  <c r="C71" i="4"/>
  <c r="H71" i="4"/>
  <c r="L71" i="4"/>
  <c r="I72" i="4"/>
  <c r="M72" i="4"/>
  <c r="J73" i="4"/>
  <c r="F73" i="4" s="1"/>
  <c r="B74" i="4"/>
  <c r="G74" i="4"/>
  <c r="K74" i="4"/>
  <c r="C75" i="4"/>
  <c r="H75" i="4"/>
  <c r="L75" i="4"/>
  <c r="I76" i="4"/>
  <c r="M76" i="4"/>
  <c r="J77" i="4"/>
  <c r="F77" i="4" s="1"/>
  <c r="B78" i="4"/>
  <c r="G78" i="4"/>
  <c r="K78" i="4"/>
  <c r="C79" i="4"/>
  <c r="H79" i="4"/>
  <c r="L79" i="4"/>
  <c r="C69" i="4"/>
  <c r="I69" i="4"/>
  <c r="M69" i="4"/>
  <c r="J70" i="4"/>
  <c r="J74" i="4"/>
  <c r="J78" i="4"/>
  <c r="G69" i="4"/>
  <c r="C70" i="4"/>
  <c r="H70" i="4"/>
  <c r="I71" i="4"/>
  <c r="G73" i="4"/>
  <c r="C74" i="4"/>
  <c r="H74" i="4"/>
  <c r="I75" i="4"/>
  <c r="G77" i="4"/>
  <c r="C78" i="4"/>
  <c r="H78" i="4"/>
  <c r="I79" i="4"/>
  <c r="J58" i="4"/>
  <c r="M58" i="4"/>
  <c r="I58" i="4"/>
  <c r="C58" i="4"/>
  <c r="K58" i="4"/>
  <c r="G58" i="4"/>
  <c r="L58" i="4"/>
  <c r="H58" i="4"/>
  <c r="B58" i="4"/>
  <c r="J60" i="4"/>
  <c r="B61" i="4"/>
  <c r="G61" i="4"/>
  <c r="F61" i="4" s="1"/>
  <c r="K61" i="4"/>
  <c r="J64" i="4"/>
  <c r="B65" i="4"/>
  <c r="G65" i="4"/>
  <c r="K65" i="4"/>
  <c r="J68" i="4"/>
  <c r="J61" i="4"/>
  <c r="J65" i="4"/>
  <c r="J59" i="4"/>
  <c r="B60" i="4"/>
  <c r="G60" i="4"/>
  <c r="K60" i="4"/>
  <c r="C61" i="4"/>
  <c r="H61" i="4"/>
  <c r="L61" i="4"/>
  <c r="J63" i="4"/>
  <c r="B64" i="4"/>
  <c r="G64" i="4"/>
  <c r="F64" i="4" s="1"/>
  <c r="K64" i="4"/>
  <c r="C65" i="4"/>
  <c r="H65" i="4"/>
  <c r="L65" i="4"/>
  <c r="J67" i="4"/>
  <c r="B68" i="4"/>
  <c r="G68" i="4"/>
  <c r="K68" i="4"/>
  <c r="B59" i="4"/>
  <c r="G59" i="4"/>
  <c r="C60" i="4"/>
  <c r="H60" i="4"/>
  <c r="I61" i="4"/>
  <c r="B63" i="4"/>
  <c r="G63" i="4"/>
  <c r="C64" i="4"/>
  <c r="H64" i="4"/>
  <c r="I65" i="4"/>
  <c r="B67" i="4"/>
  <c r="G67" i="4"/>
  <c r="C68" i="4"/>
  <c r="H68" i="4"/>
  <c r="F60" i="4"/>
  <c r="F62" i="4"/>
  <c r="F66" i="4"/>
  <c r="K47" i="4"/>
  <c r="G47" i="4"/>
  <c r="J47" i="4"/>
  <c r="M47" i="4"/>
  <c r="I47" i="4"/>
  <c r="C47" i="4"/>
  <c r="L47" i="4"/>
  <c r="H47" i="4"/>
  <c r="B47" i="4"/>
  <c r="J49" i="4"/>
  <c r="J53" i="4"/>
  <c r="J57" i="4"/>
  <c r="J48" i="4"/>
  <c r="F48" i="4" s="1"/>
  <c r="B49" i="4"/>
  <c r="G49" i="4"/>
  <c r="K49" i="4"/>
  <c r="J52" i="4"/>
  <c r="B53" i="4"/>
  <c r="G53" i="4"/>
  <c r="F53" i="4" s="1"/>
  <c r="K53" i="4"/>
  <c r="J56" i="4"/>
  <c r="B57" i="4"/>
  <c r="G57" i="4"/>
  <c r="K57" i="4"/>
  <c r="B48" i="4"/>
  <c r="G48" i="4"/>
  <c r="K48" i="4"/>
  <c r="C49" i="4"/>
  <c r="H49" i="4"/>
  <c r="L49" i="4"/>
  <c r="J51" i="4"/>
  <c r="B52" i="4"/>
  <c r="G52" i="4"/>
  <c r="K52" i="4"/>
  <c r="C53" i="4"/>
  <c r="H53" i="4"/>
  <c r="L53" i="4"/>
  <c r="J55" i="4"/>
  <c r="B56" i="4"/>
  <c r="G56" i="4"/>
  <c r="K56" i="4"/>
  <c r="C57" i="4"/>
  <c r="H57" i="4"/>
  <c r="L57" i="4"/>
  <c r="C48" i="4"/>
  <c r="H48" i="4"/>
  <c r="I49" i="4"/>
  <c r="B51" i="4"/>
  <c r="G51" i="4"/>
  <c r="C52" i="4"/>
  <c r="H52" i="4"/>
  <c r="I53" i="4"/>
  <c r="B55" i="4"/>
  <c r="G55" i="4"/>
  <c r="C56" i="4"/>
  <c r="H56" i="4"/>
  <c r="I57" i="4"/>
  <c r="F50" i="4"/>
  <c r="F54" i="4"/>
  <c r="F49" i="4"/>
  <c r="K36" i="4"/>
  <c r="G36" i="4"/>
  <c r="J36" i="4"/>
  <c r="M36" i="4"/>
  <c r="I36" i="4"/>
  <c r="C36" i="4"/>
  <c r="L36" i="4"/>
  <c r="H36" i="4"/>
  <c r="B36" i="4"/>
  <c r="J38" i="4"/>
  <c r="J42" i="4"/>
  <c r="J46" i="4"/>
  <c r="J37" i="4"/>
  <c r="B38" i="4"/>
  <c r="G38" i="4"/>
  <c r="K38" i="4"/>
  <c r="J41" i="4"/>
  <c r="B42" i="4"/>
  <c r="G42" i="4"/>
  <c r="K42" i="4"/>
  <c r="J45" i="4"/>
  <c r="B46" i="4"/>
  <c r="G46" i="4"/>
  <c r="K46" i="4"/>
  <c r="B37" i="4"/>
  <c r="G37" i="4"/>
  <c r="K37" i="4"/>
  <c r="C38" i="4"/>
  <c r="H38" i="4"/>
  <c r="L38" i="4"/>
  <c r="J40" i="4"/>
  <c r="B41" i="4"/>
  <c r="G41" i="4"/>
  <c r="K41" i="4"/>
  <c r="C42" i="4"/>
  <c r="H42" i="4"/>
  <c r="L42" i="4"/>
  <c r="J44" i="4"/>
  <c r="B45" i="4"/>
  <c r="G45" i="4"/>
  <c r="K45" i="4"/>
  <c r="C46" i="4"/>
  <c r="H46" i="4"/>
  <c r="L46" i="4"/>
  <c r="C37" i="4"/>
  <c r="H37" i="4"/>
  <c r="I38" i="4"/>
  <c r="B40" i="4"/>
  <c r="G40" i="4"/>
  <c r="C41" i="4"/>
  <c r="H41" i="4"/>
  <c r="F41" i="4" s="1"/>
  <c r="I42" i="4"/>
  <c r="B44" i="4"/>
  <c r="G44" i="4"/>
  <c r="C45" i="4"/>
  <c r="H45" i="4"/>
  <c r="I46" i="4"/>
  <c r="F44" i="4"/>
  <c r="F37" i="4"/>
  <c r="F39" i="4"/>
  <c r="C25" i="4"/>
  <c r="J30" i="4"/>
  <c r="J34" i="4"/>
  <c r="B25" i="4"/>
  <c r="H25" i="4"/>
  <c r="L25" i="4"/>
  <c r="I26" i="4"/>
  <c r="M26" i="4"/>
  <c r="B28" i="4"/>
  <c r="G28" i="4"/>
  <c r="K28" i="4"/>
  <c r="C29" i="4"/>
  <c r="H29" i="4"/>
  <c r="L29" i="4"/>
  <c r="I30" i="4"/>
  <c r="M30" i="4"/>
  <c r="B32" i="4"/>
  <c r="G32" i="4"/>
  <c r="K32" i="4"/>
  <c r="C33" i="4"/>
  <c r="H33" i="4"/>
  <c r="F33" i="4" s="1"/>
  <c r="L33" i="4"/>
  <c r="I34" i="4"/>
  <c r="M34" i="4"/>
  <c r="J25" i="4"/>
  <c r="B26" i="4"/>
  <c r="G26" i="4"/>
  <c r="K26" i="4"/>
  <c r="J29" i="4"/>
  <c r="F29" i="4" s="1"/>
  <c r="B30" i="4"/>
  <c r="G30" i="4"/>
  <c r="F30" i="4" s="1"/>
  <c r="K30" i="4"/>
  <c r="J33" i="4"/>
  <c r="B34" i="4"/>
  <c r="G34" i="4"/>
  <c r="F34" i="4" s="1"/>
  <c r="K34" i="4"/>
  <c r="I25" i="4"/>
  <c r="M25" i="4"/>
  <c r="J26" i="4"/>
  <c r="F26" i="4" s="1"/>
  <c r="G25" i="4"/>
  <c r="C26" i="4"/>
  <c r="H26" i="4"/>
  <c r="B29" i="4"/>
  <c r="G29" i="4"/>
  <c r="C30" i="4"/>
  <c r="H30" i="4"/>
  <c r="B33" i="4"/>
  <c r="G33" i="4"/>
  <c r="C34" i="4"/>
  <c r="H34" i="4"/>
  <c r="K14" i="4"/>
  <c r="G14" i="4"/>
  <c r="F14" i="4" s="1"/>
  <c r="I14" i="4"/>
  <c r="J14" i="4"/>
  <c r="M14" i="4"/>
  <c r="C14" i="4"/>
  <c r="L14" i="4"/>
  <c r="H14" i="4"/>
  <c r="B14" i="4"/>
  <c r="I15" i="4"/>
  <c r="M15" i="4"/>
  <c r="J16" i="4"/>
  <c r="I19" i="4"/>
  <c r="M19" i="4"/>
  <c r="J20" i="4"/>
  <c r="I23" i="4"/>
  <c r="M23" i="4"/>
  <c r="J24" i="4"/>
  <c r="B15" i="4"/>
  <c r="G15" i="4"/>
  <c r="F15" i="4" s="1"/>
  <c r="K15" i="4"/>
  <c r="C16" i="4"/>
  <c r="H16" i="4"/>
  <c r="L16" i="4"/>
  <c r="J18" i="4"/>
  <c r="B19" i="4"/>
  <c r="G19" i="4"/>
  <c r="K19" i="4"/>
  <c r="C20" i="4"/>
  <c r="H20" i="4"/>
  <c r="L20" i="4"/>
  <c r="J22" i="4"/>
  <c r="F22" i="4" s="1"/>
  <c r="B23" i="4"/>
  <c r="G23" i="4"/>
  <c r="K23" i="4"/>
  <c r="C24" i="4"/>
  <c r="H24" i="4"/>
  <c r="L24" i="4"/>
  <c r="J15" i="4"/>
  <c r="J19" i="4"/>
  <c r="J23" i="4"/>
  <c r="C15" i="4"/>
  <c r="H15" i="4"/>
  <c r="I16" i="4"/>
  <c r="B18" i="4"/>
  <c r="G18" i="4"/>
  <c r="F18" i="4" s="1"/>
  <c r="C19" i="4"/>
  <c r="H19" i="4"/>
  <c r="I20" i="4"/>
  <c r="B22" i="4"/>
  <c r="G22" i="4"/>
  <c r="C23" i="4"/>
  <c r="H23" i="4"/>
  <c r="I24" i="4"/>
  <c r="F17" i="4"/>
  <c r="F24" i="4"/>
  <c r="F21" i="4"/>
  <c r="N218" i="38"/>
  <c r="O240" i="38"/>
  <c r="O235" i="38"/>
  <c r="O229" i="38"/>
  <c r="O236" i="38"/>
  <c r="O242" i="38"/>
  <c r="O241" i="38"/>
  <c r="O239" i="38"/>
  <c r="O238" i="38"/>
  <c r="R238" i="38" s="1"/>
  <c r="O237" i="38"/>
  <c r="T225" i="38"/>
  <c r="T221" i="38"/>
  <c r="T223" i="38"/>
  <c r="T222" i="38"/>
  <c r="T220" i="38"/>
  <c r="T224" i="38"/>
  <c r="Q231" i="38"/>
  <c r="P230" i="38"/>
  <c r="P232" i="38"/>
  <c r="Q230" i="38"/>
  <c r="P231" i="38"/>
  <c r="O232" i="38"/>
  <c r="O230" i="38"/>
  <c r="Q232" i="38"/>
  <c r="O231" i="38"/>
  <c r="P239" i="38"/>
  <c r="P241" i="38"/>
  <c r="P238" i="38"/>
  <c r="P236" i="38"/>
  <c r="P242" i="38"/>
  <c r="P237" i="38"/>
  <c r="P235" i="38"/>
  <c r="P240" i="38"/>
  <c r="P229" i="38"/>
  <c r="Q242" i="38"/>
  <c r="Q238" i="38"/>
  <c r="Q236" i="38"/>
  <c r="Q241" i="38"/>
  <c r="Q237" i="38"/>
  <c r="Q235" i="38"/>
  <c r="Q239" i="38"/>
  <c r="Q229" i="38"/>
  <c r="Q240" i="38"/>
  <c r="Q205" i="39"/>
  <c r="G144" i="39" s="1"/>
  <c r="Q192" i="39"/>
  <c r="G131" i="39" s="1"/>
  <c r="Q202" i="39"/>
  <c r="G141" i="39" s="1"/>
  <c r="Q199" i="39"/>
  <c r="G138" i="39" s="1"/>
  <c r="Q196" i="39"/>
  <c r="G135" i="39" s="1"/>
  <c r="Q193" i="39"/>
  <c r="G132" i="39" s="1"/>
  <c r="Q207" i="39"/>
  <c r="G146" i="39" s="1"/>
  <c r="Q204" i="39"/>
  <c r="G143" i="39" s="1"/>
  <c r="P241" i="39"/>
  <c r="P239" i="39"/>
  <c r="P238" i="39"/>
  <c r="P242" i="39"/>
  <c r="P240" i="39"/>
  <c r="P235" i="39"/>
  <c r="P229" i="39"/>
  <c r="P192" i="38"/>
  <c r="P212" i="38"/>
  <c r="P215" i="38"/>
  <c r="P207" i="39"/>
  <c r="P204" i="39"/>
  <c r="P201" i="39"/>
  <c r="P198" i="39"/>
  <c r="P195" i="39"/>
  <c r="P205" i="39"/>
  <c r="P206" i="39"/>
  <c r="Q238" i="39"/>
  <c r="Q237" i="39"/>
  <c r="Q236" i="39"/>
  <c r="Q239" i="39"/>
  <c r="Q195" i="39"/>
  <c r="G134" i="39" s="1"/>
  <c r="Q197" i="39"/>
  <c r="G136" i="39" s="1"/>
  <c r="Q201" i="39"/>
  <c r="G140" i="39" s="1"/>
  <c r="Q203" i="39"/>
  <c r="G142" i="39" s="1"/>
  <c r="R242" i="39"/>
  <c r="P237" i="39"/>
  <c r="Q241" i="39"/>
  <c r="Q241" i="40"/>
  <c r="Q237" i="40"/>
  <c r="Q236" i="40"/>
  <c r="Q240" i="40"/>
  <c r="Q235" i="40"/>
  <c r="Q229" i="40"/>
  <c r="Q239" i="40"/>
  <c r="Q242" i="40"/>
  <c r="Q238" i="40"/>
  <c r="P210" i="38"/>
  <c r="P232" i="41"/>
  <c r="O231" i="41"/>
  <c r="Q232" i="41"/>
  <c r="P231" i="41"/>
  <c r="O230" i="41"/>
  <c r="O232" i="41"/>
  <c r="Q231" i="41"/>
  <c r="Q230" i="41"/>
  <c r="P230" i="41"/>
  <c r="P213" i="38"/>
  <c r="Q231" i="39"/>
  <c r="P230" i="39"/>
  <c r="Q232" i="39"/>
  <c r="P231" i="39"/>
  <c r="O230" i="39"/>
  <c r="O232" i="39"/>
  <c r="Q230" i="39"/>
  <c r="Q191" i="39"/>
  <c r="G130" i="39" s="1"/>
  <c r="P191" i="38"/>
  <c r="P208" i="38"/>
  <c r="P211" i="38"/>
  <c r="S219" i="39"/>
  <c r="Q194" i="39"/>
  <c r="G133" i="39" s="1"/>
  <c r="Q198" i="39"/>
  <c r="G137" i="39" s="1"/>
  <c r="Q200" i="39"/>
  <c r="G139" i="39" s="1"/>
  <c r="T219" i="39"/>
  <c r="Q229" i="39"/>
  <c r="R238" i="39"/>
  <c r="Q240" i="39"/>
  <c r="Q242" i="39"/>
  <c r="P207" i="38"/>
  <c r="P204" i="38"/>
  <c r="P201" i="38"/>
  <c r="P198" i="38"/>
  <c r="P195" i="38"/>
  <c r="P193" i="38"/>
  <c r="P203" i="38"/>
  <c r="P209" i="38"/>
  <c r="K167" i="39"/>
  <c r="E178" i="39"/>
  <c r="P197" i="39"/>
  <c r="P199" i="39"/>
  <c r="P203" i="39"/>
  <c r="Q206" i="39"/>
  <c r="G145" i="39" s="1"/>
  <c r="O231" i="39"/>
  <c r="P236" i="39"/>
  <c r="O236" i="39"/>
  <c r="O237" i="39"/>
  <c r="R237" i="39" s="1"/>
  <c r="O241" i="39"/>
  <c r="R241" i="39" s="1"/>
  <c r="E129" i="40"/>
  <c r="P242" i="40"/>
  <c r="P238" i="40"/>
  <c r="P241" i="40"/>
  <c r="P237" i="40"/>
  <c r="P236" i="40"/>
  <c r="P240" i="40"/>
  <c r="P235" i="40"/>
  <c r="P229" i="40"/>
  <c r="Q202" i="40"/>
  <c r="G141" i="40" s="1"/>
  <c r="Q199" i="40"/>
  <c r="G138" i="40" s="1"/>
  <c r="Q196" i="40"/>
  <c r="G135" i="40" s="1"/>
  <c r="Q193" i="40"/>
  <c r="G132" i="40" s="1"/>
  <c r="Q206" i="40"/>
  <c r="G145" i="40" s="1"/>
  <c r="Q203" i="40"/>
  <c r="G142" i="40" s="1"/>
  <c r="Q200" i="40"/>
  <c r="G139" i="40" s="1"/>
  <c r="Q197" i="40"/>
  <c r="G136" i="40" s="1"/>
  <c r="Q194" i="40"/>
  <c r="G133" i="40" s="1"/>
  <c r="Q191" i="40"/>
  <c r="G130" i="40" s="1"/>
  <c r="Q207" i="40"/>
  <c r="G146" i="40" s="1"/>
  <c r="Q204" i="40"/>
  <c r="G143" i="40" s="1"/>
  <c r="Q201" i="40"/>
  <c r="G140" i="40" s="1"/>
  <c r="Q198" i="40"/>
  <c r="G137" i="40" s="1"/>
  <c r="Q195" i="40"/>
  <c r="G134" i="40" s="1"/>
  <c r="N218" i="41"/>
  <c r="T222" i="41"/>
  <c r="O239" i="39"/>
  <c r="O239" i="40"/>
  <c r="R239" i="40" s="1"/>
  <c r="O242" i="40"/>
  <c r="O238" i="40"/>
  <c r="R238" i="40" s="1"/>
  <c r="O241" i="40"/>
  <c r="O237" i="40"/>
  <c r="O236" i="40"/>
  <c r="O235" i="40"/>
  <c r="R235" i="40" s="1"/>
  <c r="O229" i="39"/>
  <c r="O235" i="39"/>
  <c r="O240" i="39"/>
  <c r="P214" i="40"/>
  <c r="P212" i="40"/>
  <c r="P210" i="40"/>
  <c r="P208" i="40"/>
  <c r="P192" i="40"/>
  <c r="P193" i="40"/>
  <c r="P215" i="40"/>
  <c r="P213" i="40"/>
  <c r="P211" i="40"/>
  <c r="Q211" i="40" s="1"/>
  <c r="G150" i="40" s="1"/>
  <c r="P209" i="40"/>
  <c r="P191" i="40"/>
  <c r="Q232" i="40"/>
  <c r="P231" i="40"/>
  <c r="O230" i="40"/>
  <c r="P232" i="40"/>
  <c r="O231" i="40"/>
  <c r="O232" i="40"/>
  <c r="Q230" i="40"/>
  <c r="O229" i="40"/>
  <c r="O240" i="40"/>
  <c r="P193" i="41"/>
  <c r="P214" i="41"/>
  <c r="P215" i="41"/>
  <c r="P212" i="41"/>
  <c r="P209" i="41"/>
  <c r="P211" i="41"/>
  <c r="P192" i="41"/>
  <c r="P213" i="41"/>
  <c r="P208" i="41"/>
  <c r="P191" i="41"/>
  <c r="P210" i="41"/>
  <c r="P197" i="40"/>
  <c r="P200" i="40"/>
  <c r="P203" i="40"/>
  <c r="P206" i="40"/>
  <c r="Q240" i="41"/>
  <c r="R240" i="41" s="1"/>
  <c r="Q235" i="41"/>
  <c r="R235" i="41" s="1"/>
  <c r="Q229" i="41"/>
  <c r="Q241" i="41"/>
  <c r="Q237" i="41"/>
  <c r="Q236" i="41"/>
  <c r="R236" i="41" s="1"/>
  <c r="Q238" i="41"/>
  <c r="Q239" i="41"/>
  <c r="Q242" i="41"/>
  <c r="P240" i="42"/>
  <c r="P235" i="42"/>
  <c r="P229" i="42"/>
  <c r="P239" i="42"/>
  <c r="P242" i="42"/>
  <c r="P238" i="42"/>
  <c r="P241" i="42"/>
  <c r="P237" i="42"/>
  <c r="P236" i="42"/>
  <c r="T222" i="42"/>
  <c r="T225" i="42"/>
  <c r="T221" i="42"/>
  <c r="T224" i="42"/>
  <c r="T220" i="42"/>
  <c r="T223" i="42"/>
  <c r="O232" i="42"/>
  <c r="Q230" i="42"/>
  <c r="Q231" i="42"/>
  <c r="P230" i="42"/>
  <c r="Q232" i="42"/>
  <c r="P231" i="42"/>
  <c r="O230" i="42"/>
  <c r="P232" i="42"/>
  <c r="O231" i="42"/>
  <c r="P196" i="40"/>
  <c r="P199" i="40"/>
  <c r="P202" i="40"/>
  <c r="O242" i="41"/>
  <c r="O238" i="41"/>
  <c r="O239" i="41"/>
  <c r="O237" i="41"/>
  <c r="O241" i="41"/>
  <c r="P241" i="41"/>
  <c r="P237" i="41"/>
  <c r="P236" i="41"/>
  <c r="P242" i="41"/>
  <c r="P238" i="41"/>
  <c r="P215" i="42"/>
  <c r="P213" i="42"/>
  <c r="P211" i="42"/>
  <c r="P209" i="42"/>
  <c r="P191" i="42"/>
  <c r="P214" i="42"/>
  <c r="P212" i="42"/>
  <c r="P210" i="42"/>
  <c r="P208" i="42"/>
  <c r="P192" i="42"/>
  <c r="P193" i="42"/>
  <c r="O241" i="42"/>
  <c r="O237" i="42"/>
  <c r="O236" i="42"/>
  <c r="O240" i="42"/>
  <c r="O235" i="42"/>
  <c r="O229" i="42"/>
  <c r="O239" i="42"/>
  <c r="O242" i="42"/>
  <c r="R242" i="42" s="1"/>
  <c r="O238" i="42"/>
  <c r="Q239" i="42"/>
  <c r="Q242" i="42"/>
  <c r="Q238" i="42"/>
  <c r="Q241" i="42"/>
  <c r="Q237" i="42"/>
  <c r="Q236" i="42"/>
  <c r="Q240" i="42"/>
  <c r="Q235" i="42"/>
  <c r="Q229" i="42"/>
  <c r="T219" i="41"/>
  <c r="T223" i="41" s="1"/>
  <c r="Q207" i="42"/>
  <c r="G146" i="42" s="1"/>
  <c r="Q204" i="42"/>
  <c r="G143" i="42" s="1"/>
  <c r="Q201" i="42"/>
  <c r="G140" i="42" s="1"/>
  <c r="Q198" i="42"/>
  <c r="G137" i="42" s="1"/>
  <c r="Q195" i="42"/>
  <c r="G134" i="42" s="1"/>
  <c r="Q205" i="42"/>
  <c r="G144" i="42" s="1"/>
  <c r="Q192" i="42"/>
  <c r="G131" i="42" s="1"/>
  <c r="Q202" i="42"/>
  <c r="G141" i="42" s="1"/>
  <c r="Q199" i="42"/>
  <c r="G138" i="42" s="1"/>
  <c r="Q196" i="42"/>
  <c r="G135" i="42" s="1"/>
  <c r="Q193" i="42"/>
  <c r="G132" i="42" s="1"/>
  <c r="Q206" i="42"/>
  <c r="G145" i="42" s="1"/>
  <c r="Q203" i="42"/>
  <c r="G142" i="42" s="1"/>
  <c r="Q200" i="42"/>
  <c r="G139" i="42" s="1"/>
  <c r="Q197" i="42"/>
  <c r="G136" i="42" s="1"/>
  <c r="Q194" i="42"/>
  <c r="G133" i="42" s="1"/>
  <c r="Q191" i="42"/>
  <c r="G130" i="42" s="1"/>
  <c r="P196" i="42"/>
  <c r="P199" i="42"/>
  <c r="P202" i="42"/>
  <c r="P205" i="42"/>
  <c r="P195" i="42"/>
  <c r="P198" i="42"/>
  <c r="P201" i="42"/>
  <c r="P204" i="42"/>
  <c r="P207" i="42"/>
  <c r="P196" i="41"/>
  <c r="P199" i="41"/>
  <c r="P197" i="42"/>
  <c r="P200" i="42"/>
  <c r="P203" i="42"/>
  <c r="P242" i="32"/>
  <c r="R242" i="32" s="1"/>
  <c r="P238" i="32"/>
  <c r="P240" i="32"/>
  <c r="P235" i="32"/>
  <c r="P229" i="32"/>
  <c r="P241" i="32"/>
  <c r="P237" i="32"/>
  <c r="P239" i="32"/>
  <c r="P236" i="32"/>
  <c r="P241" i="31"/>
  <c r="P237" i="31"/>
  <c r="P236" i="31"/>
  <c r="P238" i="31"/>
  <c r="P240" i="31"/>
  <c r="P235" i="31"/>
  <c r="P229" i="31"/>
  <c r="P242" i="31"/>
  <c r="R242" i="31" s="1"/>
  <c r="P239" i="31"/>
  <c r="R239" i="31" s="1"/>
  <c r="P232" i="31"/>
  <c r="O231" i="31"/>
  <c r="O230" i="31"/>
  <c r="O232" i="31"/>
  <c r="Q230" i="31"/>
  <c r="Q232" i="31"/>
  <c r="Q231" i="31"/>
  <c r="P230" i="31"/>
  <c r="P231" i="31"/>
  <c r="R236" i="33"/>
  <c r="N218" i="31"/>
  <c r="T219" i="31"/>
  <c r="T222" i="31" s="1"/>
  <c r="P214" i="32"/>
  <c r="P212" i="32"/>
  <c r="P210" i="32"/>
  <c r="P208" i="32"/>
  <c r="P192" i="32"/>
  <c r="P215" i="32"/>
  <c r="P213" i="32"/>
  <c r="P211" i="32"/>
  <c r="P209" i="32"/>
  <c r="P191" i="32"/>
  <c r="P193" i="32"/>
  <c r="Q236" i="31"/>
  <c r="Q241" i="31"/>
  <c r="P193" i="33"/>
  <c r="P214" i="33"/>
  <c r="P212" i="33"/>
  <c r="P210" i="33"/>
  <c r="P208" i="33"/>
  <c r="P192" i="33"/>
  <c r="P241" i="33"/>
  <c r="P237" i="33"/>
  <c r="P240" i="33"/>
  <c r="P239" i="33"/>
  <c r="P236" i="33"/>
  <c r="P194" i="33"/>
  <c r="P215" i="33"/>
  <c r="P235" i="33"/>
  <c r="K167" i="31"/>
  <c r="P195" i="31"/>
  <c r="P198" i="31"/>
  <c r="P201" i="31"/>
  <c r="P204" i="31"/>
  <c r="P207" i="31"/>
  <c r="O229" i="31"/>
  <c r="O235" i="31"/>
  <c r="Q238" i="31"/>
  <c r="O240" i="31"/>
  <c r="R240" i="31" s="1"/>
  <c r="Q242" i="31"/>
  <c r="P199" i="32"/>
  <c r="Q202" i="32"/>
  <c r="G141" i="32" s="1"/>
  <c r="Q199" i="32"/>
  <c r="G138" i="32" s="1"/>
  <c r="Q196" i="32"/>
  <c r="G135" i="32" s="1"/>
  <c r="Q193" i="32"/>
  <c r="G132" i="32" s="1"/>
  <c r="Q207" i="32"/>
  <c r="G146" i="32" s="1"/>
  <c r="Q204" i="32"/>
  <c r="G143" i="32" s="1"/>
  <c r="Q201" i="32"/>
  <c r="G140" i="32" s="1"/>
  <c r="Q198" i="32"/>
  <c r="G137" i="32" s="1"/>
  <c r="Q195" i="32"/>
  <c r="G134" i="32" s="1"/>
  <c r="O235" i="32"/>
  <c r="R235" i="32" s="1"/>
  <c r="O238" i="32"/>
  <c r="P191" i="33"/>
  <c r="P209" i="33"/>
  <c r="P229" i="33"/>
  <c r="P238" i="33"/>
  <c r="O240" i="33"/>
  <c r="R240" i="33" s="1"/>
  <c r="P242" i="33"/>
  <c r="Q237" i="31"/>
  <c r="O239" i="32"/>
  <c r="O241" i="32"/>
  <c r="O237" i="32"/>
  <c r="O236" i="32"/>
  <c r="O236" i="31"/>
  <c r="O237" i="31"/>
  <c r="Q239" i="31"/>
  <c r="O241" i="31"/>
  <c r="P205" i="32"/>
  <c r="P206" i="32"/>
  <c r="P203" i="32"/>
  <c r="P200" i="32"/>
  <c r="P197" i="32"/>
  <c r="P202" i="32"/>
  <c r="P204" i="32"/>
  <c r="Q206" i="33"/>
  <c r="G145" i="33" s="1"/>
  <c r="Q203" i="33"/>
  <c r="G142" i="33" s="1"/>
  <c r="Q200" i="33"/>
  <c r="G139" i="33" s="1"/>
  <c r="Q197" i="33"/>
  <c r="G136" i="33" s="1"/>
  <c r="Q194" i="33"/>
  <c r="G133" i="33" s="1"/>
  <c r="Q191" i="33"/>
  <c r="G130" i="33" s="1"/>
  <c r="Q205" i="33"/>
  <c r="G144" i="33" s="1"/>
  <c r="Q192" i="33"/>
  <c r="G131" i="33" s="1"/>
  <c r="Q202" i="33"/>
  <c r="G141" i="33" s="1"/>
  <c r="Q199" i="33"/>
  <c r="G138" i="33" s="1"/>
  <c r="Q196" i="33"/>
  <c r="G135" i="33" s="1"/>
  <c r="Q193" i="33"/>
  <c r="G132" i="33" s="1"/>
  <c r="T219" i="33"/>
  <c r="T223" i="33" s="1"/>
  <c r="P232" i="33"/>
  <c r="O231" i="33"/>
  <c r="Q231" i="33"/>
  <c r="P230" i="33"/>
  <c r="Q232" i="33"/>
  <c r="P231" i="33"/>
  <c r="O230" i="33"/>
  <c r="Q195" i="33"/>
  <c r="G134" i="33" s="1"/>
  <c r="Q198" i="33"/>
  <c r="G137" i="33" s="1"/>
  <c r="Q201" i="33"/>
  <c r="G140" i="33" s="1"/>
  <c r="Q204" i="33"/>
  <c r="G143" i="33" s="1"/>
  <c r="P211" i="33"/>
  <c r="Q230" i="33"/>
  <c r="P196" i="31"/>
  <c r="P199" i="31"/>
  <c r="Q229" i="31"/>
  <c r="Q235" i="31"/>
  <c r="O238" i="31"/>
  <c r="R238" i="31" s="1"/>
  <c r="Q241" i="32"/>
  <c r="Q237" i="32"/>
  <c r="Q236" i="32"/>
  <c r="Q239" i="32"/>
  <c r="P195" i="32"/>
  <c r="P207" i="32"/>
  <c r="O229" i="32"/>
  <c r="O240" i="32"/>
  <c r="R240" i="32" s="1"/>
  <c r="Q207" i="33"/>
  <c r="G146" i="33" s="1"/>
  <c r="P213" i="33"/>
  <c r="Q213" i="33" s="1"/>
  <c r="G152" i="33" s="1"/>
  <c r="O242" i="33"/>
  <c r="O238" i="33"/>
  <c r="O235" i="33"/>
  <c r="O229" i="33"/>
  <c r="O232" i="33"/>
  <c r="O237" i="33"/>
  <c r="O239" i="33"/>
  <c r="O241" i="33"/>
  <c r="R241" i="33" s="1"/>
  <c r="Q236" i="33"/>
  <c r="Q239" i="33"/>
  <c r="P239" i="34"/>
  <c r="P236" i="34"/>
  <c r="P242" i="34"/>
  <c r="P241" i="34"/>
  <c r="P238" i="34"/>
  <c r="P237" i="34"/>
  <c r="P235" i="34"/>
  <c r="P240" i="34"/>
  <c r="P229" i="34"/>
  <c r="Q231" i="34"/>
  <c r="P230" i="34"/>
  <c r="O232" i="34"/>
  <c r="O230" i="34"/>
  <c r="P231" i="34"/>
  <c r="Q232" i="34"/>
  <c r="O231" i="34"/>
  <c r="Q193" i="34"/>
  <c r="G132" i="34" s="1"/>
  <c r="P208" i="34"/>
  <c r="T225" i="34"/>
  <c r="T221" i="34"/>
  <c r="T222" i="34"/>
  <c r="T220" i="34"/>
  <c r="T224" i="34"/>
  <c r="P232" i="34"/>
  <c r="Q230" i="32"/>
  <c r="O232" i="32"/>
  <c r="P195" i="33"/>
  <c r="P198" i="33"/>
  <c r="P201" i="33"/>
  <c r="P204" i="33"/>
  <c r="P207" i="33"/>
  <c r="T223" i="34"/>
  <c r="P193" i="34"/>
  <c r="P213" i="34"/>
  <c r="P211" i="34"/>
  <c r="P209" i="34"/>
  <c r="P191" i="34"/>
  <c r="P215" i="34"/>
  <c r="Q206" i="34"/>
  <c r="G145" i="34" s="1"/>
  <c r="Q203" i="34"/>
  <c r="G142" i="34" s="1"/>
  <c r="Q200" i="34"/>
  <c r="G139" i="34" s="1"/>
  <c r="Q197" i="34"/>
  <c r="G136" i="34" s="1"/>
  <c r="Q194" i="34"/>
  <c r="G133" i="34" s="1"/>
  <c r="Q191" i="34"/>
  <c r="G130" i="34" s="1"/>
  <c r="Q207" i="34"/>
  <c r="G146" i="34" s="1"/>
  <c r="Q204" i="34"/>
  <c r="G143" i="34" s="1"/>
  <c r="Q201" i="34"/>
  <c r="G140" i="34" s="1"/>
  <c r="Q198" i="34"/>
  <c r="G137" i="34" s="1"/>
  <c r="Q195" i="34"/>
  <c r="G134" i="34" s="1"/>
  <c r="Q205" i="34"/>
  <c r="G144" i="34" s="1"/>
  <c r="Q192" i="34"/>
  <c r="G131" i="34" s="1"/>
  <c r="O240" i="34"/>
  <c r="R240" i="34" s="1"/>
  <c r="O235" i="34"/>
  <c r="O229" i="34"/>
  <c r="O236" i="34"/>
  <c r="O242" i="34"/>
  <c r="O241" i="34"/>
  <c r="O239" i="34"/>
  <c r="O238" i="34"/>
  <c r="O237" i="34"/>
  <c r="P192" i="34"/>
  <c r="Q199" i="34"/>
  <c r="G138" i="34" s="1"/>
  <c r="P212" i="34"/>
  <c r="Q242" i="34"/>
  <c r="Q238" i="34"/>
  <c r="Q241" i="34"/>
  <c r="Q237" i="34"/>
  <c r="Q235" i="34"/>
  <c r="Q240" i="34"/>
  <c r="Q239" i="34"/>
  <c r="Q229" i="34"/>
  <c r="O242" i="35"/>
  <c r="O238" i="35"/>
  <c r="O239" i="35"/>
  <c r="R239" i="35" s="1"/>
  <c r="O241" i="35"/>
  <c r="O237" i="35"/>
  <c r="O235" i="35"/>
  <c r="O236" i="35"/>
  <c r="P232" i="35"/>
  <c r="O231" i="35"/>
  <c r="Q232" i="35"/>
  <c r="P231" i="35"/>
  <c r="O230" i="35"/>
  <c r="Q230" i="35"/>
  <c r="P230" i="35"/>
  <c r="O232" i="35"/>
  <c r="O230" i="32"/>
  <c r="P231" i="32"/>
  <c r="P196" i="33"/>
  <c r="P199" i="33"/>
  <c r="Q229" i="33"/>
  <c r="Q235" i="33"/>
  <c r="Q237" i="33"/>
  <c r="Q238" i="33"/>
  <c r="Q241" i="33"/>
  <c r="Q242" i="33"/>
  <c r="Q196" i="34"/>
  <c r="G135" i="34" s="1"/>
  <c r="P214" i="34"/>
  <c r="Q230" i="34"/>
  <c r="Q236" i="34"/>
  <c r="O240" i="35"/>
  <c r="P195" i="34"/>
  <c r="P198" i="34"/>
  <c r="P201" i="34"/>
  <c r="P204" i="34"/>
  <c r="P207" i="34"/>
  <c r="P193" i="35"/>
  <c r="P214" i="35"/>
  <c r="P212" i="35"/>
  <c r="P210" i="35"/>
  <c r="P208" i="35"/>
  <c r="P192" i="35"/>
  <c r="P211" i="35"/>
  <c r="P215" i="35"/>
  <c r="P229" i="35"/>
  <c r="P239" i="35"/>
  <c r="Q206" i="36"/>
  <c r="G145" i="36" s="1"/>
  <c r="Q203" i="36"/>
  <c r="G142" i="36" s="1"/>
  <c r="Q200" i="36"/>
  <c r="G139" i="36" s="1"/>
  <c r="Q197" i="36"/>
  <c r="G136" i="36" s="1"/>
  <c r="Q194" i="36"/>
  <c r="G133" i="36" s="1"/>
  <c r="Q191" i="36"/>
  <c r="G130" i="36" s="1"/>
  <c r="Q202" i="36"/>
  <c r="G141" i="36" s="1"/>
  <c r="Q199" i="36"/>
  <c r="G138" i="36" s="1"/>
  <c r="Q196" i="36"/>
  <c r="G135" i="36" s="1"/>
  <c r="Q193" i="36"/>
  <c r="G132" i="36" s="1"/>
  <c r="Q207" i="36"/>
  <c r="G146" i="36" s="1"/>
  <c r="Q205" i="36"/>
  <c r="G144" i="36" s="1"/>
  <c r="Q198" i="36"/>
  <c r="G137" i="36" s="1"/>
  <c r="Q195" i="36"/>
  <c r="G134" i="36" s="1"/>
  <c r="Q201" i="36"/>
  <c r="G140" i="36" s="1"/>
  <c r="Q192" i="36"/>
  <c r="G131" i="36" s="1"/>
  <c r="P197" i="34"/>
  <c r="P200" i="34"/>
  <c r="P203" i="34"/>
  <c r="P206" i="34"/>
  <c r="P241" i="35"/>
  <c r="P237" i="35"/>
  <c r="P236" i="35"/>
  <c r="P242" i="35"/>
  <c r="P238" i="35"/>
  <c r="N218" i="35"/>
  <c r="Q238" i="35"/>
  <c r="Q239" i="35"/>
  <c r="E129" i="36"/>
  <c r="T222" i="36"/>
  <c r="P196" i="34"/>
  <c r="P199" i="34"/>
  <c r="T219" i="35"/>
  <c r="T223" i="35" s="1"/>
  <c r="Q240" i="35"/>
  <c r="Q235" i="35"/>
  <c r="Q229" i="35"/>
  <c r="Q241" i="35"/>
  <c r="Q237" i="35"/>
  <c r="Q236" i="35"/>
  <c r="P209" i="35"/>
  <c r="P213" i="35"/>
  <c r="P235" i="35"/>
  <c r="P193" i="36"/>
  <c r="P214" i="36"/>
  <c r="P212" i="36"/>
  <c r="P210" i="36"/>
  <c r="P208" i="36"/>
  <c r="P192" i="36"/>
  <c r="P191" i="36"/>
  <c r="P213" i="36"/>
  <c r="P209" i="36"/>
  <c r="P215" i="36"/>
  <c r="P211" i="36"/>
  <c r="O242" i="36"/>
  <c r="O238" i="36"/>
  <c r="O239" i="36"/>
  <c r="O240" i="36"/>
  <c r="O229" i="36"/>
  <c r="O241" i="36"/>
  <c r="O237" i="36"/>
  <c r="O236" i="36"/>
  <c r="P205" i="35"/>
  <c r="P241" i="36"/>
  <c r="P237" i="36"/>
  <c r="P236" i="36"/>
  <c r="P242" i="36"/>
  <c r="P238" i="36"/>
  <c r="P229" i="36"/>
  <c r="P239" i="36"/>
  <c r="P240" i="36"/>
  <c r="P215" i="37"/>
  <c r="P213" i="37"/>
  <c r="P211" i="37"/>
  <c r="P209" i="37"/>
  <c r="P191" i="37"/>
  <c r="P214" i="37"/>
  <c r="P212" i="37"/>
  <c r="P210" i="37"/>
  <c r="P208" i="37"/>
  <c r="P192" i="37"/>
  <c r="P193" i="37"/>
  <c r="O241" i="37"/>
  <c r="O237" i="37"/>
  <c r="O236" i="37"/>
  <c r="O240" i="37"/>
  <c r="O235" i="37"/>
  <c r="O229" i="37"/>
  <c r="O239" i="37"/>
  <c r="O242" i="37"/>
  <c r="O238" i="37"/>
  <c r="Q239" i="37"/>
  <c r="Q242" i="37"/>
  <c r="Q238" i="37"/>
  <c r="Q241" i="37"/>
  <c r="Q237" i="37"/>
  <c r="Q236" i="37"/>
  <c r="Q240" i="37"/>
  <c r="Q235" i="37"/>
  <c r="Q229" i="37"/>
  <c r="Q240" i="36"/>
  <c r="Q235" i="36"/>
  <c r="R235" i="36" s="1"/>
  <c r="Q229" i="36"/>
  <c r="Q241" i="36"/>
  <c r="Q237" i="36"/>
  <c r="Q236" i="36"/>
  <c r="T223" i="36"/>
  <c r="T224" i="36"/>
  <c r="T220" i="36"/>
  <c r="Q207" i="37"/>
  <c r="G146" i="37" s="1"/>
  <c r="Q204" i="37"/>
  <c r="G143" i="37" s="1"/>
  <c r="Q201" i="37"/>
  <c r="G140" i="37" s="1"/>
  <c r="Q198" i="37"/>
  <c r="G137" i="37" s="1"/>
  <c r="Q195" i="37"/>
  <c r="G134" i="37" s="1"/>
  <c r="Q205" i="37"/>
  <c r="G144" i="37" s="1"/>
  <c r="Q192" i="37"/>
  <c r="G131" i="37" s="1"/>
  <c r="Q202" i="37"/>
  <c r="G141" i="37" s="1"/>
  <c r="Q199" i="37"/>
  <c r="G138" i="37" s="1"/>
  <c r="Q196" i="37"/>
  <c r="G135" i="37" s="1"/>
  <c r="Q193" i="37"/>
  <c r="G132" i="37" s="1"/>
  <c r="Q206" i="37"/>
  <c r="G145" i="37" s="1"/>
  <c r="Q203" i="37"/>
  <c r="G142" i="37" s="1"/>
  <c r="Q200" i="37"/>
  <c r="G139" i="37" s="1"/>
  <c r="Q197" i="37"/>
  <c r="G136" i="37" s="1"/>
  <c r="Q194" i="37"/>
  <c r="G133" i="37" s="1"/>
  <c r="Q191" i="37"/>
  <c r="G130" i="37" s="1"/>
  <c r="P196" i="35"/>
  <c r="P199" i="35"/>
  <c r="P232" i="36"/>
  <c r="O231" i="36"/>
  <c r="Q232" i="36"/>
  <c r="P231" i="36"/>
  <c r="O230" i="36"/>
  <c r="T221" i="36"/>
  <c r="Q231" i="36"/>
  <c r="P240" i="37"/>
  <c r="P235" i="37"/>
  <c r="P229" i="37"/>
  <c r="P239" i="37"/>
  <c r="P242" i="37"/>
  <c r="P238" i="37"/>
  <c r="P241" i="37"/>
  <c r="P237" i="37"/>
  <c r="P236" i="37"/>
  <c r="T222" i="37"/>
  <c r="T225" i="37"/>
  <c r="T221" i="37"/>
  <c r="T224" i="37"/>
  <c r="T220" i="37"/>
  <c r="T223" i="37"/>
  <c r="O232" i="37"/>
  <c r="Q230" i="37"/>
  <c r="Q231" i="37"/>
  <c r="P230" i="37"/>
  <c r="Q232" i="37"/>
  <c r="P231" i="37"/>
  <c r="O230" i="37"/>
  <c r="P232" i="37"/>
  <c r="O231" i="37"/>
  <c r="P205" i="36"/>
  <c r="P196" i="37"/>
  <c r="P199" i="37"/>
  <c r="P202" i="37"/>
  <c r="P195" i="37"/>
  <c r="P198" i="37"/>
  <c r="P201" i="37"/>
  <c r="P204" i="37"/>
  <c r="P207" i="37"/>
  <c r="P196" i="36"/>
  <c r="P199" i="36"/>
  <c r="P197" i="37"/>
  <c r="P200" i="37"/>
  <c r="P203" i="37"/>
  <c r="Q231" i="28"/>
  <c r="P230" i="28"/>
  <c r="Q232" i="28"/>
  <c r="P231" i="28"/>
  <c r="O230" i="28"/>
  <c r="P232" i="28"/>
  <c r="O231" i="28"/>
  <c r="O232" i="28"/>
  <c r="Q230" i="28"/>
  <c r="T225" i="28"/>
  <c r="O240" i="28"/>
  <c r="O235" i="28"/>
  <c r="O229" i="28"/>
  <c r="O239" i="28"/>
  <c r="O242" i="28"/>
  <c r="O238" i="28"/>
  <c r="O237" i="28"/>
  <c r="N218" i="28"/>
  <c r="T219" i="28"/>
  <c r="T224" i="28" s="1"/>
  <c r="O236" i="28"/>
  <c r="K167" i="29"/>
  <c r="P194" i="29"/>
  <c r="P241" i="29"/>
  <c r="P237" i="29"/>
  <c r="P236" i="29"/>
  <c r="P239" i="29"/>
  <c r="P240" i="29"/>
  <c r="P229" i="29"/>
  <c r="K185" i="29"/>
  <c r="O241" i="28"/>
  <c r="P214" i="28"/>
  <c r="P210" i="28"/>
  <c r="P208" i="28"/>
  <c r="P192" i="28"/>
  <c r="P212" i="28"/>
  <c r="P193" i="28"/>
  <c r="E178" i="28"/>
  <c r="P239" i="28"/>
  <c r="P242" i="28"/>
  <c r="P238" i="28"/>
  <c r="P241" i="28"/>
  <c r="P237" i="28"/>
  <c r="P236" i="28"/>
  <c r="P194" i="28"/>
  <c r="P215" i="28"/>
  <c r="P235" i="28"/>
  <c r="T223" i="29"/>
  <c r="T222" i="29"/>
  <c r="P235" i="29"/>
  <c r="P242" i="29"/>
  <c r="P191" i="28"/>
  <c r="P209" i="28"/>
  <c r="P229" i="28"/>
  <c r="P240" i="28"/>
  <c r="O242" i="29"/>
  <c r="O238" i="29"/>
  <c r="O240" i="29"/>
  <c r="R240" i="29" s="1"/>
  <c r="O235" i="29"/>
  <c r="O229" i="29"/>
  <c r="O239" i="29"/>
  <c r="O236" i="29"/>
  <c r="R236" i="29" s="1"/>
  <c r="O241" i="29"/>
  <c r="O237" i="29"/>
  <c r="R237" i="29" s="1"/>
  <c r="O241" i="30"/>
  <c r="O237" i="30"/>
  <c r="O236" i="30"/>
  <c r="O240" i="30"/>
  <c r="O235" i="30"/>
  <c r="O229" i="30"/>
  <c r="O239" i="30"/>
  <c r="P240" i="30"/>
  <c r="P235" i="30"/>
  <c r="P229" i="30"/>
  <c r="P239" i="30"/>
  <c r="P242" i="30"/>
  <c r="P238" i="30"/>
  <c r="P236" i="30"/>
  <c r="P196" i="28"/>
  <c r="P199" i="28"/>
  <c r="P202" i="28"/>
  <c r="Q229" i="28"/>
  <c r="Q235" i="28"/>
  <c r="Q240" i="28"/>
  <c r="Q240" i="29"/>
  <c r="Q235" i="29"/>
  <c r="Q229" i="29"/>
  <c r="Q242" i="29"/>
  <c r="Q238" i="29"/>
  <c r="T222" i="30"/>
  <c r="Q207" i="30"/>
  <c r="G146" i="30" s="1"/>
  <c r="Q204" i="30"/>
  <c r="G143" i="30" s="1"/>
  <c r="Q201" i="30"/>
  <c r="G140" i="30" s="1"/>
  <c r="Q198" i="30"/>
  <c r="G137" i="30" s="1"/>
  <c r="Q195" i="30"/>
  <c r="G134" i="30" s="1"/>
  <c r="Q205" i="30"/>
  <c r="G144" i="30" s="1"/>
  <c r="Q192" i="30"/>
  <c r="G131" i="30" s="1"/>
  <c r="Q202" i="30"/>
  <c r="G141" i="30" s="1"/>
  <c r="Q199" i="30"/>
  <c r="G138" i="30" s="1"/>
  <c r="Q196" i="30"/>
  <c r="G135" i="30" s="1"/>
  <c r="Q193" i="30"/>
  <c r="G132" i="30" s="1"/>
  <c r="Q229" i="30"/>
  <c r="P237" i="30"/>
  <c r="P241" i="30"/>
  <c r="Q236" i="28"/>
  <c r="Q237" i="28"/>
  <c r="Q241" i="28"/>
  <c r="T219" i="29"/>
  <c r="T221" i="29" s="1"/>
  <c r="T219" i="30"/>
  <c r="T224" i="30" s="1"/>
  <c r="P195" i="28"/>
  <c r="P198" i="28"/>
  <c r="P201" i="28"/>
  <c r="P204" i="28"/>
  <c r="Q238" i="28"/>
  <c r="P206" i="30"/>
  <c r="P203" i="30"/>
  <c r="P200" i="30"/>
  <c r="P197" i="30"/>
  <c r="P207" i="30"/>
  <c r="P204" i="30"/>
  <c r="P201" i="30"/>
  <c r="P198" i="30"/>
  <c r="P195" i="30"/>
  <c r="K167" i="30"/>
  <c r="P205" i="30"/>
  <c r="Q239" i="30"/>
  <c r="Q242" i="30"/>
  <c r="Q238" i="30"/>
  <c r="Q241" i="30"/>
  <c r="Q237" i="30"/>
  <c r="Q236" i="30"/>
  <c r="Q191" i="30"/>
  <c r="G130" i="30" s="1"/>
  <c r="Q194" i="30"/>
  <c r="G133" i="30" s="1"/>
  <c r="Q197" i="30"/>
  <c r="G136" i="30" s="1"/>
  <c r="Q200" i="30"/>
  <c r="G139" i="30" s="1"/>
  <c r="Q203" i="30"/>
  <c r="G142" i="30" s="1"/>
  <c r="T223" i="30"/>
  <c r="O238" i="30"/>
  <c r="R238" i="30" s="1"/>
  <c r="Q240" i="30"/>
  <c r="O242" i="30"/>
  <c r="P195" i="29"/>
  <c r="P198" i="29"/>
  <c r="P201" i="29"/>
  <c r="P204" i="29"/>
  <c r="P207" i="29"/>
  <c r="O230" i="30"/>
  <c r="P231" i="30"/>
  <c r="Q232" i="30"/>
  <c r="P196" i="29"/>
  <c r="P199" i="29"/>
  <c r="Q230" i="30"/>
  <c r="P193" i="26"/>
  <c r="P214" i="26"/>
  <c r="P212" i="26"/>
  <c r="P210" i="26"/>
  <c r="P208" i="26"/>
  <c r="P192" i="26"/>
  <c r="P209" i="26"/>
  <c r="P215" i="26"/>
  <c r="P191" i="26"/>
  <c r="P213" i="26"/>
  <c r="P211" i="26"/>
  <c r="P241" i="26"/>
  <c r="P237" i="26"/>
  <c r="P236" i="26"/>
  <c r="P240" i="26"/>
  <c r="P235" i="26"/>
  <c r="P229" i="26"/>
  <c r="P239" i="26"/>
  <c r="P242" i="26"/>
  <c r="P238" i="26"/>
  <c r="P215" i="27"/>
  <c r="P213" i="27"/>
  <c r="P211" i="27"/>
  <c r="P209" i="27"/>
  <c r="P191" i="27"/>
  <c r="P214" i="27"/>
  <c r="P212" i="27"/>
  <c r="P210" i="27"/>
  <c r="P208" i="27"/>
  <c r="P192" i="27"/>
  <c r="P193" i="27"/>
  <c r="P240" i="27"/>
  <c r="P235" i="27"/>
  <c r="P229" i="27"/>
  <c r="P239" i="27"/>
  <c r="P242" i="27"/>
  <c r="P238" i="27"/>
  <c r="P241" i="27"/>
  <c r="P237" i="27"/>
  <c r="P236" i="27"/>
  <c r="O232" i="27"/>
  <c r="Q230" i="27"/>
  <c r="Q231" i="27"/>
  <c r="P230" i="27"/>
  <c r="Q232" i="27"/>
  <c r="P231" i="27"/>
  <c r="O230" i="27"/>
  <c r="P232" i="27"/>
  <c r="O231" i="27"/>
  <c r="T219" i="26"/>
  <c r="T221" i="26" s="1"/>
  <c r="Q240" i="26"/>
  <c r="Q235" i="26"/>
  <c r="Q229" i="26"/>
  <c r="Q239" i="26"/>
  <c r="Q242" i="26"/>
  <c r="Q238" i="26"/>
  <c r="Q241" i="26"/>
  <c r="Q237" i="26"/>
  <c r="Q236" i="26"/>
  <c r="Q195" i="26"/>
  <c r="G134" i="26" s="1"/>
  <c r="Q198" i="26"/>
  <c r="G137" i="26" s="1"/>
  <c r="Q201" i="26"/>
  <c r="G140" i="26" s="1"/>
  <c r="Q204" i="26"/>
  <c r="G143" i="26" s="1"/>
  <c r="T219" i="27"/>
  <c r="T224" i="27" s="1"/>
  <c r="Q206" i="26"/>
  <c r="G145" i="26" s="1"/>
  <c r="Q203" i="26"/>
  <c r="G142" i="26" s="1"/>
  <c r="Q200" i="26"/>
  <c r="G139" i="26" s="1"/>
  <c r="Q197" i="26"/>
  <c r="G136" i="26" s="1"/>
  <c r="Q194" i="26"/>
  <c r="G133" i="26" s="1"/>
  <c r="Q191" i="26"/>
  <c r="G130" i="26" s="1"/>
  <c r="Q205" i="26"/>
  <c r="G144" i="26" s="1"/>
  <c r="Q202" i="26"/>
  <c r="G141" i="26" s="1"/>
  <c r="Q199" i="26"/>
  <c r="G138" i="26" s="1"/>
  <c r="Q196" i="26"/>
  <c r="G135" i="26" s="1"/>
  <c r="Q193" i="26"/>
  <c r="G132" i="26" s="1"/>
  <c r="O242" i="26"/>
  <c r="O238" i="26"/>
  <c r="O241" i="26"/>
  <c r="O237" i="26"/>
  <c r="R237" i="26" s="1"/>
  <c r="O236" i="26"/>
  <c r="O240" i="26"/>
  <c r="O235" i="26"/>
  <c r="O229" i="26"/>
  <c r="O239" i="26"/>
  <c r="P232" i="26"/>
  <c r="O231" i="26"/>
  <c r="O232" i="26"/>
  <c r="Q230" i="26"/>
  <c r="Q231" i="26"/>
  <c r="P230" i="26"/>
  <c r="Q232" i="26"/>
  <c r="P231" i="26"/>
  <c r="O230" i="26"/>
  <c r="O241" i="27"/>
  <c r="O237" i="27"/>
  <c r="O236" i="27"/>
  <c r="O240" i="27"/>
  <c r="O235" i="27"/>
  <c r="O229" i="27"/>
  <c r="O239" i="27"/>
  <c r="R239" i="27" s="1"/>
  <c r="O242" i="27"/>
  <c r="O238" i="27"/>
  <c r="R238" i="27" s="1"/>
  <c r="Q239" i="27"/>
  <c r="Q242" i="27"/>
  <c r="Q238" i="27"/>
  <c r="Q241" i="27"/>
  <c r="Q237" i="27"/>
  <c r="Q236" i="27"/>
  <c r="Q240" i="27"/>
  <c r="Q235" i="27"/>
  <c r="Q229" i="27"/>
  <c r="T223" i="26"/>
  <c r="T222" i="26"/>
  <c r="T225" i="26"/>
  <c r="T224" i="26"/>
  <c r="T220" i="26"/>
  <c r="Q192" i="26"/>
  <c r="G131" i="26" s="1"/>
  <c r="P205" i="26"/>
  <c r="P196" i="27"/>
  <c r="P199" i="27"/>
  <c r="P202" i="27"/>
  <c r="P198" i="26"/>
  <c r="P201" i="26"/>
  <c r="P204" i="26"/>
  <c r="P207" i="26"/>
  <c r="P205" i="27"/>
  <c r="P195" i="27"/>
  <c r="P198" i="27"/>
  <c r="P201" i="27"/>
  <c r="P204" i="27"/>
  <c r="P207" i="27"/>
  <c r="P196" i="26"/>
  <c r="P199" i="26"/>
  <c r="P197" i="27"/>
  <c r="P200" i="27"/>
  <c r="P203" i="27"/>
  <c r="P240" i="25"/>
  <c r="P235" i="25"/>
  <c r="P229" i="25"/>
  <c r="P242" i="25"/>
  <c r="P239" i="25"/>
  <c r="P238" i="25"/>
  <c r="P241" i="25"/>
  <c r="P237" i="25"/>
  <c r="P236" i="25"/>
  <c r="O232" i="25"/>
  <c r="Q230" i="25"/>
  <c r="Q232" i="25"/>
  <c r="P231" i="25"/>
  <c r="Q231" i="25"/>
  <c r="P230" i="25"/>
  <c r="O230" i="25"/>
  <c r="P232" i="25"/>
  <c r="O231" i="25"/>
  <c r="N218" i="25"/>
  <c r="T219" i="25"/>
  <c r="T221" i="25" s="1"/>
  <c r="O241" i="25"/>
  <c r="O237" i="25"/>
  <c r="O236" i="25"/>
  <c r="O239" i="25"/>
  <c r="O240" i="25"/>
  <c r="O235" i="25"/>
  <c r="O229" i="25"/>
  <c r="O242" i="25"/>
  <c r="O238" i="25"/>
  <c r="P196" i="25"/>
  <c r="P199" i="25"/>
  <c r="P202" i="25"/>
  <c r="Q229" i="25"/>
  <c r="Q235" i="25"/>
  <c r="Q240" i="25"/>
  <c r="Q241" i="25"/>
  <c r="K167" i="25"/>
  <c r="P195" i="25"/>
  <c r="P198" i="25"/>
  <c r="P201" i="25"/>
  <c r="P204" i="25"/>
  <c r="P207" i="25"/>
  <c r="Q238" i="25"/>
  <c r="Q242" i="25"/>
  <c r="P205" i="25"/>
  <c r="Q236" i="25"/>
  <c r="Q237" i="25"/>
  <c r="P197" i="25"/>
  <c r="P200" i="25"/>
  <c r="P203" i="25"/>
  <c r="Q207" i="24"/>
  <c r="G146" i="24" s="1"/>
  <c r="Q204" i="24"/>
  <c r="G143" i="24" s="1"/>
  <c r="Q201" i="24"/>
  <c r="G140" i="24" s="1"/>
  <c r="Q198" i="24"/>
  <c r="G137" i="24" s="1"/>
  <c r="Q195" i="24"/>
  <c r="G134" i="24" s="1"/>
  <c r="Q205" i="24"/>
  <c r="G144" i="24" s="1"/>
  <c r="Q192" i="24"/>
  <c r="G131" i="24" s="1"/>
  <c r="Q202" i="24"/>
  <c r="G141" i="24" s="1"/>
  <c r="Q199" i="24"/>
  <c r="G138" i="24" s="1"/>
  <c r="Q206" i="24"/>
  <c r="G145" i="24" s="1"/>
  <c r="Q203" i="24"/>
  <c r="G142" i="24" s="1"/>
  <c r="Q200" i="24"/>
  <c r="G139" i="24" s="1"/>
  <c r="Q197" i="24"/>
  <c r="G136" i="24" s="1"/>
  <c r="Q194" i="24"/>
  <c r="G133" i="24" s="1"/>
  <c r="Q191" i="24"/>
  <c r="G130" i="24" s="1"/>
  <c r="Q196" i="24"/>
  <c r="G135" i="24" s="1"/>
  <c r="Q193" i="24"/>
  <c r="G132" i="24" s="1"/>
  <c r="T220" i="24"/>
  <c r="P240" i="24"/>
  <c r="P235" i="24"/>
  <c r="P229" i="24"/>
  <c r="P239" i="24"/>
  <c r="P238" i="24"/>
  <c r="P241" i="24"/>
  <c r="P237" i="24"/>
  <c r="P236" i="24"/>
  <c r="P242" i="24"/>
  <c r="O232" i="24"/>
  <c r="Q230" i="24"/>
  <c r="P231" i="24"/>
  <c r="Q231" i="24"/>
  <c r="P230" i="24"/>
  <c r="P232" i="24"/>
  <c r="O231" i="24"/>
  <c r="Q232" i="24"/>
  <c r="O230" i="24"/>
  <c r="T219" i="24"/>
  <c r="T221" i="24" s="1"/>
  <c r="O241" i="24"/>
  <c r="O237" i="24"/>
  <c r="O236" i="24"/>
  <c r="O239" i="24"/>
  <c r="O240" i="24"/>
  <c r="O235" i="24"/>
  <c r="O229" i="24"/>
  <c r="O242" i="24"/>
  <c r="R242" i="24" s="1"/>
  <c r="O238" i="24"/>
  <c r="P193" i="24"/>
  <c r="P196" i="24"/>
  <c r="P199" i="24"/>
  <c r="P202" i="24"/>
  <c r="Q229" i="24"/>
  <c r="Q235" i="24"/>
  <c r="Q240" i="24"/>
  <c r="Q238" i="24"/>
  <c r="Q242" i="24"/>
  <c r="Q236" i="24"/>
  <c r="Q237" i="24"/>
  <c r="Q241" i="24"/>
  <c r="P191" i="24"/>
  <c r="P197" i="24"/>
  <c r="P200" i="24"/>
  <c r="P203" i="24"/>
  <c r="P209" i="24"/>
  <c r="P211" i="24"/>
  <c r="P213" i="24"/>
  <c r="P200" i="3"/>
  <c r="P204" i="3"/>
  <c r="O229" i="3"/>
  <c r="O237" i="3"/>
  <c r="Q237" i="3"/>
  <c r="Q239" i="3"/>
  <c r="Q235" i="3"/>
  <c r="S219" i="3"/>
  <c r="T219" i="3" s="1"/>
  <c r="T223" i="3" s="1"/>
  <c r="O235" i="3"/>
  <c r="P236" i="3"/>
  <c r="O239" i="3"/>
  <c r="P240" i="3"/>
  <c r="Q229" i="3"/>
  <c r="P235" i="3"/>
  <c r="Q236" i="3"/>
  <c r="O238" i="3"/>
  <c r="P239" i="3"/>
  <c r="Q240" i="3"/>
  <c r="O242" i="3"/>
  <c r="P238" i="3"/>
  <c r="O241" i="3"/>
  <c r="P242" i="3"/>
  <c r="O236" i="3"/>
  <c r="P237" i="3"/>
  <c r="Q238" i="3"/>
  <c r="O240" i="3"/>
  <c r="P241" i="3"/>
  <c r="Q242" i="3"/>
  <c r="K185" i="3"/>
  <c r="O232" i="3" s="1"/>
  <c r="P194" i="3"/>
  <c r="P196" i="3"/>
  <c r="P198" i="3"/>
  <c r="P201" i="3"/>
  <c r="P203" i="3"/>
  <c r="P206" i="3"/>
  <c r="P195" i="3"/>
  <c r="P197" i="3"/>
  <c r="P199" i="3"/>
  <c r="P202" i="3"/>
  <c r="P205" i="3"/>
  <c r="T223" i="40" l="1"/>
  <c r="T222" i="40"/>
  <c r="T220" i="40"/>
  <c r="T225" i="40"/>
  <c r="T224" i="40"/>
  <c r="Q201" i="27"/>
  <c r="G140" i="27" s="1"/>
  <c r="Q192" i="27"/>
  <c r="G131" i="27" s="1"/>
  <c r="Q193" i="27"/>
  <c r="G132" i="27" s="1"/>
  <c r="Q197" i="27"/>
  <c r="G136" i="27" s="1"/>
  <c r="Q198" i="27"/>
  <c r="G137" i="27" s="1"/>
  <c r="Q206" i="27"/>
  <c r="G145" i="27" s="1"/>
  <c r="Q194" i="27"/>
  <c r="G133" i="27" s="1"/>
  <c r="Q204" i="27"/>
  <c r="G143" i="27" s="1"/>
  <c r="Q196" i="27"/>
  <c r="G135" i="27" s="1"/>
  <c r="Q202" i="27"/>
  <c r="G141" i="27" s="1"/>
  <c r="Q205" i="27"/>
  <c r="G144" i="27" s="1"/>
  <c r="Q200" i="27"/>
  <c r="G139" i="27" s="1"/>
  <c r="Q207" i="27"/>
  <c r="G146" i="27" s="1"/>
  <c r="Q195" i="27"/>
  <c r="G134" i="27" s="1"/>
  <c r="Q199" i="27"/>
  <c r="G138" i="27" s="1"/>
  <c r="Q203" i="27"/>
  <c r="G142" i="27" s="1"/>
  <c r="Q191" i="27"/>
  <c r="G130" i="27" s="1"/>
  <c r="P215" i="24"/>
  <c r="P214" i="24"/>
  <c r="P212" i="24"/>
  <c r="P210" i="24"/>
  <c r="P192" i="24"/>
  <c r="P208" i="24"/>
  <c r="F181" i="4"/>
  <c r="Q215" i="24"/>
  <c r="G154" i="24" s="1"/>
  <c r="R239" i="24"/>
  <c r="Q212" i="24" s="1"/>
  <c r="G151" i="24" s="1"/>
  <c r="T224" i="24"/>
  <c r="R239" i="25"/>
  <c r="R235" i="26"/>
  <c r="T220" i="30"/>
  <c r="R242" i="37"/>
  <c r="R240" i="36"/>
  <c r="Q212" i="35"/>
  <c r="G151" i="35" s="1"/>
  <c r="R237" i="32"/>
  <c r="Q209" i="33"/>
  <c r="G148" i="33" s="1"/>
  <c r="R240" i="40"/>
  <c r="R236" i="40"/>
  <c r="R242" i="40"/>
  <c r="F56" i="4"/>
  <c r="F68" i="4"/>
  <c r="F65" i="4"/>
  <c r="F58" i="4"/>
  <c r="F78" i="4"/>
  <c r="F115" i="4"/>
  <c r="F117" i="4"/>
  <c r="F154" i="4"/>
  <c r="F156" i="4"/>
  <c r="F153" i="4"/>
  <c r="F149" i="4"/>
  <c r="F160" i="4"/>
  <c r="B201" i="4"/>
  <c r="F218" i="4"/>
  <c r="Q214" i="40"/>
  <c r="G153" i="40" s="1"/>
  <c r="F82" i="4"/>
  <c r="F80" i="4"/>
  <c r="R237" i="35"/>
  <c r="R235" i="39"/>
  <c r="R237" i="40"/>
  <c r="F57" i="4"/>
  <c r="F51" i="4"/>
  <c r="F97" i="4"/>
  <c r="F101" i="4"/>
  <c r="F93" i="4"/>
  <c r="F134" i="4"/>
  <c r="F124" i="4"/>
  <c r="F148" i="4"/>
  <c r="F168" i="4"/>
  <c r="F185" i="4"/>
  <c r="F202" i="4"/>
  <c r="T221" i="40"/>
  <c r="T223" i="32"/>
  <c r="Q205" i="40"/>
  <c r="G144" i="40" s="1"/>
  <c r="Q192" i="40"/>
  <c r="G131" i="40" s="1"/>
  <c r="R238" i="24"/>
  <c r="R241" i="24"/>
  <c r="Q214" i="24" s="1"/>
  <c r="G153" i="24" s="1"/>
  <c r="T225" i="33"/>
  <c r="R240" i="26"/>
  <c r="R238" i="26"/>
  <c r="T221" i="30"/>
  <c r="R242" i="28"/>
  <c r="Q215" i="28" s="1"/>
  <c r="G154" i="28" s="1"/>
  <c r="R242" i="35"/>
  <c r="R237" i="34"/>
  <c r="Q210" i="34" s="1"/>
  <c r="G149" i="34" s="1"/>
  <c r="R237" i="33"/>
  <c r="R238" i="33"/>
  <c r="T222" i="33"/>
  <c r="R239" i="26"/>
  <c r="R236" i="26"/>
  <c r="R242" i="26"/>
  <c r="T221" i="27"/>
  <c r="R242" i="30"/>
  <c r="T225" i="30"/>
  <c r="R241" i="29"/>
  <c r="T223" i="28"/>
  <c r="R236" i="31"/>
  <c r="R238" i="32"/>
  <c r="T224" i="33"/>
  <c r="R239" i="41"/>
  <c r="Q209" i="40"/>
  <c r="G148" i="40" s="1"/>
  <c r="R241" i="40"/>
  <c r="R239" i="39"/>
  <c r="Q211" i="38"/>
  <c r="G150" i="38" s="1"/>
  <c r="F23" i="4"/>
  <c r="F19" i="4"/>
  <c r="F16" i="4"/>
  <c r="F20" i="4"/>
  <c r="F45" i="4"/>
  <c r="F69" i="4"/>
  <c r="F74" i="4"/>
  <c r="F70" i="4"/>
  <c r="F109" i="4"/>
  <c r="F105" i="4"/>
  <c r="F104" i="4"/>
  <c r="F164" i="4"/>
  <c r="F165" i="4"/>
  <c r="M201" i="4"/>
  <c r="L201" i="4"/>
  <c r="F201" i="4" s="1"/>
  <c r="F222" i="4"/>
  <c r="F212" i="4"/>
  <c r="Q206" i="32"/>
  <c r="G145" i="32" s="1"/>
  <c r="Q203" i="32"/>
  <c r="G142" i="32" s="1"/>
  <c r="Q205" i="32"/>
  <c r="G144" i="32" s="1"/>
  <c r="Q192" i="32"/>
  <c r="G131" i="32" s="1"/>
  <c r="Q200" i="32"/>
  <c r="G139" i="32" s="1"/>
  <c r="Q197" i="32"/>
  <c r="G136" i="32" s="1"/>
  <c r="Q194" i="32"/>
  <c r="G133" i="32" s="1"/>
  <c r="Q191" i="32"/>
  <c r="G130" i="32" s="1"/>
  <c r="P211" i="28"/>
  <c r="P213" i="28"/>
  <c r="T219" i="32"/>
  <c r="A29" i="4"/>
  <c r="A33" i="4"/>
  <c r="A28" i="4"/>
  <c r="A34" i="4"/>
  <c r="A26" i="4"/>
  <c r="A31" i="4"/>
  <c r="A25" i="4"/>
  <c r="D2" i="25"/>
  <c r="A27" i="4"/>
  <c r="A32" i="4"/>
  <c r="A30" i="4"/>
  <c r="A35" i="4"/>
  <c r="E1" i="26"/>
  <c r="F215" i="4"/>
  <c r="F221" i="4"/>
  <c r="F220" i="4"/>
  <c r="F216" i="4"/>
  <c r="F213" i="4"/>
  <c r="F209" i="4"/>
  <c r="F190" i="4"/>
  <c r="F198" i="4"/>
  <c r="F194" i="4"/>
  <c r="F200" i="4"/>
  <c r="F196" i="4"/>
  <c r="F197" i="4"/>
  <c r="F193" i="4"/>
  <c r="F183" i="4"/>
  <c r="F188" i="4"/>
  <c r="F184" i="4"/>
  <c r="F187" i="4"/>
  <c r="F179" i="4"/>
  <c r="F180" i="4"/>
  <c r="F175" i="4"/>
  <c r="F178" i="4"/>
  <c r="F174" i="4"/>
  <c r="F170" i="4"/>
  <c r="F157" i="4"/>
  <c r="F163" i="4"/>
  <c r="F166" i="4"/>
  <c r="F161" i="4"/>
  <c r="F167" i="4"/>
  <c r="F159" i="4"/>
  <c r="F162" i="4"/>
  <c r="F158" i="4"/>
  <c r="F152" i="4"/>
  <c r="F155" i="4"/>
  <c r="F146" i="4"/>
  <c r="F151" i="4"/>
  <c r="F147" i="4"/>
  <c r="F138" i="4"/>
  <c r="F145" i="4"/>
  <c r="F143" i="4"/>
  <c r="F139" i="4"/>
  <c r="F135" i="4"/>
  <c r="F126" i="4"/>
  <c r="F130" i="4"/>
  <c r="F133" i="4"/>
  <c r="F129" i="4"/>
  <c r="F125" i="4"/>
  <c r="F116" i="4"/>
  <c r="F113" i="4"/>
  <c r="F121" i="4"/>
  <c r="F120" i="4"/>
  <c r="F123" i="4"/>
  <c r="F110" i="4"/>
  <c r="F102" i="4"/>
  <c r="F111" i="4"/>
  <c r="F107" i="4"/>
  <c r="F103" i="4"/>
  <c r="F99" i="4"/>
  <c r="F95" i="4"/>
  <c r="F91" i="4"/>
  <c r="F100" i="4"/>
  <c r="F96" i="4"/>
  <c r="F92" i="4"/>
  <c r="F87" i="4"/>
  <c r="F83" i="4"/>
  <c r="F84" i="4"/>
  <c r="F90" i="4"/>
  <c r="F86" i="4"/>
  <c r="F76" i="4"/>
  <c r="F79" i="4"/>
  <c r="F75" i="4"/>
  <c r="F71" i="4"/>
  <c r="F72" i="4"/>
  <c r="F67" i="4"/>
  <c r="F63" i="4"/>
  <c r="F59" i="4"/>
  <c r="F55" i="4"/>
  <c r="F52" i="4"/>
  <c r="F47" i="4"/>
  <c r="F46" i="4"/>
  <c r="F38" i="4"/>
  <c r="F42" i="4"/>
  <c r="F36" i="4"/>
  <c r="F40" i="4"/>
  <c r="F43" i="4"/>
  <c r="F28" i="4"/>
  <c r="F32" i="4"/>
  <c r="F35" i="4"/>
  <c r="F31" i="4"/>
  <c r="F27" i="4"/>
  <c r="F25" i="4"/>
  <c r="Q208" i="41"/>
  <c r="G147" i="41" s="1"/>
  <c r="Q206" i="41"/>
  <c r="G145" i="41" s="1"/>
  <c r="Q203" i="41"/>
  <c r="G142" i="41" s="1"/>
  <c r="Q200" i="41"/>
  <c r="G139" i="41" s="1"/>
  <c r="Q197" i="41"/>
  <c r="G136" i="41" s="1"/>
  <c r="Q194" i="41"/>
  <c r="G133" i="41" s="1"/>
  <c r="Q191" i="41"/>
  <c r="G130" i="41" s="1"/>
  <c r="Q207" i="41"/>
  <c r="G146" i="41" s="1"/>
  <c r="Q205" i="41"/>
  <c r="G144" i="41" s="1"/>
  <c r="Q202" i="41"/>
  <c r="G141" i="41" s="1"/>
  <c r="Q196" i="41"/>
  <c r="G135" i="41" s="1"/>
  <c r="Q192" i="41"/>
  <c r="G131" i="41" s="1"/>
  <c r="Q201" i="41"/>
  <c r="G140" i="41" s="1"/>
  <c r="Q195" i="41"/>
  <c r="G134" i="41" s="1"/>
  <c r="Q199" i="41"/>
  <c r="G138" i="41" s="1"/>
  <c r="Q193" i="41"/>
  <c r="G132" i="41" s="1"/>
  <c r="Q204" i="41"/>
  <c r="G143" i="41" s="1"/>
  <c r="Q198" i="41"/>
  <c r="G137" i="41" s="1"/>
  <c r="R239" i="38"/>
  <c r="R240" i="42"/>
  <c r="Q213" i="42" s="1"/>
  <c r="G152" i="42" s="1"/>
  <c r="R238" i="41"/>
  <c r="Q211" i="41" s="1"/>
  <c r="G150" i="41" s="1"/>
  <c r="Q209" i="41"/>
  <c r="G148" i="41" s="1"/>
  <c r="R239" i="42"/>
  <c r="Q212" i="42" s="1"/>
  <c r="G151" i="42" s="1"/>
  <c r="R236" i="42"/>
  <c r="Q209" i="42" s="1"/>
  <c r="G148" i="42" s="1"/>
  <c r="R241" i="41"/>
  <c r="Q214" i="41" s="1"/>
  <c r="G153" i="41" s="1"/>
  <c r="R242" i="41"/>
  <c r="Q215" i="41" s="1"/>
  <c r="G154" i="41" s="1"/>
  <c r="Q213" i="41"/>
  <c r="G152" i="41" s="1"/>
  <c r="Q212" i="41"/>
  <c r="G151" i="41" s="1"/>
  <c r="Q213" i="40"/>
  <c r="G152" i="40" s="1"/>
  <c r="Q208" i="40"/>
  <c r="G147" i="40" s="1"/>
  <c r="R240" i="39"/>
  <c r="T220" i="41"/>
  <c r="Q212" i="38"/>
  <c r="G151" i="38" s="1"/>
  <c r="R241" i="38"/>
  <c r="Q214" i="38" s="1"/>
  <c r="G153" i="38" s="1"/>
  <c r="R235" i="38"/>
  <c r="Q208" i="38" s="1"/>
  <c r="G147" i="38" s="1"/>
  <c r="R237" i="42"/>
  <c r="Q210" i="42" s="1"/>
  <c r="G149" i="42" s="1"/>
  <c r="Q215" i="42"/>
  <c r="G154" i="42" s="1"/>
  <c r="R237" i="41"/>
  <c r="Q210" i="41"/>
  <c r="G149" i="41" s="1"/>
  <c r="Q215" i="40"/>
  <c r="G154" i="40" s="1"/>
  <c r="Q210" i="40"/>
  <c r="G149" i="40" s="1"/>
  <c r="T225" i="41"/>
  <c r="T224" i="41"/>
  <c r="T225" i="39"/>
  <c r="T221" i="39"/>
  <c r="T224" i="39"/>
  <c r="T220" i="39"/>
  <c r="T222" i="39"/>
  <c r="T223" i="39"/>
  <c r="Q213" i="38"/>
  <c r="G152" i="38" s="1"/>
  <c r="R237" i="38"/>
  <c r="Q210" i="38" s="1"/>
  <c r="G149" i="38" s="1"/>
  <c r="R242" i="38"/>
  <c r="Q215" i="38" s="1"/>
  <c r="G154" i="38" s="1"/>
  <c r="R240" i="38"/>
  <c r="R238" i="42"/>
  <c r="Q211" i="42" s="1"/>
  <c r="G150" i="42" s="1"/>
  <c r="R235" i="42"/>
  <c r="Q208" i="42" s="1"/>
  <c r="G147" i="42" s="1"/>
  <c r="R241" i="42"/>
  <c r="Q214" i="42" s="1"/>
  <c r="G153" i="42" s="1"/>
  <c r="Q212" i="40"/>
  <c r="G151" i="40" s="1"/>
  <c r="T221" i="41"/>
  <c r="R236" i="39"/>
  <c r="P214" i="39"/>
  <c r="Q214" i="39" s="1"/>
  <c r="G153" i="39" s="1"/>
  <c r="P212" i="39"/>
  <c r="P210" i="39"/>
  <c r="Q210" i="39" s="1"/>
  <c r="G149" i="39" s="1"/>
  <c r="P208" i="39"/>
  <c r="P192" i="39"/>
  <c r="P215" i="39"/>
  <c r="Q215" i="39" s="1"/>
  <c r="G154" i="39" s="1"/>
  <c r="P213" i="39"/>
  <c r="Q213" i="39" s="1"/>
  <c r="G152" i="39" s="1"/>
  <c r="P211" i="39"/>
  <c r="Q211" i="39" s="1"/>
  <c r="G150" i="39" s="1"/>
  <c r="P209" i="39"/>
  <c r="Q209" i="39" s="1"/>
  <c r="G148" i="39" s="1"/>
  <c r="P193" i="39"/>
  <c r="P191" i="39"/>
  <c r="R236" i="38"/>
  <c r="Q209" i="38" s="1"/>
  <c r="G148" i="38" s="1"/>
  <c r="Q205" i="38"/>
  <c r="G144" i="38" s="1"/>
  <c r="Q201" i="38"/>
  <c r="G140" i="38" s="1"/>
  <c r="Q196" i="38"/>
  <c r="G135" i="38" s="1"/>
  <c r="Q194" i="38"/>
  <c r="G133" i="38" s="1"/>
  <c r="Q191" i="38"/>
  <c r="G130" i="38" s="1"/>
  <c r="Q202" i="38"/>
  <c r="G141" i="38" s="1"/>
  <c r="Q206" i="38"/>
  <c r="G145" i="38" s="1"/>
  <c r="Q204" i="38"/>
  <c r="G143" i="38" s="1"/>
  <c r="Q199" i="38"/>
  <c r="G138" i="38" s="1"/>
  <c r="Q197" i="38"/>
  <c r="G136" i="38" s="1"/>
  <c r="Q200" i="38"/>
  <c r="G139" i="38" s="1"/>
  <c r="Q192" i="38"/>
  <c r="G131" i="38" s="1"/>
  <c r="Q195" i="38"/>
  <c r="G134" i="38" s="1"/>
  <c r="Q207" i="38"/>
  <c r="G146" i="38" s="1"/>
  <c r="Q203" i="38"/>
  <c r="G142" i="38" s="1"/>
  <c r="Q198" i="38"/>
  <c r="G137" i="38" s="1"/>
  <c r="Q193" i="38"/>
  <c r="G132" i="38" s="1"/>
  <c r="R240" i="37"/>
  <c r="R236" i="36"/>
  <c r="Q209" i="36" s="1"/>
  <c r="G148" i="36" s="1"/>
  <c r="T225" i="35"/>
  <c r="R242" i="34"/>
  <c r="P193" i="31"/>
  <c r="P214" i="31"/>
  <c r="P208" i="31"/>
  <c r="P192" i="31"/>
  <c r="P215" i="31"/>
  <c r="Q215" i="31" s="1"/>
  <c r="G154" i="31" s="1"/>
  <c r="P213" i="31"/>
  <c r="Q213" i="31" s="1"/>
  <c r="G152" i="31" s="1"/>
  <c r="P211" i="31"/>
  <c r="Q211" i="31" s="1"/>
  <c r="G150" i="31" s="1"/>
  <c r="P209" i="31"/>
  <c r="P191" i="31"/>
  <c r="P212" i="31"/>
  <c r="Q212" i="31" s="1"/>
  <c r="G151" i="31" s="1"/>
  <c r="P210" i="31"/>
  <c r="Q210" i="33"/>
  <c r="G149" i="33" s="1"/>
  <c r="Q213" i="32"/>
  <c r="G152" i="32" s="1"/>
  <c r="Q210" i="32"/>
  <c r="G149" i="32" s="1"/>
  <c r="T224" i="31"/>
  <c r="T220" i="31"/>
  <c r="R239" i="37"/>
  <c r="Q212" i="37" s="1"/>
  <c r="G151" i="37" s="1"/>
  <c r="R236" i="37"/>
  <c r="Q213" i="37"/>
  <c r="G152" i="37" s="1"/>
  <c r="R237" i="36"/>
  <c r="R239" i="36"/>
  <c r="R240" i="35"/>
  <c r="Q213" i="35" s="1"/>
  <c r="G152" i="35" s="1"/>
  <c r="T220" i="35"/>
  <c r="R241" i="35"/>
  <c r="Q214" i="35" s="1"/>
  <c r="G153" i="35" s="1"/>
  <c r="R238" i="34"/>
  <c r="Q211" i="34" s="1"/>
  <c r="G150" i="34" s="1"/>
  <c r="R236" i="34"/>
  <c r="Q209" i="34" s="1"/>
  <c r="G148" i="34" s="1"/>
  <c r="R242" i="33"/>
  <c r="Q215" i="33" s="1"/>
  <c r="G154" i="33" s="1"/>
  <c r="R237" i="31"/>
  <c r="R241" i="32"/>
  <c r="Q214" i="32" s="1"/>
  <c r="G153" i="32" s="1"/>
  <c r="R235" i="31"/>
  <c r="T221" i="33"/>
  <c r="Q215" i="32"/>
  <c r="G154" i="32" s="1"/>
  <c r="Q206" i="31"/>
  <c r="G145" i="31" s="1"/>
  <c r="Q203" i="31"/>
  <c r="G142" i="31" s="1"/>
  <c r="Q200" i="31"/>
  <c r="G139" i="31" s="1"/>
  <c r="Q197" i="31"/>
  <c r="G136" i="31" s="1"/>
  <c r="Q194" i="31"/>
  <c r="G133" i="31" s="1"/>
  <c r="Q191" i="31"/>
  <c r="G130" i="31" s="1"/>
  <c r="Q207" i="31"/>
  <c r="G146" i="31" s="1"/>
  <c r="Q204" i="31"/>
  <c r="G143" i="31" s="1"/>
  <c r="Q201" i="31"/>
  <c r="G140" i="31" s="1"/>
  <c r="Q198" i="31"/>
  <c r="G137" i="31" s="1"/>
  <c r="Q195" i="31"/>
  <c r="G134" i="31" s="1"/>
  <c r="Q202" i="31"/>
  <c r="G141" i="31" s="1"/>
  <c r="Q199" i="31"/>
  <c r="G138" i="31" s="1"/>
  <c r="Q205" i="31"/>
  <c r="G144" i="31" s="1"/>
  <c r="Q192" i="31"/>
  <c r="G131" i="31" s="1"/>
  <c r="Q196" i="31"/>
  <c r="G135" i="31" s="1"/>
  <c r="Q193" i="31"/>
  <c r="G132" i="31" s="1"/>
  <c r="T221" i="31"/>
  <c r="T223" i="31"/>
  <c r="T224" i="35"/>
  <c r="Q215" i="34"/>
  <c r="G154" i="34" s="1"/>
  <c r="R239" i="32"/>
  <c r="Q212" i="32" s="1"/>
  <c r="G151" i="32" s="1"/>
  <c r="Q214" i="33"/>
  <c r="G153" i="33" s="1"/>
  <c r="Q209" i="32"/>
  <c r="G148" i="32" s="1"/>
  <c r="T225" i="31"/>
  <c r="Q212" i="36"/>
  <c r="G151" i="36" s="1"/>
  <c r="R237" i="37"/>
  <c r="Q215" i="37"/>
  <c r="G154" i="37" s="1"/>
  <c r="R241" i="36"/>
  <c r="Q214" i="36" s="1"/>
  <c r="G153" i="36" s="1"/>
  <c r="R238" i="36"/>
  <c r="Q211" i="36" s="1"/>
  <c r="G150" i="36" s="1"/>
  <c r="Q208" i="36"/>
  <c r="G147" i="36" s="1"/>
  <c r="T221" i="35"/>
  <c r="R236" i="35"/>
  <c r="Q209" i="35" s="1"/>
  <c r="G148" i="35" s="1"/>
  <c r="R239" i="34"/>
  <c r="Q212" i="34" s="1"/>
  <c r="G151" i="34" s="1"/>
  <c r="Q213" i="34"/>
  <c r="G152" i="34" s="1"/>
  <c r="R238" i="37"/>
  <c r="Q211" i="37" s="1"/>
  <c r="G150" i="37" s="1"/>
  <c r="R235" i="37"/>
  <c r="Q208" i="37" s="1"/>
  <c r="G147" i="37" s="1"/>
  <c r="R241" i="37"/>
  <c r="Q214" i="37" s="1"/>
  <c r="G153" i="37" s="1"/>
  <c r="Q210" i="37"/>
  <c r="G149" i="37" s="1"/>
  <c r="Q209" i="37"/>
  <c r="G148" i="37" s="1"/>
  <c r="R242" i="36"/>
  <c r="Q215" i="36" s="1"/>
  <c r="G154" i="36" s="1"/>
  <c r="Q213" i="36"/>
  <c r="G152" i="36" s="1"/>
  <c r="Q210" i="36"/>
  <c r="G149" i="36" s="1"/>
  <c r="Q206" i="35"/>
  <c r="G145" i="35" s="1"/>
  <c r="Q203" i="35"/>
  <c r="G142" i="35" s="1"/>
  <c r="Q200" i="35"/>
  <c r="G139" i="35" s="1"/>
  <c r="Q197" i="35"/>
  <c r="G136" i="35" s="1"/>
  <c r="Q194" i="35"/>
  <c r="G133" i="35" s="1"/>
  <c r="Q191" i="35"/>
  <c r="G130" i="35" s="1"/>
  <c r="Q202" i="35"/>
  <c r="G141" i="35" s="1"/>
  <c r="Q199" i="35"/>
  <c r="G138" i="35" s="1"/>
  <c r="Q196" i="35"/>
  <c r="G135" i="35" s="1"/>
  <c r="Q193" i="35"/>
  <c r="G132" i="35" s="1"/>
  <c r="Q195" i="35"/>
  <c r="G134" i="35" s="1"/>
  <c r="Q204" i="35"/>
  <c r="G143" i="35" s="1"/>
  <c r="Q201" i="35"/>
  <c r="G140" i="35" s="1"/>
  <c r="Q192" i="35"/>
  <c r="G131" i="35" s="1"/>
  <c r="Q207" i="35"/>
  <c r="G146" i="35" s="1"/>
  <c r="Q205" i="35"/>
  <c r="G144" i="35" s="1"/>
  <c r="Q198" i="35"/>
  <c r="G137" i="35" s="1"/>
  <c r="Q215" i="35"/>
  <c r="G154" i="35" s="1"/>
  <c r="Q210" i="35"/>
  <c r="G149" i="35" s="1"/>
  <c r="T222" i="35"/>
  <c r="R235" i="35"/>
  <c r="Q208" i="35" s="1"/>
  <c r="G147" i="35" s="1"/>
  <c r="R238" i="35"/>
  <c r="Q211" i="35" s="1"/>
  <c r="G150" i="35" s="1"/>
  <c r="R241" i="34"/>
  <c r="Q214" i="34" s="1"/>
  <c r="G153" i="34" s="1"/>
  <c r="R235" i="34"/>
  <c r="Q208" i="34" s="1"/>
  <c r="G147" i="34" s="1"/>
  <c r="R239" i="33"/>
  <c r="Q212" i="33" s="1"/>
  <c r="G151" i="33" s="1"/>
  <c r="R235" i="33"/>
  <c r="Q208" i="33" s="1"/>
  <c r="G147" i="33" s="1"/>
  <c r="Q211" i="33"/>
  <c r="G150" i="33" s="1"/>
  <c r="R241" i="31"/>
  <c r="R236" i="32"/>
  <c r="T220" i="33"/>
  <c r="Q211" i="32"/>
  <c r="G150" i="32" s="1"/>
  <c r="Q208" i="32"/>
  <c r="G147" i="32" s="1"/>
  <c r="R239" i="30"/>
  <c r="R236" i="30"/>
  <c r="R235" i="29"/>
  <c r="T220" i="29"/>
  <c r="T225" i="29"/>
  <c r="Q205" i="28"/>
  <c r="G144" i="28" s="1"/>
  <c r="Q192" i="28"/>
  <c r="G131" i="28" s="1"/>
  <c r="Q202" i="28"/>
  <c r="G141" i="28" s="1"/>
  <c r="Q199" i="28"/>
  <c r="G138" i="28" s="1"/>
  <c r="Q196" i="28"/>
  <c r="G135" i="28" s="1"/>
  <c r="Q193" i="28"/>
  <c r="G132" i="28" s="1"/>
  <c r="Q206" i="28"/>
  <c r="G145" i="28" s="1"/>
  <c r="Q203" i="28"/>
  <c r="G142" i="28" s="1"/>
  <c r="Q200" i="28"/>
  <c r="G139" i="28" s="1"/>
  <c r="Q197" i="28"/>
  <c r="G136" i="28" s="1"/>
  <c r="Q194" i="28"/>
  <c r="G133" i="28" s="1"/>
  <c r="Q191" i="28"/>
  <c r="G130" i="28" s="1"/>
  <c r="Q207" i="28"/>
  <c r="G146" i="28" s="1"/>
  <c r="Q204" i="28"/>
  <c r="G143" i="28" s="1"/>
  <c r="Q201" i="28"/>
  <c r="G140" i="28" s="1"/>
  <c r="Q198" i="28"/>
  <c r="G137" i="28" s="1"/>
  <c r="Q195" i="28"/>
  <c r="G134" i="28" s="1"/>
  <c r="R239" i="28"/>
  <c r="Q212" i="28" s="1"/>
  <c r="G151" i="28" s="1"/>
  <c r="T222" i="28"/>
  <c r="T221" i="28"/>
  <c r="R237" i="30"/>
  <c r="P232" i="29"/>
  <c r="O231" i="29"/>
  <c r="Q231" i="29"/>
  <c r="P230" i="29"/>
  <c r="Q232" i="29"/>
  <c r="O230" i="29"/>
  <c r="O232" i="29"/>
  <c r="P231" i="29"/>
  <c r="Q230" i="29"/>
  <c r="P193" i="29"/>
  <c r="P212" i="29"/>
  <c r="P208" i="29"/>
  <c r="Q208" i="29" s="1"/>
  <c r="G147" i="29" s="1"/>
  <c r="P192" i="29"/>
  <c r="P215" i="29"/>
  <c r="P211" i="29"/>
  <c r="Q211" i="29" s="1"/>
  <c r="G150" i="29" s="1"/>
  <c r="P191" i="29"/>
  <c r="P214" i="29"/>
  <c r="Q214" i="29" s="1"/>
  <c r="G153" i="29" s="1"/>
  <c r="P210" i="29"/>
  <c r="Q210" i="29" s="1"/>
  <c r="G149" i="29" s="1"/>
  <c r="P209" i="29"/>
  <c r="Q209" i="29" s="1"/>
  <c r="G148" i="29" s="1"/>
  <c r="P213" i="29"/>
  <c r="Q213" i="29" s="1"/>
  <c r="G152" i="29" s="1"/>
  <c r="R237" i="28"/>
  <c r="Q210" i="28" s="1"/>
  <c r="G149" i="28" s="1"/>
  <c r="R235" i="30"/>
  <c r="R241" i="30"/>
  <c r="R239" i="29"/>
  <c r="R238" i="29"/>
  <c r="T224" i="29"/>
  <c r="N218" i="29"/>
  <c r="R236" i="28"/>
  <c r="Q209" i="28" s="1"/>
  <c r="G148" i="28" s="1"/>
  <c r="R238" i="28"/>
  <c r="Q211" i="28" s="1"/>
  <c r="G150" i="28" s="1"/>
  <c r="R235" i="28"/>
  <c r="Q208" i="28" s="1"/>
  <c r="G147" i="28" s="1"/>
  <c r="T220" i="28"/>
  <c r="P215" i="30"/>
  <c r="P213" i="30"/>
  <c r="P211" i="30"/>
  <c r="Q211" i="30" s="1"/>
  <c r="G150" i="30" s="1"/>
  <c r="P209" i="30"/>
  <c r="P191" i="30"/>
  <c r="P214" i="30"/>
  <c r="Q214" i="30" s="1"/>
  <c r="G153" i="30" s="1"/>
  <c r="P212" i="30"/>
  <c r="Q212" i="30" s="1"/>
  <c r="G151" i="30" s="1"/>
  <c r="P210" i="30"/>
  <c r="P208" i="30"/>
  <c r="P192" i="30"/>
  <c r="P193" i="30"/>
  <c r="R240" i="30"/>
  <c r="R242" i="29"/>
  <c r="R241" i="28"/>
  <c r="Q214" i="28" s="1"/>
  <c r="G153" i="28" s="1"/>
  <c r="R240" i="28"/>
  <c r="Q213" i="28" s="1"/>
  <c r="G152" i="28" s="1"/>
  <c r="R236" i="27"/>
  <c r="Q212" i="27"/>
  <c r="G151" i="27" s="1"/>
  <c r="Q211" i="27"/>
  <c r="G150" i="27" s="1"/>
  <c r="Q215" i="26"/>
  <c r="G154" i="26" s="1"/>
  <c r="Q210" i="26"/>
  <c r="G149" i="26" s="1"/>
  <c r="R237" i="27"/>
  <c r="T223" i="27"/>
  <c r="T225" i="27"/>
  <c r="Q211" i="26"/>
  <c r="G150" i="26" s="1"/>
  <c r="Q209" i="26"/>
  <c r="G148" i="26" s="1"/>
  <c r="Q212" i="26"/>
  <c r="G151" i="26" s="1"/>
  <c r="T220" i="27"/>
  <c r="T222" i="27"/>
  <c r="Q213" i="26"/>
  <c r="G152" i="26" s="1"/>
  <c r="R235" i="27"/>
  <c r="Q208" i="27" s="1"/>
  <c r="G147" i="27" s="1"/>
  <c r="R241" i="27"/>
  <c r="Q214" i="27" s="1"/>
  <c r="G153" i="27" s="1"/>
  <c r="R242" i="27"/>
  <c r="Q215" i="27" s="1"/>
  <c r="G154" i="27" s="1"/>
  <c r="R240" i="27"/>
  <c r="Q213" i="27" s="1"/>
  <c r="G152" i="27" s="1"/>
  <c r="R241" i="26"/>
  <c r="Q214" i="26" s="1"/>
  <c r="G153" i="26" s="1"/>
  <c r="Q210" i="27"/>
  <c r="G149" i="27" s="1"/>
  <c r="Q209" i="27"/>
  <c r="G148" i="27" s="1"/>
  <c r="Q208" i="26"/>
  <c r="G147" i="26" s="1"/>
  <c r="R242" i="25"/>
  <c r="T224" i="25"/>
  <c r="T222" i="25"/>
  <c r="R235" i="25"/>
  <c r="R237" i="25"/>
  <c r="T225" i="25"/>
  <c r="P215" i="25"/>
  <c r="P213" i="25"/>
  <c r="P211" i="25"/>
  <c r="P209" i="25"/>
  <c r="P191" i="25"/>
  <c r="P214" i="25"/>
  <c r="P210" i="25"/>
  <c r="P208" i="25"/>
  <c r="P192" i="25"/>
  <c r="P212" i="25"/>
  <c r="Q212" i="25" s="1"/>
  <c r="G151" i="25" s="1"/>
  <c r="P193" i="25"/>
  <c r="R238" i="25"/>
  <c r="R240" i="25"/>
  <c r="R241" i="25"/>
  <c r="T223" i="25"/>
  <c r="T220" i="25"/>
  <c r="R236" i="25"/>
  <c r="Q207" i="25"/>
  <c r="G146" i="25" s="1"/>
  <c r="Q204" i="25"/>
  <c r="G143" i="25" s="1"/>
  <c r="Q201" i="25"/>
  <c r="G140" i="25" s="1"/>
  <c r="Q198" i="25"/>
  <c r="G137" i="25" s="1"/>
  <c r="Q195" i="25"/>
  <c r="G134" i="25" s="1"/>
  <c r="Q205" i="25"/>
  <c r="G144" i="25" s="1"/>
  <c r="Q192" i="25"/>
  <c r="G131" i="25" s="1"/>
  <c r="Q202" i="25"/>
  <c r="G141" i="25" s="1"/>
  <c r="Q199" i="25"/>
  <c r="G138" i="25" s="1"/>
  <c r="Q196" i="25"/>
  <c r="G135" i="25" s="1"/>
  <c r="Q193" i="25"/>
  <c r="G132" i="25" s="1"/>
  <c r="Q206" i="25"/>
  <c r="G145" i="25" s="1"/>
  <c r="Q203" i="25"/>
  <c r="G142" i="25" s="1"/>
  <c r="Q200" i="25"/>
  <c r="G139" i="25" s="1"/>
  <c r="Q197" i="25"/>
  <c r="G136" i="25" s="1"/>
  <c r="Q194" i="25"/>
  <c r="G133" i="25" s="1"/>
  <c r="Q191" i="25"/>
  <c r="G130" i="25" s="1"/>
  <c r="R240" i="24"/>
  <c r="Q213" i="24" s="1"/>
  <c r="G152" i="24" s="1"/>
  <c r="R235" i="24"/>
  <c r="Q208" i="24" s="1"/>
  <c r="G147" i="24" s="1"/>
  <c r="R237" i="24"/>
  <c r="Q210" i="24" s="1"/>
  <c r="G149" i="24" s="1"/>
  <c r="T225" i="24"/>
  <c r="T223" i="24"/>
  <c r="T222" i="24"/>
  <c r="Q211" i="24"/>
  <c r="G150" i="24" s="1"/>
  <c r="R236" i="24"/>
  <c r="Q209" i="24" s="1"/>
  <c r="G148" i="24" s="1"/>
  <c r="R241" i="3"/>
  <c r="R235" i="3"/>
  <c r="R237" i="3"/>
  <c r="R238" i="3"/>
  <c r="R242" i="3"/>
  <c r="R240" i="3"/>
  <c r="R236" i="3"/>
  <c r="O230" i="3"/>
  <c r="P231" i="3"/>
  <c r="O231" i="3"/>
  <c r="Q230" i="3"/>
  <c r="Q232" i="3"/>
  <c r="P232" i="3"/>
  <c r="Q231" i="3"/>
  <c r="N218" i="3"/>
  <c r="P230" i="3"/>
  <c r="T220" i="3"/>
  <c r="T225" i="3"/>
  <c r="T221" i="3"/>
  <c r="T224" i="3"/>
  <c r="T222" i="3"/>
  <c r="R239" i="3"/>
  <c r="Q210" i="25" l="1"/>
  <c r="G149" i="25" s="1"/>
  <c r="Q215" i="25"/>
  <c r="G154" i="25" s="1"/>
  <c r="Q210" i="30"/>
  <c r="G149" i="30" s="1"/>
  <c r="Q209" i="30"/>
  <c r="G148" i="30" s="1"/>
  <c r="Q208" i="39"/>
  <c r="G147" i="39" s="1"/>
  <c r="T221" i="32"/>
  <c r="T222" i="32"/>
  <c r="T224" i="32"/>
  <c r="T220" i="32"/>
  <c r="T225" i="32"/>
  <c r="Q215" i="30"/>
  <c r="G154" i="30" s="1"/>
  <c r="Q215" i="29"/>
  <c r="G154" i="29" s="1"/>
  <c r="Q209" i="31"/>
  <c r="G148" i="31" s="1"/>
  <c r="Q212" i="39"/>
  <c r="G151" i="39" s="1"/>
  <c r="A39" i="4"/>
  <c r="A43" i="4"/>
  <c r="A36" i="4"/>
  <c r="E1" i="27"/>
  <c r="A40" i="4"/>
  <c r="A45" i="4"/>
  <c r="A37" i="4"/>
  <c r="A42" i="4"/>
  <c r="A38" i="4"/>
  <c r="A44" i="4"/>
  <c r="A41" i="4"/>
  <c r="A46" i="4"/>
  <c r="D2" i="26"/>
  <c r="Q210" i="31"/>
  <c r="G149" i="31" s="1"/>
  <c r="Q208" i="31"/>
  <c r="G147" i="31" s="1"/>
  <c r="Q214" i="31"/>
  <c r="G153" i="31" s="1"/>
  <c r="Q206" i="29"/>
  <c r="G145" i="29" s="1"/>
  <c r="Q203" i="29"/>
  <c r="G142" i="29" s="1"/>
  <c r="Q200" i="29"/>
  <c r="G139" i="29" s="1"/>
  <c r="Q197" i="29"/>
  <c r="G136" i="29" s="1"/>
  <c r="Q194" i="29"/>
  <c r="G133" i="29" s="1"/>
  <c r="Q191" i="29"/>
  <c r="G130" i="29" s="1"/>
  <c r="Q205" i="29"/>
  <c r="G144" i="29" s="1"/>
  <c r="Q192" i="29"/>
  <c r="G131" i="29" s="1"/>
  <c r="Q201" i="29"/>
  <c r="G140" i="29" s="1"/>
  <c r="Q199" i="29"/>
  <c r="G138" i="29" s="1"/>
  <c r="Q198" i="29"/>
  <c r="G137" i="29" s="1"/>
  <c r="Q196" i="29"/>
  <c r="G135" i="29" s="1"/>
  <c r="Q207" i="29"/>
  <c r="G146" i="29" s="1"/>
  <c r="Q195" i="29"/>
  <c r="G134" i="29" s="1"/>
  <c r="Q193" i="29"/>
  <c r="G132" i="29" s="1"/>
  <c r="Q204" i="29"/>
  <c r="G143" i="29" s="1"/>
  <c r="Q202" i="29"/>
  <c r="G141" i="29" s="1"/>
  <c r="Q213" i="30"/>
  <c r="G152" i="30" s="1"/>
  <c r="Q208" i="30"/>
  <c r="G147" i="30" s="1"/>
  <c r="Q212" i="29"/>
  <c r="G151" i="29" s="1"/>
  <c r="Q214" i="25"/>
  <c r="G153" i="25" s="1"/>
  <c r="Q213" i="25"/>
  <c r="G152" i="25" s="1"/>
  <c r="Q208" i="25"/>
  <c r="G147" i="25" s="1"/>
  <c r="Q209" i="25"/>
  <c r="G148" i="25" s="1"/>
  <c r="Q211" i="25"/>
  <c r="G150" i="25" s="1"/>
  <c r="Q195" i="3"/>
  <c r="G134" i="3" s="1"/>
  <c r="Q200" i="3"/>
  <c r="G139" i="3" s="1"/>
  <c r="Q204" i="3"/>
  <c r="G143" i="3" s="1"/>
  <c r="Q198" i="3"/>
  <c r="G137" i="3" s="1"/>
  <c r="Q196" i="3"/>
  <c r="G135" i="3" s="1"/>
  <c r="Q194" i="3"/>
  <c r="G133" i="3" s="1"/>
  <c r="Q192" i="3"/>
  <c r="G131" i="3" s="1"/>
  <c r="Q203" i="3"/>
  <c r="G142" i="3" s="1"/>
  <c r="Q201" i="3"/>
  <c r="G140" i="3" s="1"/>
  <c r="Q202" i="3"/>
  <c r="G141" i="3" s="1"/>
  <c r="Q199" i="3"/>
  <c r="G138" i="3" s="1"/>
  <c r="Q191" i="3"/>
  <c r="G130" i="3" s="1"/>
  <c r="Q207" i="3"/>
  <c r="G146" i="3" s="1"/>
  <c r="Q206" i="3"/>
  <c r="G145" i="3" s="1"/>
  <c r="Q197" i="3"/>
  <c r="G136" i="3" s="1"/>
  <c r="Q193" i="3"/>
  <c r="G132" i="3" s="1"/>
  <c r="Q205" i="3"/>
  <c r="G144" i="3" s="1"/>
  <c r="D2" i="27" l="1"/>
  <c r="A49" i="4"/>
  <c r="A53" i="4"/>
  <c r="A57" i="4"/>
  <c r="E1" i="28"/>
  <c r="A51" i="4"/>
  <c r="A56" i="4"/>
  <c r="A48" i="4"/>
  <c r="A54" i="4"/>
  <c r="A50" i="4"/>
  <c r="A55" i="4"/>
  <c r="A52" i="4"/>
  <c r="A47" i="4"/>
  <c r="A59" i="4" l="1"/>
  <c r="A63" i="4"/>
  <c r="A67" i="4"/>
  <c r="A62" i="4"/>
  <c r="A68" i="4"/>
  <c r="A60" i="4"/>
  <c r="A65" i="4"/>
  <c r="A61" i="4"/>
  <c r="A66" i="4"/>
  <c r="A64" i="4"/>
  <c r="A58" i="4"/>
  <c r="D2" i="28"/>
  <c r="E1" i="29"/>
  <c r="A73" i="4" l="1"/>
  <c r="A77" i="4"/>
  <c r="A74" i="4"/>
  <c r="A79" i="4"/>
  <c r="A71" i="4"/>
  <c r="A76" i="4"/>
  <c r="A72" i="4"/>
  <c r="A78" i="4"/>
  <c r="A70" i="4"/>
  <c r="A75" i="4"/>
  <c r="A69" i="4"/>
  <c r="D2" i="29"/>
  <c r="E1" i="30"/>
  <c r="B160" i="3"/>
  <c r="B161" i="3" l="1"/>
  <c r="B162" i="3" s="1"/>
  <c r="B163" i="3" s="1"/>
  <c r="B164" i="3" s="1"/>
  <c r="B165" i="3" s="1"/>
  <c r="D2" i="30"/>
  <c r="A83" i="4"/>
  <c r="A87" i="4"/>
  <c r="A80" i="4"/>
  <c r="A85" i="4"/>
  <c r="A90" i="4"/>
  <c r="A82" i="4"/>
  <c r="A88" i="4"/>
  <c r="A84" i="4"/>
  <c r="A89" i="4"/>
  <c r="E1" i="31"/>
  <c r="A81" i="4"/>
  <c r="A86" i="4"/>
  <c r="B31" i="3"/>
  <c r="B32" i="3" s="1"/>
  <c r="A93" i="4" l="1"/>
  <c r="A97" i="4"/>
  <c r="A101" i="4"/>
  <c r="A96" i="4"/>
  <c r="A91" i="4"/>
  <c r="A94" i="4"/>
  <c r="A99" i="4"/>
  <c r="E1" i="32"/>
  <c r="A95" i="4"/>
  <c r="A100" i="4"/>
  <c r="A92" i="4"/>
  <c r="A98" i="4"/>
  <c r="D2" i="31"/>
  <c r="E13" i="4"/>
  <c r="B13" i="4" s="1"/>
  <c r="E12" i="4"/>
  <c r="E11" i="4"/>
  <c r="I11" i="4" s="1"/>
  <c r="E10" i="4"/>
  <c r="E9" i="4"/>
  <c r="E8" i="4"/>
  <c r="C8" i="4" s="1"/>
  <c r="E7" i="4"/>
  <c r="E6" i="4"/>
  <c r="E5" i="4"/>
  <c r="C5" i="4" s="1"/>
  <c r="E4" i="4"/>
  <c r="C4" i="4" s="1"/>
  <c r="D13" i="4"/>
  <c r="D12" i="4"/>
  <c r="D11" i="4"/>
  <c r="D10" i="4"/>
  <c r="D9" i="4"/>
  <c r="D8" i="4"/>
  <c r="D7" i="4"/>
  <c r="D6" i="4"/>
  <c r="D5" i="4"/>
  <c r="D4" i="4"/>
  <c r="E3" i="4"/>
  <c r="I9" i="4"/>
  <c r="B12" i="4"/>
  <c r="A103" i="4" l="1"/>
  <c r="A107" i="4"/>
  <c r="A111" i="4"/>
  <c r="A104" i="4"/>
  <c r="A108" i="4"/>
  <c r="A106" i="4"/>
  <c r="A102" i="4"/>
  <c r="A110" i="4"/>
  <c r="A105" i="4"/>
  <c r="A112" i="4"/>
  <c r="A109" i="4"/>
  <c r="E1" i="33"/>
  <c r="D2" i="32"/>
  <c r="I8" i="4"/>
  <c r="I5" i="4"/>
  <c r="I4" i="4"/>
  <c r="C9" i="4"/>
  <c r="C7" i="4"/>
  <c r="I7" i="4"/>
  <c r="C11" i="4"/>
  <c r="C6" i="4"/>
  <c r="I6" i="4"/>
  <c r="I10" i="4"/>
  <c r="C10" i="4"/>
  <c r="L13" i="4"/>
  <c r="I13" i="4"/>
  <c r="M13" i="4"/>
  <c r="J13" i="4"/>
  <c r="C13" i="4"/>
  <c r="K13" i="4"/>
  <c r="J12" i="4"/>
  <c r="L12" i="4"/>
  <c r="C12" i="4"/>
  <c r="I12" i="4"/>
  <c r="K12" i="4"/>
  <c r="M12" i="4"/>
  <c r="C3" i="4"/>
  <c r="I3" i="4"/>
  <c r="A117" i="4" l="1"/>
  <c r="A121" i="4"/>
  <c r="A114" i="4"/>
  <c r="A118" i="4"/>
  <c r="A122" i="4"/>
  <c r="A120" i="4"/>
  <c r="A116" i="4"/>
  <c r="A113" i="4"/>
  <c r="A119" i="4"/>
  <c r="A115" i="4"/>
  <c r="A123" i="4"/>
  <c r="E1" i="34"/>
  <c r="D2" i="33"/>
  <c r="E188" i="3"/>
  <c r="E181" i="3"/>
  <c r="E180" i="3"/>
  <c r="E179" i="3"/>
  <c r="E189" i="3"/>
  <c r="E186" i="3"/>
  <c r="E185" i="3"/>
  <c r="E184" i="3"/>
  <c r="E183" i="3"/>
  <c r="E177" i="3"/>
  <c r="E176" i="3"/>
  <c r="E173" i="3"/>
  <c r="E172" i="3"/>
  <c r="A127" i="4" l="1"/>
  <c r="A131" i="4"/>
  <c r="A124" i="4"/>
  <c r="A128" i="4"/>
  <c r="A132" i="4"/>
  <c r="A126" i="4"/>
  <c r="A134" i="4"/>
  <c r="A130" i="4"/>
  <c r="A125" i="4"/>
  <c r="A133" i="4"/>
  <c r="A129" i="4"/>
  <c r="E1" i="35"/>
  <c r="D2" i="34"/>
  <c r="H3" i="4"/>
  <c r="H5" i="4"/>
  <c r="H8" i="4"/>
  <c r="H4" i="4"/>
  <c r="H11" i="4"/>
  <c r="H7" i="4"/>
  <c r="H9" i="4"/>
  <c r="H6" i="4"/>
  <c r="H10" i="4"/>
  <c r="G4" i="4"/>
  <c r="G5" i="4"/>
  <c r="G8" i="4"/>
  <c r="G9" i="4"/>
  <c r="G10" i="4"/>
  <c r="G7" i="4"/>
  <c r="G11" i="4"/>
  <c r="G6" i="4"/>
  <c r="G13" i="4"/>
  <c r="G3" i="4"/>
  <c r="H12" i="4"/>
  <c r="H13" i="4"/>
  <c r="G12" i="4"/>
  <c r="E175" i="3"/>
  <c r="E178" i="3"/>
  <c r="E187" i="3"/>
  <c r="E182" i="3"/>
  <c r="A137" i="4" l="1"/>
  <c r="A141" i="4"/>
  <c r="A145" i="4"/>
  <c r="A138" i="4"/>
  <c r="A142" i="4"/>
  <c r="A135" i="4"/>
  <c r="A140" i="4"/>
  <c r="A136" i="4"/>
  <c r="A144" i="4"/>
  <c r="A139" i="4"/>
  <c r="A143" i="4"/>
  <c r="E1" i="36"/>
  <c r="D2" i="35"/>
  <c r="L4" i="4"/>
  <c r="L8" i="4"/>
  <c r="L9" i="4"/>
  <c r="L5" i="4"/>
  <c r="L10" i="4"/>
  <c r="L7" i="4"/>
  <c r="L11" i="4"/>
  <c r="L3" i="4"/>
  <c r="L6" i="4"/>
  <c r="M8" i="4"/>
  <c r="M5" i="4"/>
  <c r="M4" i="4"/>
  <c r="M10" i="4"/>
  <c r="M7" i="4"/>
  <c r="M6" i="4"/>
  <c r="M9" i="4"/>
  <c r="M11" i="4"/>
  <c r="M3" i="4"/>
  <c r="K4" i="4"/>
  <c r="K5" i="4"/>
  <c r="K9" i="4"/>
  <c r="K8" i="4"/>
  <c r="K6" i="4"/>
  <c r="K3" i="4"/>
  <c r="K7" i="4"/>
  <c r="K10" i="4"/>
  <c r="K11" i="4"/>
  <c r="J4" i="4"/>
  <c r="J7" i="4"/>
  <c r="J8" i="4"/>
  <c r="J9" i="4"/>
  <c r="J3" i="4"/>
  <c r="J6" i="4"/>
  <c r="J5" i="4"/>
  <c r="J10" i="4"/>
  <c r="J11" i="4"/>
  <c r="F13" i="4"/>
  <c r="F12" i="4"/>
  <c r="A147" i="4" l="1"/>
  <c r="A151" i="4"/>
  <c r="A155" i="4"/>
  <c r="A148" i="4"/>
  <c r="A152" i="4"/>
  <c r="A156" i="4"/>
  <c r="A154" i="4"/>
  <c r="A150" i="4"/>
  <c r="A153" i="4"/>
  <c r="A149" i="4"/>
  <c r="A146" i="4"/>
  <c r="D2" i="36"/>
  <c r="E1" i="37"/>
  <c r="F8" i="4"/>
  <c r="F5" i="4"/>
  <c r="F4" i="4"/>
  <c r="F9" i="4"/>
  <c r="F10" i="4"/>
  <c r="F6" i="4"/>
  <c r="F11" i="4"/>
  <c r="F7" i="4"/>
  <c r="D2" i="37" l="1"/>
  <c r="A161" i="4"/>
  <c r="A165" i="4"/>
  <c r="A158" i="4"/>
  <c r="A162" i="4"/>
  <c r="A166" i="4"/>
  <c r="A160" i="4"/>
  <c r="A157" i="4"/>
  <c r="A164" i="4"/>
  <c r="A159" i="4"/>
  <c r="A167" i="4"/>
  <c r="A163" i="4"/>
  <c r="E1" i="38"/>
  <c r="B33" i="3"/>
  <c r="B34" i="3" s="1"/>
  <c r="E89" i="3"/>
  <c r="E148" i="3"/>
  <c r="A171" i="4" l="1"/>
  <c r="A175" i="4"/>
  <c r="A168" i="4"/>
  <c r="E1" i="39"/>
  <c r="A172" i="4"/>
  <c r="A176" i="4"/>
  <c r="A174" i="4"/>
  <c r="A170" i="4"/>
  <c r="A178" i="4"/>
  <c r="A173" i="4"/>
  <c r="A169" i="4"/>
  <c r="A177" i="4"/>
  <c r="D2" i="38"/>
  <c r="B38" i="3"/>
  <c r="B43" i="3" s="1"/>
  <c r="B47" i="3" s="1"/>
  <c r="B48" i="3" s="1"/>
  <c r="B49" i="3" s="1"/>
  <c r="B50" i="3" s="1"/>
  <c r="A181" i="4" l="1"/>
  <c r="A185" i="4"/>
  <c r="A189" i="4"/>
  <c r="A182" i="4"/>
  <c r="A186" i="4"/>
  <c r="A179" i="4"/>
  <c r="A180" i="4"/>
  <c r="A188" i="4"/>
  <c r="A184" i="4"/>
  <c r="A187" i="4"/>
  <c r="A183" i="4"/>
  <c r="D2" i="39"/>
  <c r="E1" i="40"/>
  <c r="B4" i="4"/>
  <c r="B5" i="4"/>
  <c r="B8" i="4"/>
  <c r="B6" i="4"/>
  <c r="B3" i="4"/>
  <c r="B9" i="4"/>
  <c r="B10" i="4"/>
  <c r="B11" i="4"/>
  <c r="B7" i="4"/>
  <c r="B51" i="3"/>
  <c r="B52" i="3" s="1"/>
  <c r="B55" i="3" s="1"/>
  <c r="B58" i="3" s="1"/>
  <c r="B65" i="3" s="1"/>
  <c r="B71" i="3" s="1"/>
  <c r="B72" i="3" s="1"/>
  <c r="AQ14" i="3"/>
  <c r="A193" i="4" l="1"/>
  <c r="A197" i="4"/>
  <c r="A190" i="4"/>
  <c r="A191" i="4"/>
  <c r="A195" i="4"/>
  <c r="A199" i="4"/>
  <c r="A192" i="4"/>
  <c r="A196" i="4"/>
  <c r="A200" i="4"/>
  <c r="A194" i="4"/>
  <c r="A198" i="4"/>
  <c r="D2" i="40"/>
  <c r="E1" i="41"/>
  <c r="B76" i="3"/>
  <c r="B77" i="3" s="1"/>
  <c r="E147" i="3"/>
  <c r="E156" i="3"/>
  <c r="E149" i="3"/>
  <c r="E154" i="3"/>
  <c r="E155" i="3" s="1"/>
  <c r="E146" i="3"/>
  <c r="E129" i="3" s="1"/>
  <c r="CU14" i="3"/>
  <c r="E114" i="3"/>
  <c r="CT14" i="3"/>
  <c r="E111" i="3"/>
  <c r="CS14" i="3"/>
  <c r="E108" i="3"/>
  <c r="CR14" i="3"/>
  <c r="E105" i="3"/>
  <c r="CQ14" i="3"/>
  <c r="E102" i="3"/>
  <c r="CM14" i="3"/>
  <c r="E95" i="3"/>
  <c r="CH14" i="3"/>
  <c r="CF14" i="3"/>
  <c r="E85" i="3"/>
  <c r="CD14" i="3"/>
  <c r="E81" i="3"/>
  <c r="CB14" i="3"/>
  <c r="E77" i="3"/>
  <c r="BV14" i="3"/>
  <c r="E65" i="3"/>
  <c r="BO14" i="3"/>
  <c r="E55" i="3"/>
  <c r="BN14" i="3"/>
  <c r="E52" i="3"/>
  <c r="E43" i="3"/>
  <c r="K167" i="3" s="1"/>
  <c r="BH14" i="3"/>
  <c r="E38" i="3"/>
  <c r="BG14" i="3"/>
  <c r="A203" i="4" l="1"/>
  <c r="A207" i="4"/>
  <c r="A211" i="4"/>
  <c r="A205" i="4"/>
  <c r="A209" i="4"/>
  <c r="A202" i="4"/>
  <c r="A206" i="4"/>
  <c r="A210" i="4"/>
  <c r="A208" i="4"/>
  <c r="A201" i="4"/>
  <c r="A204" i="4"/>
  <c r="E1" i="42"/>
  <c r="D2" i="41"/>
  <c r="P209" i="3"/>
  <c r="Q209" i="3" s="1"/>
  <c r="G148" i="3" s="1"/>
  <c r="P215" i="3"/>
  <c r="Q215" i="3" s="1"/>
  <c r="G154" i="3" s="1"/>
  <c r="P191" i="3"/>
  <c r="P192" i="3"/>
  <c r="P213" i="3"/>
  <c r="Q213" i="3" s="1"/>
  <c r="G152" i="3" s="1"/>
  <c r="P211" i="3"/>
  <c r="Q211" i="3" s="1"/>
  <c r="G150" i="3" s="1"/>
  <c r="P210" i="3"/>
  <c r="Q210" i="3" s="1"/>
  <c r="G149" i="3" s="1"/>
  <c r="P193" i="3"/>
  <c r="P208" i="3"/>
  <c r="Q208" i="3" s="1"/>
  <c r="G147" i="3" s="1"/>
  <c r="P214" i="3"/>
  <c r="Q214" i="3" s="1"/>
  <c r="G153" i="3" s="1"/>
  <c r="P212" i="3"/>
  <c r="Q212" i="3" s="1"/>
  <c r="G151" i="3" s="1"/>
  <c r="B80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I14" i="3"/>
  <c r="BJ14" i="3"/>
  <c r="BK14" i="3"/>
  <c r="BL14" i="3"/>
  <c r="BM14" i="3"/>
  <c r="BP14" i="3"/>
  <c r="BQ14" i="3"/>
  <c r="BR14" i="3"/>
  <c r="BS14" i="3"/>
  <c r="BT14" i="3"/>
  <c r="BU14" i="3"/>
  <c r="BW14" i="3"/>
  <c r="BX14" i="3"/>
  <c r="BY14" i="3"/>
  <c r="BZ14" i="3"/>
  <c r="CA14" i="3"/>
  <c r="CC14" i="3"/>
  <c r="CE14" i="3"/>
  <c r="CG14" i="3"/>
  <c r="CI14" i="3"/>
  <c r="CJ14" i="3"/>
  <c r="CK14" i="3"/>
  <c r="CL14" i="3"/>
  <c r="CN14" i="3"/>
  <c r="CO14" i="3"/>
  <c r="CP14" i="3"/>
  <c r="CV14" i="3"/>
  <c r="CW14" i="3"/>
  <c r="CX14" i="3"/>
  <c r="CY14" i="3"/>
  <c r="CZ14" i="3"/>
  <c r="DA14" i="3"/>
  <c r="DB14" i="3"/>
  <c r="DC14" i="3"/>
  <c r="DD14" i="3"/>
  <c r="DE14" i="3"/>
  <c r="DF14" i="3"/>
  <c r="DG14" i="3"/>
  <c r="DH14" i="3"/>
  <c r="DI14" i="3"/>
  <c r="DJ14" i="3"/>
  <c r="DK14" i="3"/>
  <c r="DL14" i="3"/>
  <c r="DM14" i="3"/>
  <c r="DN14" i="3"/>
  <c r="DO14" i="3"/>
  <c r="DP14" i="3"/>
  <c r="DQ14" i="3"/>
  <c r="DR14" i="3"/>
  <c r="DS14" i="3"/>
  <c r="DT14" i="3"/>
  <c r="DU14" i="3"/>
  <c r="DV14" i="3"/>
  <c r="DW14" i="3"/>
  <c r="DX14" i="3"/>
  <c r="DY14" i="3"/>
  <c r="DZ14" i="3"/>
  <c r="D2" i="42" l="1"/>
  <c r="A213" i="4"/>
  <c r="A217" i="4"/>
  <c r="A221" i="4"/>
  <c r="A215" i="4"/>
  <c r="A219" i="4"/>
  <c r="A212" i="4"/>
  <c r="A216" i="4"/>
  <c r="A220" i="4"/>
  <c r="A214" i="4"/>
  <c r="A222" i="4"/>
  <c r="A218" i="4"/>
  <c r="B81" i="3"/>
  <c r="B84" i="3" l="1"/>
  <c r="B85" i="3" s="1"/>
  <c r="B88" i="3" s="1"/>
  <c r="B89" i="3" s="1"/>
  <c r="B95" i="3" s="1"/>
  <c r="B98" i="3" s="1"/>
  <c r="B100" i="3" s="1"/>
  <c r="B101" i="3" s="1"/>
  <c r="B102" i="3" s="1"/>
  <c r="B105" i="3" s="1"/>
  <c r="B108" i="3" s="1"/>
  <c r="B111" i="3" s="1"/>
  <c r="B114" i="3" s="1"/>
  <c r="B117" i="3" s="1"/>
  <c r="B120" i="3" s="1"/>
  <c r="B123" i="3" s="1"/>
  <c r="B125" i="3" s="1"/>
  <c r="B129" i="3" s="1"/>
  <c r="F3" i="4" l="1"/>
</calcChain>
</file>

<file path=xl/sharedStrings.xml><?xml version="1.0" encoding="utf-8"?>
<sst xmlns="http://schemas.openxmlformats.org/spreadsheetml/2006/main" count="7589" uniqueCount="353">
  <si>
    <t>Номер</t>
  </si>
  <si>
    <t>Пощенски код</t>
  </si>
  <si>
    <t>Кандидат</t>
  </si>
  <si>
    <t>Открита отоплителна инсталация по стена</t>
  </si>
  <si>
    <t>Апартамент</t>
  </si>
  <si>
    <t>Етаж от къща</t>
  </si>
  <si>
    <t>Населено място (гр./с.)</t>
  </si>
  <si>
    <t>Улица/булевард</t>
  </si>
  <si>
    <t>Етаж</t>
  </si>
  <si>
    <t>Вход</t>
  </si>
  <si>
    <t>Площ на жилището (кв. метри)</t>
  </si>
  <si>
    <t xml:space="preserve"> </t>
  </si>
  <si>
    <t>Какъв е диаметърът (ф) на комина (розетката), към който е включен уредът на дърва и/или въглища, с който се отоплявате? (мм)</t>
  </si>
  <si>
    <t>Въпроси за домакинството</t>
  </si>
  <si>
    <t>Колко часа обичайно отоплявате жилището си?</t>
  </si>
  <si>
    <t>В работни дни</t>
  </si>
  <si>
    <t>В почивни дни</t>
  </si>
  <si>
    <t>Въглища (кг)</t>
  </si>
  <si>
    <t>Къща-едноетажна</t>
  </si>
  <si>
    <t>Къща-многоетажна</t>
  </si>
  <si>
    <t>Топлофицирана</t>
  </si>
  <si>
    <t xml:space="preserve">Газифицирана	</t>
  </si>
  <si>
    <t xml:space="preserve">Липсва централизиран източник </t>
  </si>
  <si>
    <t>Площ на помещенията в жилището, които планирам да отоплявам с новия отоплителен уред  (кв. метри)</t>
  </si>
  <si>
    <t>Печка на дърва и/или въглища - топловъздушна (бр.)</t>
  </si>
  <si>
    <t>Камина на дърва и/или въглища - топловъздушна (бр.)</t>
  </si>
  <si>
    <t>Камина на дърва и/или въглища с водна риза (бр.)</t>
  </si>
  <si>
    <t>Готварска печка на дърва и/или въглища (бр.)</t>
  </si>
  <si>
    <t>Котел на дърва и/или въглища (бр.)</t>
  </si>
  <si>
    <t>Какво е приблизителното тегло на отоплителния уред на дърва и/или въглища, с който се отоплявате? (кг)</t>
  </si>
  <si>
    <t xml:space="preserve">Какъв е приблизителният размер на отоплителния уред на дърва и/или въглища, с който се отоплявате? </t>
  </si>
  <si>
    <t>Отворена инсталация с отворен разширителен съд (в най-високата точка)</t>
  </si>
  <si>
    <t>Затворена инсталация със затворен разширителен съд (при котела)</t>
  </si>
  <si>
    <t>Вертикална щрангова отоплителна инсталация</t>
  </si>
  <si>
    <t>Хоризонтална инсталация с колекторни кутии</t>
  </si>
  <si>
    <t>Какви количества гориво използвате средно месечно през зимните месеци?</t>
  </si>
  <si>
    <t>Дърва  (куб. м)</t>
  </si>
  <si>
    <t>Лош</t>
  </si>
  <si>
    <t>Задоволителен</t>
  </si>
  <si>
    <t>Добър</t>
  </si>
  <si>
    <t>Много добър</t>
  </si>
  <si>
    <t>Идеален</t>
  </si>
  <si>
    <t>Зидана камина без горивна камера (с открит огън, открита камина)(бр.)</t>
  </si>
  <si>
    <t>Моля, посочете приблизително заплатената сума за отопление с твърдо гориво за отоплителен сезон 2018-2019 в лв.</t>
  </si>
  <si>
    <t>в. 1</t>
  </si>
  <si>
    <t>в. 2</t>
  </si>
  <si>
    <t>в. 3</t>
  </si>
  <si>
    <t>в. 3.1</t>
  </si>
  <si>
    <t>в. 3.2</t>
  </si>
  <si>
    <t>в. 3.3</t>
  </si>
  <si>
    <t>в. 3.4</t>
  </si>
  <si>
    <t>в. 3.5</t>
  </si>
  <si>
    <t>в. 3.6</t>
  </si>
  <si>
    <t>в. 3.7</t>
  </si>
  <si>
    <t>в. 3.8</t>
  </si>
  <si>
    <t>в. 4</t>
  </si>
  <si>
    <t>в. 5</t>
  </si>
  <si>
    <t>в. 6</t>
  </si>
  <si>
    <t>в. 7</t>
  </si>
  <si>
    <t>в. 8</t>
  </si>
  <si>
    <t>в. 9</t>
  </si>
  <si>
    <t>в. 10</t>
  </si>
  <si>
    <t>в. 11</t>
  </si>
  <si>
    <t>в. 12</t>
  </si>
  <si>
    <t>в. 13</t>
  </si>
  <si>
    <t>в. 14</t>
  </si>
  <si>
    <t>в. 15</t>
  </si>
  <si>
    <t>в. 16</t>
  </si>
  <si>
    <t>в. 17</t>
  </si>
  <si>
    <t>в. 18.1</t>
  </si>
  <si>
    <t>в. 18.2</t>
  </si>
  <si>
    <t>в. 18.3</t>
  </si>
  <si>
    <t>в. 18.4</t>
  </si>
  <si>
    <t>в. 18.5</t>
  </si>
  <si>
    <t>в. 18.6</t>
  </si>
  <si>
    <t>в. 19</t>
  </si>
  <si>
    <t>в. 22</t>
  </si>
  <si>
    <t>в. 23</t>
  </si>
  <si>
    <t>в. 24</t>
  </si>
  <si>
    <t>в. 25</t>
  </si>
  <si>
    <t>в. 26</t>
  </si>
  <si>
    <t>в. 27</t>
  </si>
  <si>
    <t>в. 30</t>
  </si>
  <si>
    <t>в. 31</t>
  </si>
  <si>
    <t>в. 32</t>
  </si>
  <si>
    <t>в. 33</t>
  </si>
  <si>
    <t>в. 34</t>
  </si>
  <si>
    <t>в. 35</t>
  </si>
  <si>
    <t>в. 36</t>
  </si>
  <si>
    <t>в. 37</t>
  </si>
  <si>
    <t>в. 39.1</t>
  </si>
  <si>
    <t>в. 39.2</t>
  </si>
  <si>
    <t>в. 20</t>
  </si>
  <si>
    <t>в. 21.1</t>
  </si>
  <si>
    <t>в. 21.2</t>
  </si>
  <si>
    <t>в. 21.3</t>
  </si>
  <si>
    <t>в. 28</t>
  </si>
  <si>
    <t>в. 29.1</t>
  </si>
  <si>
    <t>в. 29.2</t>
  </si>
  <si>
    <t>в. 29.3</t>
  </si>
  <si>
    <t>в. 29.4</t>
  </si>
  <si>
    <t>в. 29.5</t>
  </si>
  <si>
    <t>в. 38</t>
  </si>
  <si>
    <t>в. 40.1</t>
  </si>
  <si>
    <t>в. 40.2</t>
  </si>
  <si>
    <t>в. 41</t>
  </si>
  <si>
    <t>в.42.1</t>
  </si>
  <si>
    <t>в.42.2</t>
  </si>
  <si>
    <t>в.42.3</t>
  </si>
  <si>
    <t>в.42.4</t>
  </si>
  <si>
    <t>в.42.5</t>
  </si>
  <si>
    <t>в.42.6</t>
  </si>
  <si>
    <t>в.42.7</t>
  </si>
  <si>
    <t>в.42.8</t>
  </si>
  <si>
    <t>в.42.9</t>
  </si>
  <si>
    <t>в.42.10</t>
  </si>
  <si>
    <t>в.42.11</t>
  </si>
  <si>
    <t>в.42.12</t>
  </si>
  <si>
    <t>в.42.13</t>
  </si>
  <si>
    <t>в.42.14</t>
  </si>
  <si>
    <t>в.42.15</t>
  </si>
  <si>
    <t>в.42.16</t>
  </si>
  <si>
    <t>в.42.17</t>
  </si>
  <si>
    <t>в.42.18</t>
  </si>
  <si>
    <t>в.42.19</t>
  </si>
  <si>
    <t>в.42.20</t>
  </si>
  <si>
    <t>в.42.21</t>
  </si>
  <si>
    <t>в.42.22</t>
  </si>
  <si>
    <t>в.42.23</t>
  </si>
  <si>
    <t>в.42.24</t>
  </si>
  <si>
    <t>в.42.25</t>
  </si>
  <si>
    <t>в. 43</t>
  </si>
  <si>
    <t>ФОРМУЛЯР ЗА КАНДИДАТСТВАНЕ</t>
  </si>
  <si>
    <t>Проект № BG16M1OP002-5.003-0001 „Подобряване качеството на атмосферния въздух в Столична община чрез подмяна на отоплителни устройства на твърдо гориво с екологични алтернативи“</t>
  </si>
  <si>
    <t>Брой лица, които живеят в имота, за който кандидатствате за смяна на отоплителен уред?</t>
  </si>
  <si>
    <t>Трите имена</t>
  </si>
  <si>
    <t>Образец 2: Декларация за съгласие с условията за участие</t>
  </si>
  <si>
    <t>Образец 3: Декларация за съгласие от съсобственик/ци на имот</t>
  </si>
  <si>
    <t>Параметри на жилището, за което ще се заменя отоплителен уред на дърва/въглища</t>
  </si>
  <si>
    <t>Отоплително/и устройство/а, за които се кандидатства</t>
  </si>
  <si>
    <t>за колективно отопление
заедно със собственик/ци на други самостоятелни имоти</t>
  </si>
  <si>
    <t>Височина на таваните (сантиметри)</t>
  </si>
  <si>
    <t>Блок</t>
  </si>
  <si>
    <t>ЕГН</t>
  </si>
  <si>
    <t>самостоятелно като собственик на имота</t>
  </si>
  <si>
    <t>Помещение 1 (кв. м.)</t>
  </si>
  <si>
    <t>Помещение 2 (кв. м.)</t>
  </si>
  <si>
    <t>Помещение 3 (кв. м.)</t>
  </si>
  <si>
    <t>Индивидуален регистрационен номер при входирането и завеждането в общината на всеки отделен Формуляр за кандидатстване</t>
  </si>
  <si>
    <t>Номер на кандидата</t>
  </si>
  <si>
    <t>Номер на лична карта</t>
  </si>
  <si>
    <t>4.2</t>
  </si>
  <si>
    <t>4.3</t>
  </si>
  <si>
    <t>4.4</t>
  </si>
  <si>
    <t>4.5</t>
  </si>
  <si>
    <t>4.6</t>
  </si>
  <si>
    <t>4.7</t>
  </si>
  <si>
    <t>4.8</t>
  </si>
  <si>
    <t>4.9</t>
  </si>
  <si>
    <r>
      <t xml:space="preserve">Има ли изградени въздушни топлопроводи към помещенията?
</t>
    </r>
    <r>
      <rPr>
        <i/>
        <sz val="12"/>
        <color theme="1"/>
        <rFont val="Calibri"/>
        <family val="2"/>
        <scheme val="minor"/>
      </rPr>
      <t>Моля, отбележете вярното със знак "x"</t>
    </r>
  </si>
  <si>
    <r>
      <t>Брой помещения с въздушни топлопроводи (</t>
    </r>
    <r>
      <rPr>
        <i/>
        <sz val="12"/>
        <color theme="1"/>
        <rFont val="Calibri"/>
        <family val="2"/>
        <scheme val="minor"/>
      </rPr>
      <t>попълва се, когато в жилището има изградени въздушни топлопроводи</t>
    </r>
    <r>
      <rPr>
        <sz val="12"/>
        <color theme="1"/>
        <rFont val="Calibri"/>
        <family val="2"/>
        <scheme val="minor"/>
      </rPr>
      <t>)</t>
    </r>
  </si>
  <si>
    <r>
      <t xml:space="preserve">В случай че няма изградени въздушни топлопроводи към помещенията, възнамерявате ли да изградите такива преди монтажа на новия отоплителен уред?
</t>
    </r>
    <r>
      <rPr>
        <i/>
        <sz val="12"/>
        <color theme="1"/>
        <rFont val="Calibri"/>
        <family val="2"/>
        <scheme val="minor"/>
      </rPr>
      <t>Моля, отбележете вярното със знак "x"</t>
    </r>
  </si>
  <si>
    <r>
      <t xml:space="preserve">Брой помещения, в които планирате да изградите въздушни топлопроводи </t>
    </r>
    <r>
      <rPr>
        <i/>
        <sz val="12"/>
        <color theme="1"/>
        <rFont val="Calibri"/>
        <family val="2"/>
        <scheme val="minor"/>
      </rPr>
      <t>(попълва се, когато планирате да изградите въздушни топлопроводи преди монтажа на новия отоплителен уред)</t>
    </r>
  </si>
  <si>
    <r>
      <t>Брой помещения с поставени радиатори (</t>
    </r>
    <r>
      <rPr>
        <i/>
        <sz val="12"/>
        <color theme="1"/>
        <rFont val="Calibri"/>
        <family val="2"/>
        <scheme val="minor"/>
      </rPr>
      <t>попълва се, когато в жилището има изградена отоплителна инсталация с радиатори</t>
    </r>
    <r>
      <rPr>
        <sz val="12"/>
        <color theme="1"/>
        <rFont val="Calibri"/>
        <family val="2"/>
        <scheme val="minor"/>
      </rPr>
      <t>)</t>
    </r>
  </si>
  <si>
    <r>
      <t>Брой помещения, в които планирате да поставите радиатори (</t>
    </r>
    <r>
      <rPr>
        <i/>
        <sz val="12"/>
        <color theme="1"/>
        <rFont val="Calibri"/>
        <family val="2"/>
        <scheme val="minor"/>
      </rPr>
      <t>попълва се, когато планирате да поставите отоплителна инсталация с радиатори преди монтажа на новия отоплителен уред</t>
    </r>
    <r>
      <rPr>
        <sz val="12"/>
        <color theme="1"/>
        <rFont val="Calibri"/>
        <family val="2"/>
        <scheme val="minor"/>
      </rPr>
      <t>)</t>
    </r>
  </si>
  <si>
    <r>
      <t xml:space="preserve">Живее ли дете/деца до две годишна възраст в имота, за който кандидатствате за смяна на отоплителен уред? 
</t>
    </r>
    <r>
      <rPr>
        <i/>
        <sz val="12"/>
        <color theme="1"/>
        <rFont val="Calibri"/>
        <family val="2"/>
        <scheme val="minor"/>
      </rPr>
      <t>Моля, отбележете вярното със знак "x"</t>
    </r>
  </si>
  <si>
    <r>
      <t xml:space="preserve">Живее ли лице с увреждания с валидно към настоящия момент решение от ТЕЛК/НЕЛК в имота, за който кандидатствате за смяна на отоплителен уред? 
</t>
    </r>
    <r>
      <rPr>
        <i/>
        <sz val="12"/>
        <rFont val="Calibri"/>
        <family val="2"/>
        <scheme val="minor"/>
      </rPr>
      <t>Моля, отбележете вярното със знак "x"</t>
    </r>
  </si>
  <si>
    <r>
      <t xml:space="preserve">Живее ли лице над 70-годишна възраст в имота, за който кандидатствате за смяна на отоплителен уред?
</t>
    </r>
    <r>
      <rPr>
        <i/>
        <sz val="12"/>
        <rFont val="Calibri"/>
        <family val="2"/>
        <scheme val="minor"/>
      </rPr>
      <t>Моля, отбележете вярното със знак "x"</t>
    </r>
  </si>
  <si>
    <r>
      <t xml:space="preserve">Живее ли лице, което е получило целева помощ за отопление съгласно Закона за социалното подпомагане през последния отоплителен сезон, в имота, за който кандидатствате за смяна на отоплителен уред?
</t>
    </r>
    <r>
      <rPr>
        <i/>
        <sz val="12"/>
        <color theme="1"/>
        <rFont val="Calibri"/>
        <family val="2"/>
        <scheme val="minor"/>
      </rPr>
      <t>Моля, отбележете вярното със знак "x"</t>
    </r>
  </si>
  <si>
    <r>
      <t xml:space="preserve">Живее ли лице, което за предходния месец е получило месечна социална помощ по реда на Закона за социалното подпомагане, в имота, за който кандидатствате за смяна на отоплителен уред 
</t>
    </r>
    <r>
      <rPr>
        <i/>
        <sz val="12"/>
        <color theme="1"/>
        <rFont val="Calibri"/>
        <family val="2"/>
        <scheme val="minor"/>
      </rPr>
      <t>Моля, отбележете вярното със знак "x"</t>
    </r>
  </si>
  <si>
    <r>
      <t xml:space="preserve">Предпочитана алтернативна форма на отопление, посочена в предварителното заявление за намерение 
</t>
    </r>
    <r>
      <rPr>
        <i/>
        <sz val="12"/>
        <color theme="1"/>
        <rFont val="Calibri"/>
        <family val="2"/>
        <scheme val="minor"/>
      </rPr>
      <t>Забележка: Попълва се, само ако е подадено предварително заявление за намерение</t>
    </r>
  </si>
  <si>
    <t>Телефон</t>
  </si>
  <si>
    <t>4.1</t>
  </si>
  <si>
    <r>
      <t xml:space="preserve">Жилището, в което желая да заменя отоплителния уред на дърва и/или въглища, е:
</t>
    </r>
    <r>
      <rPr>
        <i/>
        <sz val="11"/>
        <color theme="1"/>
        <rFont val="Calibri"/>
        <family val="2"/>
        <charset val="204"/>
        <scheme val="minor"/>
      </rPr>
      <t>Моля, отбележете вярното със знак "x"</t>
    </r>
  </si>
  <si>
    <r>
      <t xml:space="preserve">Сградата, в която се намира имотът, е:
</t>
    </r>
    <r>
      <rPr>
        <i/>
        <sz val="11"/>
        <color theme="1"/>
        <rFont val="Calibri"/>
        <family val="2"/>
        <charset val="204"/>
        <scheme val="minor"/>
      </rPr>
      <t>Моля, отбележете вярното със знак "x"</t>
    </r>
  </si>
  <si>
    <r>
      <t xml:space="preserve">Кандидатствам за подмяна на отоплително устройство на дърва/въглища:
</t>
    </r>
    <r>
      <rPr>
        <i/>
        <sz val="11"/>
        <color theme="1"/>
        <rFont val="Calibri"/>
        <family val="2"/>
        <charset val="204"/>
        <scheme val="minor"/>
      </rPr>
      <t>Моля, отбележете вярното със знак "x"</t>
    </r>
  </si>
  <si>
    <r>
      <t xml:space="preserve">Наличие на топлоизолация на стените на помещенията, които ще се отопляват с новия отоплителен уред 
</t>
    </r>
    <r>
      <rPr>
        <i/>
        <sz val="11"/>
        <rFont val="Calibri"/>
        <family val="2"/>
        <charset val="204"/>
        <scheme val="minor"/>
      </rPr>
      <t>Моля, отбележете вярното със знак "x"</t>
    </r>
  </si>
  <si>
    <r>
      <t xml:space="preserve">Наличие на дограма с добри топлотехнически характеристики в помещенията, които ще се отопляват с новия отоплителен уред
</t>
    </r>
    <r>
      <rPr>
        <i/>
        <sz val="11"/>
        <rFont val="Calibri"/>
        <family val="2"/>
        <charset val="204"/>
        <scheme val="minor"/>
      </rPr>
      <t>Моля, отбележете вярното със знак "x"</t>
    </r>
  </si>
  <si>
    <r>
      <t xml:space="preserve">Как оценявате комфорта в отопляваните помещения според температурата, която сте поддържали в тях?
</t>
    </r>
    <r>
      <rPr>
        <i/>
        <sz val="11"/>
        <rFont val="Calibri"/>
        <family val="2"/>
        <charset val="204"/>
        <scheme val="minor"/>
      </rPr>
      <t>Моля, отбележете вярното със знак "x"</t>
    </r>
  </si>
  <si>
    <r>
      <t>Какъв е видът на изградената отоплителна инсталация с радиатори  (</t>
    </r>
    <r>
      <rPr>
        <i/>
        <sz val="12"/>
        <color theme="1"/>
        <rFont val="Calibri"/>
        <family val="2"/>
        <scheme val="minor"/>
      </rPr>
      <t>попълва се, когато в жилището има изградена отоплителна инсталация с радиатори</t>
    </r>
    <r>
      <rPr>
        <sz val="12"/>
        <color theme="1"/>
        <rFont val="Calibri"/>
        <family val="2"/>
        <scheme val="minor"/>
      </rPr>
      <t xml:space="preserve">): 
</t>
    </r>
    <r>
      <rPr>
        <i/>
        <sz val="12"/>
        <color theme="1"/>
        <rFont val="Calibri"/>
        <family val="2"/>
        <scheme val="minor"/>
      </rPr>
      <t>Моля, отбележете вярното със знак "x"</t>
    </r>
  </si>
  <si>
    <t>КАЛКУЛАТОР</t>
  </si>
  <si>
    <t>3. Вашето жилище е:</t>
  </si>
  <si>
    <t>Отопляем обем (куб. м)</t>
  </si>
  <si>
    <t>Неотопляем обем (куб. м)</t>
  </si>
  <si>
    <t>Препоръчителен уред</t>
  </si>
  <si>
    <t>Вид отоплителен уред</t>
  </si>
  <si>
    <t>min kW</t>
  </si>
  <si>
    <t>max kW</t>
  </si>
  <si>
    <t>Топловъздушна камина на пелети 6 KW</t>
  </si>
  <si>
    <t>Топловъздушна камина на пелети 8 KW</t>
  </si>
  <si>
    <t>Топловъздушна камина на пелети 10 KW</t>
  </si>
  <si>
    <t>Топловъздушна камина на пелети 12 KW</t>
  </si>
  <si>
    <t>Камина на пелети с водна риза 12 KW</t>
  </si>
  <si>
    <t>Камина на пелети с водна риза 18 KW</t>
  </si>
  <si>
    <t>Камина на пелети с водна риза 25 KW</t>
  </si>
  <si>
    <t>Пелетен котел 25 KW</t>
  </si>
  <si>
    <t>Пелетен котел 33 KW</t>
  </si>
  <si>
    <t>Едноконтурен кондезационен котел на природен газ до 24 кW</t>
  </si>
  <si>
    <t>Едноконтурен кондезационен котел на природен газ до 28 kW</t>
  </si>
  <si>
    <t>Едноконтурен кондезационен котел на природен газ до 33 кW</t>
  </si>
  <si>
    <t>Двуконтурен кондезационен котел на природен газ до 20 kW</t>
  </si>
  <si>
    <t>Стенен кондензен газов котел с вграден бойлер до 24 kW</t>
  </si>
  <si>
    <t>Подовостоящ газов кондензен уред с вграден бойлер до 35 kW</t>
  </si>
  <si>
    <t>Газов конвектор на природен газ 3 kW</t>
  </si>
  <si>
    <t>Газов конвектор на природен газ 5 kW</t>
  </si>
  <si>
    <t>Климатик 9000 BTU (2.6 kW)</t>
  </si>
  <si>
    <t>Климатик 12000 BTU (3.4 kW)</t>
  </si>
  <si>
    <t>Климатик 15000 BTU (4.3 kW)</t>
  </si>
  <si>
    <t>Климатик 18000 BTU (5.2 kW)</t>
  </si>
  <si>
    <t>Климатик 24000 BTU (6.9 kW)</t>
  </si>
  <si>
    <t>Климатик 32000 BTU (9.2 kW)</t>
  </si>
  <si>
    <t>Необходима топлинна мощност</t>
  </si>
  <si>
    <t>KW</t>
  </si>
  <si>
    <t>W/m3</t>
  </si>
  <si>
    <t>с топлоизолация и на стени и дограма</t>
  </si>
  <si>
    <t>с топлоизолация на едно от двете - стени или дограма</t>
  </si>
  <si>
    <t>без топлоизолация</t>
  </si>
  <si>
    <t>Отоплителна мощност апартамент</t>
  </si>
  <si>
    <t>Отоплителна мощност къща етаж от къща</t>
  </si>
  <si>
    <t>Процент за отоплението на помещения извън отопляемата площ за апартамент</t>
  </si>
  <si>
    <t>Процент за отоплението на помещения извън отопляемата площ за къща/етаж от къща</t>
  </si>
  <si>
    <t>Климатици/газови конвектори</t>
  </si>
  <si>
    <t>Площ (кв. м)</t>
  </si>
  <si>
    <t>Обем (куб. м)</t>
  </si>
  <si>
    <t>Вид климатик/ газов конвектор</t>
  </si>
  <si>
    <t>Да</t>
  </si>
  <si>
    <t>Не</t>
  </si>
  <si>
    <t>Височина (см)</t>
  </si>
  <si>
    <t>Ширина (см)</t>
  </si>
  <si>
    <t>Дълбочина (см)</t>
  </si>
  <si>
    <r>
      <t xml:space="preserve">Ако желаете да се отоплявате на </t>
    </r>
    <r>
      <rPr>
        <b/>
        <sz val="12"/>
        <color theme="1"/>
        <rFont val="Calibri"/>
        <family val="2"/>
        <scheme val="minor"/>
      </rPr>
      <t>климатик/газов конвектор</t>
    </r>
    <r>
      <rPr>
        <sz val="12"/>
        <color theme="1"/>
        <rFont val="Calibri"/>
        <family val="2"/>
        <scheme val="minor"/>
      </rPr>
      <t xml:space="preserve">, посочете площта на всяко от помещенията, които ще се отопляват. 
</t>
    </r>
    <r>
      <rPr>
        <i/>
        <sz val="12"/>
        <color theme="1"/>
        <rFont val="Calibri"/>
        <family val="2"/>
        <scheme val="minor"/>
      </rPr>
      <t>Забележка: Максималният брой климатици, предоставени безвъзмездно по проекта, е три (по един уред на помещение). Максималният брой на газови конвектори, предоставени безвъзмездно по проекта, е три (по един уред на помещение).</t>
    </r>
  </si>
  <si>
    <t>Образец 4: Пълномощно при кандидатстване за общо локално отопление</t>
  </si>
  <si>
    <t>Копие от Решение на общото събрание на собствениците при колективно решение за локално отопление и сградата е в режим на етажна собственост</t>
  </si>
  <si>
    <t>Писмено (положително) становище за условията по присъединяването, издадено от газоразпределителното дружество „Овергаз“</t>
  </si>
  <si>
    <t>Договор с топлопреносното дружество за доставка на топлинна енергия – в случаи, когато се кандидатства за подмяна на отопление на дърва и въглища с централно парно отопление (кандидатства се за радиатори)</t>
  </si>
  <si>
    <t>Пълномощно, с което кандидат упълномощава пълномощник да подаде документите за кандидатстване от негово име</t>
  </si>
  <si>
    <t>-          Жилището е с топлоизолация на стените</t>
  </si>
  <si>
    <t>-          Наличие на топлоизолираща дограма в помещенията, които се отопляват с уред на дърва и/или въглища</t>
  </si>
  <si>
    <t xml:space="preserve">-          1 лице </t>
  </si>
  <si>
    <t>-          2 лица</t>
  </si>
  <si>
    <t>-          3 лица</t>
  </si>
  <si>
    <t>-          4 и повече лица</t>
  </si>
  <si>
    <t>-          дете/деца до 2-годишна възраст</t>
  </si>
  <si>
    <t xml:space="preserve">-          лице/лица на възраст над 70 години </t>
  </si>
  <si>
    <t>-          лице/лица с увреждания</t>
  </si>
  <si>
    <t xml:space="preserve">-          Лице/лица от домакинството получава/т целева помощ за отопление </t>
  </si>
  <si>
    <t>-          Лице/лица от домакинството получава/т целева помощ за отопление и месечна социална помощ</t>
  </si>
  <si>
    <t>Допустим брой точки</t>
  </si>
  <si>
    <t>Събран брой точки</t>
  </si>
  <si>
    <t>Показател</t>
  </si>
  <si>
    <t>Оценка по критериите за класиране</t>
  </si>
  <si>
    <t xml:space="preserve">1. Смяна на отоплението с дърва и/или въглища с отопление на централна газилфикация или топлофикация </t>
  </si>
  <si>
    <t>2. Прилагане на колективно решение с едно отоплително устройство за два и повече самостоятелни жилищни обекта – отделни имоти</t>
  </si>
  <si>
    <t xml:space="preserve">3. Жилището, в което ще се заменя отоплителното устройство на дърва и въглища,  се намира в локална „гореща точка“ от гледна точка на замърсяването на въздуха </t>
  </si>
  <si>
    <t>4. Енергийна ефективност на жилището</t>
  </si>
  <si>
    <t xml:space="preserve">5. Наличие в домакинството на: </t>
  </si>
  <si>
    <t>6. Брой лица, които ще се отопляват с отоплителния уред, за който се кандидатства</t>
  </si>
  <si>
    <t>7. Получаване на целева помощ за отопление и месечна социална помощ съгласно Закона за социално подпомагане</t>
  </si>
  <si>
    <t>Отоплително оборудване</t>
  </si>
  <si>
    <t>Брой</t>
  </si>
  <si>
    <t>Обща оценка</t>
  </si>
  <si>
    <t>№ на кандидата</t>
  </si>
  <si>
    <t>5. Наличие в домакинството на деца до 2 год., лице над 70 год. и лице с увреждания</t>
  </si>
  <si>
    <t xml:space="preserve">3. Жилището се намира в локална „гореща точка“ от гледна точка на замърсяването на въздуха </t>
  </si>
  <si>
    <t>7. Получаване на целева помощ за отопление и месечна социална помощ съгласно ЗСП</t>
  </si>
  <si>
    <t>6. Брой лица, които ще се отопляват с отоплителния уред</t>
  </si>
  <si>
    <t>2. Прилагане на колективно решение с едно отоплително устройство за два и повече самостоятелни жилищни обекта</t>
  </si>
  <si>
    <t xml:space="preserve">1. Смяна на отоплението с дърва и/или въглища с отопление на централна газификация или топлофикация </t>
  </si>
  <si>
    <t>Технически проект за газова инсталация при газоснабдяване чрез индивидуална доставка на компресиран природен газ до жилищния имот</t>
  </si>
  <si>
    <t>Район</t>
  </si>
  <si>
    <t>Електронен адрес (email)</t>
  </si>
  <si>
    <t>Адрес на имота (по документ за собственост)</t>
  </si>
  <si>
    <t>Приложени документи към Формуляра за кандидатстване за колективно решение за отопление</t>
  </si>
  <si>
    <r>
      <rPr>
        <i/>
        <sz val="12"/>
        <color theme="1"/>
        <rFont val="Calibri"/>
        <family val="2"/>
        <scheme val="minor"/>
      </rPr>
      <t>(Моля, посочете брой документи на всеки ред, който е приложим)</t>
    </r>
    <r>
      <rPr>
        <sz val="12"/>
        <color theme="1"/>
        <rFont val="Calibri"/>
        <family val="2"/>
        <scheme val="minor"/>
      </rPr>
      <t xml:space="preserve"> </t>
    </r>
  </si>
  <si>
    <t>Образец 1</t>
  </si>
  <si>
    <t>4.10</t>
  </si>
  <si>
    <t>Квартал/ж.к.</t>
  </si>
  <si>
    <t>Брой помещения, които се обитават от домакинството</t>
  </si>
  <si>
    <t>Брой помещения в жилището, които планирам да се отопляват с новия отоплителен уред</t>
  </si>
  <si>
    <t>Жилището се отоплява с:</t>
  </si>
  <si>
    <r>
      <t xml:space="preserve">Има ли изградена отоплителна инсталация с радиатори
</t>
    </r>
    <r>
      <rPr>
        <i/>
        <sz val="12"/>
        <color theme="1"/>
        <rFont val="Calibri"/>
        <family val="2"/>
        <scheme val="minor"/>
      </rPr>
      <t>Моля, отбележете вярното със знак "x</t>
    </r>
  </si>
  <si>
    <r>
      <t xml:space="preserve">В случай че няма изградена отоплителна инсталация с радиатори, възнамерявате ли да изградите такава преди монтажа на новия отоплителен уред?
</t>
    </r>
    <r>
      <rPr>
        <i/>
        <sz val="12"/>
        <color theme="1"/>
        <rFont val="Calibri"/>
        <family val="2"/>
        <scheme val="minor"/>
      </rPr>
      <t>Моля, отбележете вярното със знак "x"</t>
    </r>
  </si>
  <si>
    <r>
      <t xml:space="preserve">Колко семейства живеят в имота, за който кандидатствате за смяна на отоплителен уред? 
</t>
    </r>
    <r>
      <rPr>
        <i/>
        <sz val="12"/>
        <color theme="1"/>
        <rFont val="Calibri"/>
        <family val="2"/>
        <scheme val="minor"/>
      </rPr>
      <t>По реда на Правилника на СО за предоставяне на общински жилища за семейство се приемат съпрузите (родителят), ненавършилите пълнолетие деца, както и навършилите пълнолетие, ако продължават да учат, до завършване на средното им образование, но не по-късно от 20-годишна възраст.</t>
    </r>
  </si>
  <si>
    <t>10. Пелетен котел 39 kW</t>
  </si>
  <si>
    <t>9. Пелетен котел 33 kW</t>
  </si>
  <si>
    <t>8. Пелетен котел 25 kW</t>
  </si>
  <si>
    <t>7. Камина на пелети с водна риза 25 kW</t>
  </si>
  <si>
    <t>6. Камина на пелети с водна риза 18 kW</t>
  </si>
  <si>
    <t>5. Камина на пелети с водна риза 12 kW</t>
  </si>
  <si>
    <t>4. Топловъздушна камина на пелети 12 kW</t>
  </si>
  <si>
    <t>3. Топловъздушна камина на пелети 10 kW</t>
  </si>
  <si>
    <t>2. Топловъздушна камина на пелети 8 kW</t>
  </si>
  <si>
    <t>1. Топловъздушна камина на пелети 6 kW</t>
  </si>
  <si>
    <t>14. Едноконтурен кондезационен котел на природен газ до 42 kW</t>
  </si>
  <si>
    <t>11. Едноконтурен кондезационен котел на природен газ до 24 kW</t>
  </si>
  <si>
    <t>12. Едноконтурен кондезационен котел на природен газ до 28 kW</t>
  </si>
  <si>
    <t>13. Едноконтурен кондезационен котел на природен газ до 33 kW</t>
  </si>
  <si>
    <t>15. Двуконтурен кондезационен котел на природен газ до 20 kW</t>
  </si>
  <si>
    <t>16. Стенен кондензен газов котел с вграден бойлер до 24 kW</t>
  </si>
  <si>
    <t>17. Подовостоящ газов кондензен уред с вграден бойлер до 35 kW</t>
  </si>
  <si>
    <t>18. Газов конвектор на природен газ 3 kW</t>
  </si>
  <si>
    <t>19. Газов конвектор на природен газ 5 kW</t>
  </si>
  <si>
    <t>Препоръчан отоплителен уред според калкулатора</t>
  </si>
  <si>
    <t>1. Каква ще е отоплителната система:</t>
  </si>
  <si>
    <r>
      <t xml:space="preserve">Самостоятелен отоплителен уред - поставете </t>
    </r>
    <r>
      <rPr>
        <b/>
        <sz val="11"/>
        <color theme="1"/>
        <rFont val="Arial"/>
        <family val="2"/>
        <charset val="204"/>
      </rPr>
      <t xml:space="preserve">1 </t>
    </r>
    <r>
      <rPr>
        <sz val="11"/>
        <color theme="1"/>
        <rFont val="Arial"/>
        <family val="2"/>
        <charset val="204"/>
      </rPr>
      <t>в полето срещу Въпрос 1</t>
    </r>
  </si>
  <si>
    <r>
      <t xml:space="preserve">Отоплителен уред с изградени въздуховоди за пренос в други помещения - поставете </t>
    </r>
    <r>
      <rPr>
        <b/>
        <sz val="11"/>
        <color theme="1"/>
        <rFont val="Arial"/>
        <family val="2"/>
        <charset val="204"/>
      </rPr>
      <t>2</t>
    </r>
    <r>
      <rPr>
        <sz val="11"/>
        <color theme="1"/>
        <rFont val="Arial"/>
        <family val="2"/>
        <charset val="204"/>
      </rPr>
      <t xml:space="preserve"> в полето срещу Въпрос 1</t>
    </r>
  </si>
  <si>
    <r>
      <t xml:space="preserve">Отоплителен уред с изградени връзки и радиатори (през които преминава топла вода) в помещенията - поставете </t>
    </r>
    <r>
      <rPr>
        <b/>
        <sz val="11"/>
        <color theme="1"/>
        <rFont val="Arial"/>
        <family val="2"/>
        <charset val="204"/>
      </rPr>
      <t>3</t>
    </r>
    <r>
      <rPr>
        <sz val="11"/>
        <color theme="1"/>
        <rFont val="Arial"/>
        <family val="2"/>
        <charset val="204"/>
      </rPr>
      <t xml:space="preserve"> в полето срещу Въпрос 1</t>
    </r>
  </si>
  <si>
    <t>2. Вашето жилище е:</t>
  </si>
  <si>
    <r>
      <t xml:space="preserve">Апартамент - поставете </t>
    </r>
    <r>
      <rPr>
        <b/>
        <sz val="11"/>
        <color theme="1"/>
        <rFont val="Arial"/>
        <family val="2"/>
        <charset val="204"/>
      </rPr>
      <t>1</t>
    </r>
    <r>
      <rPr>
        <sz val="11"/>
        <color theme="1"/>
        <rFont val="Arial"/>
        <family val="2"/>
        <charset val="204"/>
      </rPr>
      <t xml:space="preserve"> в полето срещу Въпрос 2</t>
    </r>
  </si>
  <si>
    <r>
      <t xml:space="preserve">Къща/Етаж от къща - поставете </t>
    </r>
    <r>
      <rPr>
        <b/>
        <sz val="11"/>
        <color theme="1"/>
        <rFont val="Arial"/>
        <family val="2"/>
        <charset val="204"/>
      </rPr>
      <t>2</t>
    </r>
    <r>
      <rPr>
        <sz val="11"/>
        <color theme="1"/>
        <rFont val="Arial"/>
        <family val="2"/>
        <charset val="204"/>
      </rPr>
      <t xml:space="preserve"> в полето срещу Въпрос 2</t>
    </r>
  </si>
  <si>
    <t>2.1. Брой помещения в жилищния имот</t>
  </si>
  <si>
    <t>2.2. Брой помещения, които ще се отопляват с новия уред</t>
  </si>
  <si>
    <t>2.3. Площ на жилищния имот (кв. м)</t>
  </si>
  <si>
    <t>2.4. Площ на помещенията, които ще се отопляват с новия уред (кв. м)</t>
  </si>
  <si>
    <t>2.5 Ако желаете да ползвате за отопление климатици или газови конвектори, посочете площта на всяко от помещенията</t>
  </si>
  <si>
    <t>- Площ на отопляемо помещение с климатик/ газов конвектор №1 (кв. м)</t>
  </si>
  <si>
    <t>- Площ на отопляемо помещение с климатик/ газов конвектор №2 (кв. м)</t>
  </si>
  <si>
    <t>- Площ на отопляемо помещение с климатик/ газов конвектор №3 (кв. м)</t>
  </si>
  <si>
    <t>2.6. Височина от пода до тавана средно (м)</t>
  </si>
  <si>
    <r>
      <t xml:space="preserve">С топлоизолация на стените и с дограма с добри топлоизолационни качества - поставете </t>
    </r>
    <r>
      <rPr>
        <b/>
        <sz val="11"/>
        <color theme="1"/>
        <rFont val="Arial"/>
        <family val="2"/>
        <charset val="204"/>
      </rPr>
      <t>1</t>
    </r>
    <r>
      <rPr>
        <sz val="11"/>
        <color theme="1"/>
        <rFont val="Arial"/>
        <family val="2"/>
        <charset val="204"/>
      </rPr>
      <t xml:space="preserve"> в жълтото поле срещу Въпрос 3</t>
    </r>
  </si>
  <si>
    <r>
      <t xml:space="preserve">С добра топлоизолация на един от двата компонента стени или дограма - поставете </t>
    </r>
    <r>
      <rPr>
        <b/>
        <sz val="11"/>
        <color theme="1"/>
        <rFont val="Arial"/>
        <family val="2"/>
        <charset val="204"/>
      </rPr>
      <t>2</t>
    </r>
    <r>
      <rPr>
        <sz val="11"/>
        <color theme="1"/>
        <rFont val="Arial"/>
        <family val="2"/>
        <charset val="204"/>
      </rPr>
      <t xml:space="preserve"> в жълтото поле срещу Въпрос 3</t>
    </r>
  </si>
  <si>
    <r>
      <t xml:space="preserve">Без топлоизолация на стените и без дограма с добри топлоизолационни качества - поставете </t>
    </r>
    <r>
      <rPr>
        <b/>
        <sz val="11"/>
        <color theme="1"/>
        <rFont val="Arial"/>
        <family val="2"/>
        <charset val="204"/>
      </rPr>
      <t>3</t>
    </r>
    <r>
      <rPr>
        <sz val="11"/>
        <color theme="1"/>
        <rFont val="Arial"/>
        <family val="2"/>
        <charset val="204"/>
      </rPr>
      <t xml:space="preserve"> в жълтото поле срещу Въпрос 3</t>
    </r>
  </si>
  <si>
    <t>Необходима мощност на климатик/газов конвектор 1 (kw)</t>
  </si>
  <si>
    <t>Необходима мощност на климатик/газов конвектор 2 (kw)</t>
  </si>
  <si>
    <t>Необходима мощност на климатик/газов конвектор 3 (kw)</t>
  </si>
  <si>
    <t>помещение 1 (бр.)</t>
  </si>
  <si>
    <t>помещение 2 (бр.)</t>
  </si>
  <si>
    <t>помещение 3 (бр.)</t>
  </si>
  <si>
    <t>Общо (бр.)</t>
  </si>
  <si>
    <t>20. Климатик 9000  BTU (2.6  kW)</t>
  </si>
  <si>
    <t>21. Климатик 12000  BTU (3.4 kW)</t>
  </si>
  <si>
    <t>22. Климатик 15000  BTU (4.3 kW)</t>
  </si>
  <si>
    <t>23. Климатик 18000  BTU (5.2 kW)</t>
  </si>
  <si>
    <t>24. Климатик 24000  BTU (6.9 kW)</t>
  </si>
  <si>
    <t>25. Климатик 32000  BTU (9.2 kW)</t>
  </si>
  <si>
    <t>26. Стоманен панелен радиатор (500x1200)</t>
  </si>
  <si>
    <t>27. Стоманен панелен радиатор (500x1800)</t>
  </si>
  <si>
    <r>
      <rPr>
        <b/>
        <i/>
        <sz val="12"/>
        <color theme="1"/>
        <rFont val="Calibri"/>
        <family val="2"/>
        <scheme val="minor"/>
      </rPr>
      <t>ВАЖНО! Указания за попълване:</t>
    </r>
    <r>
      <rPr>
        <i/>
        <sz val="12"/>
        <color theme="1"/>
        <rFont val="Calibri"/>
        <family val="2"/>
        <scheme val="minor"/>
      </rPr>
      <t xml:space="preserve">
1. При кандидатстване за колективно решение за отопление с един уред всеки кандидат посочва единствено брой радиатори (максимум 3), ако желаят такива в настоящия формуляр за кандидатстване.
2. При самостоятелно кандидатстване, кандидатът отбелязва отоплителното устройство, което желае да получи. Може да се посочи: едно отоплително устройство от изброените с номера от 1 до 17 или до три газови конвектора общо (18 и 19) или до три климатика общо (20-25). Радиатори от двата вида до три броя общо са допустими само за Пелетни камини с водна риза, Пелетни котли и Газови котли (5-17, вкл.), както и при повторно включване на абонати към Топлофикация - София.</t>
    </r>
  </si>
  <si>
    <t>Пелетен котел 39 KW</t>
  </si>
  <si>
    <t>Едноконтурен кондезационен котел на природен газ до 42 кW</t>
  </si>
  <si>
    <t>Образец 3: Декларация за съгласие от съсобственик на имот</t>
  </si>
  <si>
    <t>Писмено потвърждение от топлофикационното дружество за техническа възможност и съгласие за присъединяване на имота към централната топлофикационна мрежа – в случаи, когато се кандидатства за подмяна на отопление на дърва и въглища с централно парно отопление (кандидатства се за радиатори)</t>
  </si>
  <si>
    <t>Копие от Решение на Общото събрание на етажната собственост, прието с мнозинство, съгласно Закона за устройство на територията и Закона за управление на етажната собственост (В случай че имотът се намира в сграда в режим на етажна собственост и сградата се газифицира за първи път)</t>
  </si>
  <si>
    <t>Приложени документи към Формуляра за кандидатстване</t>
  </si>
  <si>
    <t xml:space="preserve">                                                                                                 </t>
  </si>
  <si>
    <t>Дата:</t>
  </si>
  <si>
    <t>Собственоръчно трите имена и подпис:</t>
  </si>
  <si>
    <t>11. Едноконтурен кондензационен котел на природен газ до 24 kW</t>
  </si>
  <si>
    <t>12. Едноконтурен кондензационен котел на природен газ до 28 kW</t>
  </si>
  <si>
    <t>13. Едноконтурен кондензационен котел на природен газ до 33 kW</t>
  </si>
  <si>
    <t>14. Едноконтурен кондензационен котел на природен газ до 42 kW</t>
  </si>
  <si>
    <t>15. Двуконтурен кондензационен котел на природен газ до 20 kW</t>
  </si>
  <si>
    <t>Моля, посочете брой документи на всеки ред, който е приложим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</si>
</sst>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i/>
      <sz val="13"/>
      <color theme="1"/>
      <name val="Calibri"/>
      <family val="2"/>
      <charset val="204"/>
      <scheme val="minor"/>
    </font>
    <font>
      <i/>
      <sz val="13"/>
      <color theme="0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4"/>
      <color theme="8" tint="-0.499984740745262"/>
      <name val="Calibri"/>
      <family val="2"/>
      <charset val="204"/>
      <scheme val="minor"/>
    </font>
    <font>
      <sz val="13"/>
      <color theme="8" tint="-0.499984740745262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3"/>
      <color rgb="FF162646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name val="Calibri"/>
      <family val="2"/>
      <scheme val="minor"/>
    </font>
    <font>
      <i/>
      <sz val="13"/>
      <color theme="0"/>
      <name val="Calibri"/>
      <family val="2"/>
      <scheme val="minor"/>
    </font>
    <font>
      <sz val="1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BF7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 style="medium">
        <color rgb="FF000099"/>
      </bottom>
      <diagonal/>
    </border>
    <border>
      <left style="thin">
        <color rgb="FF336699"/>
      </left>
      <right style="thin">
        <color rgb="FF336699"/>
      </right>
      <top style="thin">
        <color rgb="FF336699"/>
      </top>
      <bottom style="thin">
        <color rgb="FF336699"/>
      </bottom>
      <diagonal/>
    </border>
    <border>
      <left style="thin">
        <color rgb="FF336699"/>
      </left>
      <right style="thin">
        <color rgb="FF336699"/>
      </right>
      <top style="thin">
        <color rgb="FF336699"/>
      </top>
      <bottom/>
      <diagonal/>
    </border>
    <border>
      <left style="thin">
        <color rgb="FF336699"/>
      </left>
      <right style="thin">
        <color rgb="FF336699"/>
      </right>
      <top/>
      <bottom/>
      <diagonal/>
    </border>
    <border>
      <left style="thin">
        <color rgb="FF336699"/>
      </left>
      <right style="thin">
        <color rgb="FF336699"/>
      </right>
      <top/>
      <bottom style="thin">
        <color rgb="FF336699"/>
      </bottom>
      <diagonal/>
    </border>
    <border>
      <left style="thin">
        <color rgb="FF336699"/>
      </left>
      <right/>
      <top style="thin">
        <color rgb="FF336699"/>
      </top>
      <bottom style="thin">
        <color rgb="FF336699"/>
      </bottom>
      <diagonal/>
    </border>
    <border>
      <left/>
      <right/>
      <top style="thin">
        <color rgb="FF336699"/>
      </top>
      <bottom style="thin">
        <color rgb="FF336699"/>
      </bottom>
      <diagonal/>
    </border>
    <border>
      <left/>
      <right style="thin">
        <color rgb="FF336699"/>
      </right>
      <top style="thin">
        <color rgb="FF336699"/>
      </top>
      <bottom style="thin">
        <color rgb="FF336699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double">
        <color rgb="FFC00000"/>
      </top>
      <bottom style="medium">
        <color indexed="64"/>
      </bottom>
      <diagonal/>
    </border>
    <border>
      <left/>
      <right style="medium">
        <color indexed="64"/>
      </right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/>
      <diagonal/>
    </border>
    <border>
      <left/>
      <right style="double">
        <color rgb="FFC00000"/>
      </right>
      <top style="double">
        <color rgb="FFC00000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/>
      <top/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/>
      <top/>
      <bottom style="double">
        <color rgb="FFC00000"/>
      </bottom>
      <diagonal/>
    </border>
    <border>
      <left/>
      <right/>
      <top/>
      <bottom style="double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rgb="FFC00000"/>
      </bottom>
      <diagonal/>
    </border>
    <border>
      <left/>
      <right style="thin">
        <color auto="1"/>
      </right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/>
      <bottom style="double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</borders>
  <cellStyleXfs count="3">
    <xf numFmtId="0" fontId="0" fillId="0" borderId="0"/>
    <xf numFmtId="0" fontId="24" fillId="0" borderId="0"/>
    <xf numFmtId="0" fontId="31" fillId="0" borderId="0"/>
  </cellStyleXfs>
  <cellXfs count="164">
    <xf numFmtId="0" fontId="0" fillId="0" borderId="0" xfId="0"/>
    <xf numFmtId="0" fontId="7" fillId="0" borderId="2" xfId="0" applyFont="1" applyBorder="1" applyAlignment="1" applyProtection="1"/>
    <xf numFmtId="0" fontId="7" fillId="0" borderId="2" xfId="0" applyFont="1" applyBorder="1" applyProtection="1"/>
    <xf numFmtId="0" fontId="9" fillId="0" borderId="2" xfId="0" applyFont="1" applyFill="1" applyBorder="1" applyProtection="1"/>
    <xf numFmtId="0" fontId="7" fillId="0" borderId="2" xfId="0" applyFont="1" applyFill="1" applyBorder="1" applyProtection="1"/>
    <xf numFmtId="0" fontId="7" fillId="0" borderId="3" xfId="0" applyFont="1" applyBorder="1" applyProtection="1"/>
    <xf numFmtId="0" fontId="13" fillId="5" borderId="5" xfId="0" applyFont="1" applyFill="1" applyBorder="1" applyProtection="1"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Protection="1"/>
    <xf numFmtId="0" fontId="11" fillId="0" borderId="5" xfId="0" applyFont="1" applyBorder="1" applyAlignment="1" applyProtection="1">
      <alignment horizontal="center" vertical="center"/>
      <protection locked="0"/>
    </xf>
    <xf numFmtId="0" fontId="26" fillId="2" borderId="0" xfId="1" applyFont="1" applyFill="1" applyBorder="1" applyProtection="1"/>
    <xf numFmtId="0" fontId="27" fillId="2" borderId="0" xfId="1" applyFont="1" applyFill="1" applyBorder="1" applyAlignment="1" applyProtection="1">
      <alignment wrapText="1"/>
    </xf>
    <xf numFmtId="0" fontId="27" fillId="2" borderId="0" xfId="1" applyFont="1" applyFill="1" applyBorder="1" applyProtection="1"/>
    <xf numFmtId="0" fontId="28" fillId="2" borderId="12" xfId="1" applyFont="1" applyFill="1" applyBorder="1" applyProtection="1"/>
    <xf numFmtId="0" fontId="28" fillId="2" borderId="12" xfId="1" applyFont="1" applyFill="1" applyBorder="1" applyAlignment="1" applyProtection="1">
      <alignment horizontal="left" vertical="center" wrapText="1"/>
    </xf>
    <xf numFmtId="0" fontId="27" fillId="2" borderId="1" xfId="1" applyFont="1" applyFill="1" applyBorder="1" applyAlignment="1" applyProtection="1">
      <alignment horizontal="left" vertical="center" wrapText="1"/>
    </xf>
    <xf numFmtId="0" fontId="29" fillId="3" borderId="1" xfId="1" applyFont="1" applyFill="1" applyBorder="1" applyAlignment="1" applyProtection="1">
      <alignment horizontal="left" vertical="center" wrapText="1"/>
    </xf>
    <xf numFmtId="0" fontId="27" fillId="3" borderId="1" xfId="1" applyFont="1" applyFill="1" applyBorder="1" applyAlignment="1" applyProtection="1">
      <alignment wrapText="1"/>
    </xf>
    <xf numFmtId="0" fontId="29" fillId="3" borderId="1" xfId="1" applyFont="1" applyFill="1" applyBorder="1" applyAlignment="1" applyProtection="1">
      <alignment wrapText="1"/>
    </xf>
    <xf numFmtId="0" fontId="27" fillId="3" borderId="1" xfId="1" applyFont="1" applyFill="1" applyBorder="1" applyProtection="1"/>
    <xf numFmtId="0" fontId="27" fillId="2" borderId="1" xfId="1" applyFont="1" applyFill="1" applyBorder="1" applyAlignment="1" applyProtection="1">
      <alignment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28" fillId="2" borderId="12" xfId="1" applyFont="1" applyFill="1" applyBorder="1" applyAlignment="1" applyProtection="1">
      <alignment horizontal="center"/>
    </xf>
    <xf numFmtId="0" fontId="28" fillId="2" borderId="12" xfId="1" applyFont="1" applyFill="1" applyBorder="1" applyAlignment="1" applyProtection="1">
      <alignment horizontal="center" vertical="center" wrapText="1"/>
    </xf>
    <xf numFmtId="0" fontId="28" fillId="2" borderId="14" xfId="1" applyFont="1" applyFill="1" applyBorder="1" applyAlignment="1" applyProtection="1">
      <alignment horizontal="center"/>
    </xf>
    <xf numFmtId="0" fontId="26" fillId="2" borderId="18" xfId="1" applyFont="1" applyFill="1" applyBorder="1" applyProtection="1"/>
    <xf numFmtId="0" fontId="27" fillId="2" borderId="18" xfId="1" applyFont="1" applyFill="1" applyBorder="1" applyAlignment="1" applyProtection="1">
      <alignment wrapText="1"/>
    </xf>
    <xf numFmtId="0" fontId="27" fillId="2" borderId="18" xfId="1" applyFont="1" applyFill="1" applyBorder="1" applyProtection="1"/>
    <xf numFmtId="0" fontId="27" fillId="2" borderId="19" xfId="1" applyFont="1" applyFill="1" applyBorder="1" applyProtection="1"/>
    <xf numFmtId="0" fontId="27" fillId="2" borderId="21" xfId="1" applyFont="1" applyFill="1" applyBorder="1" applyProtection="1"/>
    <xf numFmtId="0" fontId="28" fillId="2" borderId="22" xfId="1" applyFont="1" applyFill="1" applyBorder="1" applyProtection="1"/>
    <xf numFmtId="0" fontId="26" fillId="2" borderId="22" xfId="1" applyFont="1" applyFill="1" applyBorder="1" applyProtection="1"/>
    <xf numFmtId="0" fontId="26" fillId="2" borderId="25" xfId="1" applyFont="1" applyFill="1" applyBorder="1" applyProtection="1"/>
    <xf numFmtId="0" fontId="26" fillId="2" borderId="26" xfId="1" applyFont="1" applyFill="1" applyBorder="1" applyProtection="1"/>
    <xf numFmtId="0" fontId="27" fillId="2" borderId="26" xfId="1" applyFont="1" applyFill="1" applyBorder="1" applyProtection="1"/>
    <xf numFmtId="0" fontId="27" fillId="2" borderId="29" xfId="1" applyFont="1" applyFill="1" applyBorder="1" applyProtection="1"/>
    <xf numFmtId="1" fontId="3" fillId="0" borderId="0" xfId="0" applyNumberFormat="1" applyFont="1" applyBorder="1" applyAlignment="1" applyProtection="1">
      <alignment vertical="top"/>
    </xf>
    <xf numFmtId="0" fontId="3" fillId="0" borderId="0" xfId="0" applyFont="1" applyBorder="1" applyProtection="1"/>
    <xf numFmtId="0" fontId="7" fillId="4" borderId="0" xfId="0" applyFont="1" applyFill="1" applyBorder="1" applyProtection="1"/>
    <xf numFmtId="0" fontId="3" fillId="0" borderId="4" xfId="0" applyFont="1" applyBorder="1" applyProtection="1"/>
    <xf numFmtId="0" fontId="0" fillId="0" borderId="0" xfId="0" applyFont="1" applyBorder="1" applyProtection="1"/>
    <xf numFmtId="0" fontId="3" fillId="0" borderId="10" xfId="0" applyFont="1" applyBorder="1" applyProtection="1"/>
    <xf numFmtId="1" fontId="11" fillId="0" borderId="5" xfId="0" applyNumberFormat="1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vertical="center" wrapText="1"/>
    </xf>
    <xf numFmtId="1" fontId="11" fillId="5" borderId="5" xfId="0" applyNumberFormat="1" applyFont="1" applyFill="1" applyBorder="1" applyAlignment="1" applyProtection="1">
      <alignment horizontal="center" vertical="center"/>
    </xf>
    <xf numFmtId="0" fontId="11" fillId="5" borderId="9" xfId="0" applyFont="1" applyFill="1" applyBorder="1" applyAlignment="1" applyProtection="1">
      <alignment horizontal="left" vertical="center" wrapText="1"/>
    </xf>
    <xf numFmtId="0" fontId="11" fillId="5" borderId="11" xfId="0" applyFont="1" applyFill="1" applyBorder="1" applyAlignment="1" applyProtection="1">
      <alignment vertical="center"/>
    </xf>
    <xf numFmtId="1" fontId="11" fillId="0" borderId="5" xfId="0" quotePrefix="1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vertical="center" wrapText="1"/>
    </xf>
    <xf numFmtId="1" fontId="11" fillId="0" borderId="6" xfId="0" applyNumberFormat="1" applyFont="1" applyFill="1" applyBorder="1" applyAlignment="1" applyProtection="1">
      <alignment horizontal="center" vertical="center" wrapText="1"/>
    </xf>
    <xf numFmtId="1" fontId="11" fillId="0" borderId="7" xfId="0" applyNumberFormat="1" applyFont="1" applyFill="1" applyBorder="1" applyAlignment="1" applyProtection="1">
      <alignment vertical="top" wrapText="1"/>
    </xf>
    <xf numFmtId="0" fontId="11" fillId="0" borderId="5" xfId="0" applyFont="1" applyBorder="1" applyAlignment="1" applyProtection="1">
      <alignment horizontal="right" vertical="center" wrapText="1"/>
    </xf>
    <xf numFmtId="1" fontId="11" fillId="0" borderId="8" xfId="0" applyNumberFormat="1" applyFont="1" applyFill="1" applyBorder="1" applyAlignment="1" applyProtection="1">
      <alignment vertical="top" wrapText="1"/>
    </xf>
    <xf numFmtId="0" fontId="11" fillId="0" borderId="5" xfId="0" applyFont="1" applyFill="1" applyBorder="1" applyAlignment="1" applyProtection="1">
      <alignment horizontal="right" vertical="center" wrapText="1"/>
    </xf>
    <xf numFmtId="0" fontId="11" fillId="2" borderId="5" xfId="0" applyFont="1" applyFill="1" applyBorder="1" applyAlignment="1" applyProtection="1">
      <alignment vertical="center" wrapText="1"/>
    </xf>
    <xf numFmtId="0" fontId="11" fillId="2" borderId="5" xfId="0" applyFont="1" applyFill="1" applyBorder="1" applyAlignment="1" applyProtection="1">
      <alignment vertical="center"/>
    </xf>
    <xf numFmtId="0" fontId="11" fillId="2" borderId="5" xfId="0" applyFont="1" applyFill="1" applyBorder="1" applyAlignment="1" applyProtection="1">
      <alignment horizontal="right" vertical="center" wrapText="1"/>
    </xf>
    <xf numFmtId="1" fontId="11" fillId="0" borderId="5" xfId="0" applyNumberFormat="1" applyFont="1" applyBorder="1" applyAlignment="1" applyProtection="1">
      <alignment horizontal="center" vertical="top"/>
    </xf>
    <xf numFmtId="0" fontId="16" fillId="2" borderId="5" xfId="0" applyFont="1" applyFill="1" applyBorder="1" applyAlignment="1" applyProtection="1">
      <alignment vertical="center" wrapText="1"/>
    </xf>
    <xf numFmtId="0" fontId="16" fillId="2" borderId="5" xfId="0" applyFont="1" applyFill="1" applyBorder="1" applyAlignment="1" applyProtection="1">
      <alignment vertical="center"/>
    </xf>
    <xf numFmtId="0" fontId="16" fillId="2" borderId="5" xfId="0" applyFont="1" applyFill="1" applyBorder="1" applyAlignment="1" applyProtection="1">
      <alignment horizontal="right" vertical="center" wrapText="1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5" fillId="0" borderId="0" xfId="0" applyFont="1" applyBorder="1" applyProtection="1"/>
    <xf numFmtId="0" fontId="11" fillId="2" borderId="5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Protection="1"/>
    <xf numFmtId="1" fontId="11" fillId="0" borderId="5" xfId="0" applyNumberFormat="1" applyFont="1" applyFill="1" applyBorder="1" applyAlignment="1" applyProtection="1">
      <alignment horizontal="center" vertical="top"/>
    </xf>
    <xf numFmtId="0" fontId="16" fillId="0" borderId="5" xfId="0" applyFont="1" applyBorder="1" applyAlignment="1" applyProtection="1">
      <alignment vertical="center" wrapText="1"/>
    </xf>
    <xf numFmtId="0" fontId="16" fillId="0" borderId="5" xfId="0" applyFont="1" applyBorder="1" applyAlignment="1" applyProtection="1">
      <alignment horizontal="right" vertical="center" wrapText="1"/>
    </xf>
    <xf numFmtId="0" fontId="19" fillId="0" borderId="5" xfId="0" applyFont="1" applyFill="1" applyBorder="1" applyAlignment="1" applyProtection="1">
      <alignment horizontal="left"/>
    </xf>
    <xf numFmtId="0" fontId="15" fillId="0" borderId="5" xfId="0" applyFont="1" applyFill="1" applyBorder="1" applyAlignment="1" applyProtection="1">
      <alignment horizontal="right" vertical="center" wrapText="1"/>
    </xf>
    <xf numFmtId="0" fontId="8" fillId="0" borderId="0" xfId="0" applyFont="1" applyBorder="1" applyProtection="1"/>
    <xf numFmtId="0" fontId="7" fillId="0" borderId="0" xfId="0" applyFont="1" applyFill="1" applyBorder="1" applyProtection="1"/>
    <xf numFmtId="0" fontId="19" fillId="3" borderId="5" xfId="0" applyFont="1" applyFill="1" applyBorder="1" applyAlignment="1" applyProtection="1">
      <alignment horizontal="left"/>
    </xf>
    <xf numFmtId="0" fontId="11" fillId="3" borderId="5" xfId="0" applyFont="1" applyFill="1" applyBorder="1" applyAlignment="1" applyProtection="1">
      <alignment horizontal="left"/>
    </xf>
    <xf numFmtId="0" fontId="11" fillId="0" borderId="5" xfId="0" applyFont="1" applyBorder="1" applyAlignment="1" applyProtection="1">
      <alignment wrapText="1"/>
    </xf>
    <xf numFmtId="0" fontId="33" fillId="8" borderId="0" xfId="0" applyFont="1" applyFill="1" applyBorder="1" applyProtection="1"/>
    <xf numFmtId="0" fontId="33" fillId="0" borderId="1" xfId="0" applyFont="1" applyBorder="1" applyProtection="1"/>
    <xf numFmtId="0" fontId="33" fillId="0" borderId="1" xfId="0" applyFont="1" applyBorder="1" applyAlignment="1" applyProtection="1">
      <alignment wrapText="1"/>
    </xf>
    <xf numFmtId="0" fontId="3" fillId="0" borderId="1" xfId="0" applyFont="1" applyBorder="1" applyProtection="1"/>
    <xf numFmtId="0" fontId="3" fillId="0" borderId="1" xfId="0" applyFont="1" applyBorder="1" applyAlignment="1" applyProtection="1">
      <alignment wrapText="1"/>
    </xf>
    <xf numFmtId="0" fontId="10" fillId="0" borderId="1" xfId="0" applyFont="1" applyBorder="1" applyProtection="1"/>
    <xf numFmtId="0" fontId="33" fillId="3" borderId="1" xfId="0" applyFont="1" applyFill="1" applyBorder="1" applyProtection="1"/>
    <xf numFmtId="0" fontId="0" fillId="0" borderId="0" xfId="0" applyAlignment="1">
      <alignment wrapText="1"/>
    </xf>
    <xf numFmtId="0" fontId="32" fillId="0" borderId="0" xfId="0" applyFont="1" applyAlignment="1">
      <alignment wrapText="1"/>
    </xf>
    <xf numFmtId="0" fontId="32" fillId="0" borderId="0" xfId="0" applyFont="1"/>
    <xf numFmtId="1" fontId="11" fillId="0" borderId="5" xfId="0" applyNumberFormat="1" applyFont="1" applyFill="1" applyBorder="1" applyAlignment="1" applyProtection="1">
      <alignment horizontal="center" vertical="center"/>
      <protection locked="0"/>
    </xf>
    <xf numFmtId="0" fontId="16" fillId="0" borderId="5" xfId="0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Protection="1">
      <protection locked="0"/>
    </xf>
    <xf numFmtId="0" fontId="33" fillId="0" borderId="0" xfId="0" applyFont="1" applyBorder="1" applyAlignment="1" applyProtection="1">
      <alignment horizontal="right"/>
    </xf>
    <xf numFmtId="0" fontId="11" fillId="0" borderId="5" xfId="0" applyFont="1" applyBorder="1" applyAlignment="1" applyProtection="1">
      <alignment horizontal="center"/>
    </xf>
    <xf numFmtId="1" fontId="11" fillId="0" borderId="5" xfId="0" applyNumberFormat="1" applyFont="1" applyFill="1" applyBorder="1" applyAlignment="1" applyProtection="1">
      <alignment horizontal="center" vertical="top"/>
    </xf>
    <xf numFmtId="1" fontId="11" fillId="0" borderId="5" xfId="0" applyNumberFormat="1" applyFont="1" applyBorder="1" applyAlignment="1" applyProtection="1">
      <alignment horizontal="center" vertical="top"/>
    </xf>
    <xf numFmtId="0" fontId="11" fillId="0" borderId="11" xfId="0" applyFont="1" applyBorder="1" applyAlignment="1" applyProtection="1">
      <alignment horizontal="left" vertical="center" wrapText="1"/>
    </xf>
    <xf numFmtId="0" fontId="11" fillId="0" borderId="11" xfId="0" applyFont="1" applyFill="1" applyBorder="1" applyAlignment="1" applyProtection="1">
      <alignment horizontal="left" vertical="center" wrapText="1"/>
    </xf>
    <xf numFmtId="0" fontId="19" fillId="0" borderId="6" xfId="0" applyFont="1" applyFill="1" applyBorder="1" applyAlignment="1" applyProtection="1">
      <alignment horizontal="left"/>
    </xf>
    <xf numFmtId="0" fontId="34" fillId="0" borderId="6" xfId="0" applyFont="1" applyFill="1" applyBorder="1" applyAlignment="1" applyProtection="1">
      <alignment horizontal="center"/>
    </xf>
    <xf numFmtId="0" fontId="19" fillId="0" borderId="7" xfId="0" applyFont="1" applyFill="1" applyBorder="1" applyAlignment="1" applyProtection="1">
      <alignment horizontal="left"/>
    </xf>
    <xf numFmtId="0" fontId="19" fillId="0" borderId="8" xfId="0" applyFont="1" applyFill="1" applyBorder="1" applyAlignment="1" applyProtection="1">
      <alignment horizontal="left"/>
    </xf>
    <xf numFmtId="0" fontId="35" fillId="7" borderId="30" xfId="0" applyFont="1" applyFill="1" applyBorder="1" applyAlignment="1" applyProtection="1">
      <alignment horizontal="center" wrapText="1"/>
    </xf>
    <xf numFmtId="0" fontId="16" fillId="7" borderId="31" xfId="0" applyFont="1" applyFill="1" applyBorder="1" applyAlignment="1" applyProtection="1">
      <alignment wrapText="1"/>
    </xf>
    <xf numFmtId="0" fontId="11" fillId="0" borderId="0" xfId="0" applyFont="1" applyBorder="1" applyProtection="1"/>
    <xf numFmtId="0" fontId="16" fillId="7" borderId="32" xfId="0" applyFont="1" applyFill="1" applyBorder="1" applyAlignment="1" applyProtection="1">
      <alignment wrapText="1"/>
    </xf>
    <xf numFmtId="0" fontId="25" fillId="6" borderId="20" xfId="1" applyFont="1" applyFill="1" applyBorder="1" applyAlignment="1" applyProtection="1">
      <alignment horizontal="left" vertical="center"/>
    </xf>
    <xf numFmtId="0" fontId="25" fillId="9" borderId="13" xfId="1" applyFont="1" applyFill="1" applyBorder="1" applyAlignment="1" applyProtection="1">
      <alignment horizontal="center"/>
    </xf>
    <xf numFmtId="0" fontId="28" fillId="6" borderId="20" xfId="1" applyFont="1" applyFill="1" applyBorder="1" applyAlignment="1" applyProtection="1">
      <alignment horizontal="left" vertical="center" wrapText="1"/>
    </xf>
    <xf numFmtId="0" fontId="25" fillId="6" borderId="20" xfId="1" applyFont="1" applyFill="1" applyBorder="1" applyAlignment="1" applyProtection="1">
      <alignment horizontal="left" vertical="center" wrapText="1"/>
    </xf>
    <xf numFmtId="1" fontId="25" fillId="9" borderId="13" xfId="1" applyNumberFormat="1" applyFont="1" applyFill="1" applyBorder="1" applyAlignment="1" applyProtection="1">
      <alignment horizontal="center" vertical="center" wrapText="1"/>
    </xf>
    <xf numFmtId="0" fontId="25" fillId="9" borderId="13" xfId="1" applyFont="1" applyFill="1" applyBorder="1" applyAlignment="1" applyProtection="1">
      <alignment horizontal="center" vertical="center" wrapText="1"/>
    </xf>
    <xf numFmtId="0" fontId="28" fillId="6" borderId="20" xfId="1" quotePrefix="1" applyFont="1" applyFill="1" applyBorder="1" applyAlignment="1" applyProtection="1">
      <alignment horizontal="left" vertical="center" wrapText="1"/>
    </xf>
    <xf numFmtId="2" fontId="25" fillId="9" borderId="13" xfId="1" applyNumberFormat="1" applyFont="1" applyFill="1" applyBorder="1" applyAlignment="1" applyProtection="1">
      <alignment horizontal="center" vertical="center" wrapText="1"/>
    </xf>
    <xf numFmtId="0" fontId="28" fillId="6" borderId="24" xfId="1" applyFont="1" applyFill="1" applyBorder="1" applyAlignment="1" applyProtection="1">
      <alignment horizontal="left" vertical="center" wrapText="1"/>
    </xf>
    <xf numFmtId="0" fontId="29" fillId="6" borderId="1" xfId="1" applyFont="1" applyFill="1" applyBorder="1" applyAlignment="1" applyProtection="1">
      <alignment horizontal="left" vertical="center" wrapText="1"/>
    </xf>
    <xf numFmtId="0" fontId="30" fillId="3" borderId="1" xfId="1" applyFont="1" applyFill="1" applyBorder="1" applyProtection="1"/>
    <xf numFmtId="0" fontId="27" fillId="3" borderId="1" xfId="1" applyFont="1" applyFill="1" applyBorder="1" applyAlignment="1" applyProtection="1">
      <alignment horizontal="left" vertical="center" wrapText="1"/>
    </xf>
    <xf numFmtId="0" fontId="27" fillId="3" borderId="23" xfId="1" applyFont="1" applyFill="1" applyBorder="1" applyProtection="1"/>
    <xf numFmtId="0" fontId="26" fillId="3" borderId="1" xfId="1" applyFont="1" applyFill="1" applyBorder="1" applyProtection="1"/>
    <xf numFmtId="0" fontId="29" fillId="3" borderId="1" xfId="1" applyFont="1" applyFill="1" applyBorder="1" applyAlignment="1" applyProtection="1">
      <alignment horizontal="center" vertical="center" wrapText="1"/>
    </xf>
    <xf numFmtId="0" fontId="29" fillId="3" borderId="23" xfId="1" applyFont="1" applyFill="1" applyBorder="1" applyAlignment="1" applyProtection="1">
      <alignment horizontal="left" vertical="center" wrapText="1"/>
    </xf>
    <xf numFmtId="0" fontId="27" fillId="3" borderId="1" xfId="1" applyFont="1" applyFill="1" applyBorder="1" applyAlignment="1" applyProtection="1">
      <alignment horizontal="center" vertical="center" wrapText="1"/>
    </xf>
    <xf numFmtId="0" fontId="27" fillId="3" borderId="23" xfId="1" applyFont="1" applyFill="1" applyBorder="1" applyAlignment="1" applyProtection="1">
      <alignment horizontal="center" vertical="center" wrapText="1"/>
    </xf>
    <xf numFmtId="0" fontId="29" fillId="3" borderId="1" xfId="1" applyFont="1" applyFill="1" applyBorder="1" applyAlignment="1" applyProtection="1">
      <alignment horizontal="center"/>
    </xf>
    <xf numFmtId="0" fontId="29" fillId="3" borderId="23" xfId="1" applyFont="1" applyFill="1" applyBorder="1" applyAlignment="1" applyProtection="1">
      <alignment horizontal="center" vertical="center" wrapText="1"/>
    </xf>
    <xf numFmtId="1" fontId="29" fillId="3" borderId="23" xfId="1" applyNumberFormat="1" applyFont="1" applyFill="1" applyBorder="1" applyAlignment="1" applyProtection="1">
      <alignment horizontal="center" vertical="center" wrapText="1"/>
    </xf>
    <xf numFmtId="0" fontId="27" fillId="3" borderId="1" xfId="2" applyFont="1" applyFill="1" applyBorder="1" applyAlignment="1" applyProtection="1">
      <alignment wrapText="1"/>
    </xf>
    <xf numFmtId="0" fontId="27" fillId="3" borderId="1" xfId="2" applyFont="1" applyFill="1" applyBorder="1" applyProtection="1"/>
    <xf numFmtId="164" fontId="27" fillId="3" borderId="1" xfId="1" applyNumberFormat="1" applyFont="1" applyFill="1" applyBorder="1" applyAlignment="1" applyProtection="1">
      <alignment wrapText="1"/>
    </xf>
    <xf numFmtId="0" fontId="29" fillId="3" borderId="1" xfId="1" applyFont="1" applyFill="1" applyBorder="1" applyProtection="1"/>
    <xf numFmtId="0" fontId="27" fillId="3" borderId="15" xfId="1" applyFont="1" applyFill="1" applyBorder="1" applyAlignment="1" applyProtection="1">
      <alignment horizontal="left" vertical="center" wrapText="1"/>
    </xf>
    <xf numFmtId="0" fontId="27" fillId="3" borderId="15" xfId="1" applyFont="1" applyFill="1" applyBorder="1" applyAlignment="1" applyProtection="1">
      <alignment wrapText="1"/>
    </xf>
    <xf numFmtId="0" fontId="26" fillId="3" borderId="27" xfId="1" applyFont="1" applyFill="1" applyBorder="1" applyProtection="1"/>
    <xf numFmtId="0" fontId="27" fillId="3" borderId="28" xfId="1" applyFont="1" applyFill="1" applyBorder="1" applyAlignment="1" applyProtection="1">
      <alignment wrapText="1"/>
    </xf>
    <xf numFmtId="0" fontId="27" fillId="3" borderId="27" xfId="1" applyFont="1" applyFill="1" applyBorder="1" applyAlignment="1" applyProtection="1">
      <alignment wrapText="1"/>
    </xf>
    <xf numFmtId="0" fontId="29" fillId="3" borderId="27" xfId="1" applyFont="1" applyFill="1" applyBorder="1" applyProtection="1"/>
    <xf numFmtId="0" fontId="29" fillId="3" borderId="23" xfId="1" applyFont="1" applyFill="1" applyBorder="1" applyProtection="1"/>
    <xf numFmtId="0" fontId="36" fillId="0" borderId="0" xfId="0" applyFont="1" applyBorder="1" applyProtection="1"/>
    <xf numFmtId="1" fontId="11" fillId="0" borderId="5" xfId="0" applyNumberFormat="1" applyFont="1" applyFill="1" applyBorder="1" applyAlignment="1" applyProtection="1">
      <alignment horizontal="center" vertical="top"/>
    </xf>
    <xf numFmtId="1" fontId="11" fillId="0" borderId="5" xfId="0" applyNumberFormat="1" applyFont="1" applyBorder="1" applyAlignment="1" applyProtection="1">
      <alignment horizontal="center" vertical="top"/>
    </xf>
    <xf numFmtId="0" fontId="37" fillId="0" borderId="0" xfId="0" applyFont="1" applyBorder="1" applyProtection="1"/>
    <xf numFmtId="0" fontId="3" fillId="0" borderId="33" xfId="0" applyFont="1" applyBorder="1" applyProtection="1"/>
    <xf numFmtId="0" fontId="18" fillId="3" borderId="5" xfId="0" applyFont="1" applyFill="1" applyBorder="1" applyAlignment="1" applyProtection="1">
      <alignment horizontal="left"/>
    </xf>
    <xf numFmtId="0" fontId="18" fillId="3" borderId="8" xfId="0" applyFont="1" applyFill="1" applyBorder="1" applyAlignment="1" applyProtection="1">
      <alignment horizontal="left"/>
    </xf>
    <xf numFmtId="1" fontId="11" fillId="0" borderId="5" xfId="0" applyNumberFormat="1" applyFont="1" applyBorder="1" applyAlignment="1" applyProtection="1">
      <alignment horizontal="center" vertical="top"/>
    </xf>
    <xf numFmtId="0" fontId="15" fillId="0" borderId="10" xfId="0" applyFont="1" applyFill="1" applyBorder="1" applyAlignment="1" applyProtection="1">
      <alignment horizontal="left" vertical="top" wrapText="1"/>
    </xf>
    <xf numFmtId="0" fontId="15" fillId="0" borderId="11" xfId="0" applyFont="1" applyFill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 vertical="center" wrapText="1"/>
    </xf>
    <xf numFmtId="0" fontId="14" fillId="3" borderId="5" xfId="0" applyFont="1" applyFill="1" applyBorder="1" applyAlignment="1" applyProtection="1">
      <alignment horizontal="left" wrapText="1"/>
    </xf>
    <xf numFmtId="0" fontId="14" fillId="3" borderId="5" xfId="0" applyFont="1" applyFill="1" applyBorder="1" applyAlignment="1" applyProtection="1">
      <alignment horizontal="left"/>
    </xf>
    <xf numFmtId="1" fontId="11" fillId="0" borderId="5" xfId="0" applyNumberFormat="1" applyFont="1" applyFill="1" applyBorder="1" applyAlignment="1" applyProtection="1">
      <alignment horizontal="center" vertical="top"/>
    </xf>
    <xf numFmtId="1" fontId="12" fillId="0" borderId="0" xfId="0" applyNumberFormat="1" applyFont="1" applyBorder="1" applyAlignment="1" applyProtection="1">
      <alignment horizontal="center" vertical="center" wrapText="1"/>
    </xf>
    <xf numFmtId="0" fontId="25" fillId="3" borderId="16" xfId="1" applyFont="1" applyFill="1" applyBorder="1" applyAlignment="1" applyProtection="1">
      <alignment horizontal="center"/>
    </xf>
    <xf numFmtId="0" fontId="25" fillId="3" borderId="17" xfId="1" applyFont="1" applyFill="1" applyBorder="1" applyAlignment="1" applyProtection="1">
      <alignment horizontal="center"/>
    </xf>
    <xf numFmtId="0" fontId="21" fillId="5" borderId="5" xfId="0" applyFont="1" applyFill="1" applyBorder="1" applyAlignment="1" applyProtection="1">
      <alignment horizontal="left" vertical="center" wrapText="1"/>
    </xf>
    <xf numFmtId="1" fontId="11" fillId="0" borderId="5" xfId="0" applyNumberFormat="1" applyFont="1" applyBorder="1" applyAlignment="1" applyProtection="1">
      <alignment horizontal="center" vertical="top" wrapText="1"/>
    </xf>
    <xf numFmtId="0" fontId="34" fillId="0" borderId="6" xfId="0" applyFont="1" applyFill="1" applyBorder="1" applyAlignment="1" applyProtection="1">
      <alignment horizontal="center" vertical="top"/>
    </xf>
    <xf numFmtId="0" fontId="1" fillId="0" borderId="11" xfId="0" applyFont="1" applyBorder="1" applyAlignment="1" applyProtection="1">
      <alignment horizontal="left" vertical="center" wrapText="1"/>
    </xf>
    <xf numFmtId="0" fontId="11" fillId="3" borderId="11" xfId="0" applyFont="1" applyFill="1" applyBorder="1" applyAlignment="1" applyProtection="1">
      <alignment horizontal="left"/>
    </xf>
    <xf numFmtId="0" fontId="15" fillId="3" borderId="9" xfId="0" applyFont="1" applyFill="1" applyBorder="1" applyAlignment="1" applyProtection="1">
      <alignment horizontal="left"/>
    </xf>
    <xf numFmtId="0" fontId="11" fillId="0" borderId="5" xfId="0" applyFont="1" applyBorder="1" applyAlignment="1" applyProtection="1">
      <alignment horizontal="center" vertical="top"/>
    </xf>
  </cellXfs>
  <cellStyles count="3">
    <cellStyle name="Excel Built-in Normal" xfId="2"/>
    <cellStyle name="Normal" xfId="0" builtinId="0"/>
    <cellStyle name="Normal 2" xfId="1"/>
  </cellStyles>
  <dxfs count="4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BF7FF"/>
      <color rgb="FF162646"/>
      <color rgb="FF3366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923925</xdr:colOff>
      <xdr:row>7</xdr:row>
      <xdr:rowOff>180975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904875"/>
          <a:ext cx="9239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3381375</xdr:colOff>
      <xdr:row>4</xdr:row>
      <xdr:rowOff>35718</xdr:rowOff>
    </xdr:from>
    <xdr:to>
      <xdr:col>2</xdr:col>
      <xdr:colOff>4067175</xdr:colOff>
      <xdr:row>7</xdr:row>
      <xdr:rowOff>188118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3" y="928687"/>
          <a:ext cx="685800" cy="795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1797843</xdr:colOff>
      <xdr:row>4</xdr:row>
      <xdr:rowOff>11906</xdr:rowOff>
    </xdr:from>
    <xdr:to>
      <xdr:col>3</xdr:col>
      <xdr:colOff>3026568</xdr:colOff>
      <xdr:row>8</xdr:row>
      <xdr:rowOff>107156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7531" y="904875"/>
          <a:ext cx="122872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="" xmlns:a16="http://schemas.microsoft.com/office/drawing/2014/main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="" xmlns:a16="http://schemas.microsoft.com/office/drawing/2014/main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="" xmlns:a16="http://schemas.microsoft.com/office/drawing/2014/main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="" xmlns:a16="http://schemas.microsoft.com/office/drawing/2014/main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="" xmlns:a16="http://schemas.microsoft.com/office/drawing/2014/main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="" xmlns:a16="http://schemas.microsoft.com/office/drawing/2014/main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="" xmlns:a16="http://schemas.microsoft.com/office/drawing/2014/main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="" xmlns:a16="http://schemas.microsoft.com/office/drawing/2014/main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="" xmlns:a16="http://schemas.microsoft.com/office/drawing/2014/main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="" xmlns:a16="http://schemas.microsoft.com/office/drawing/2014/main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="" xmlns:a16="http://schemas.microsoft.com/office/drawing/2014/main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="" xmlns:a16="http://schemas.microsoft.com/office/drawing/2014/main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="" xmlns:a16="http://schemas.microsoft.com/office/drawing/2014/main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="" xmlns:a16="http://schemas.microsoft.com/office/drawing/2014/main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="" xmlns:a16="http://schemas.microsoft.com/office/drawing/2014/main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="" xmlns:a16="http://schemas.microsoft.com/office/drawing/2014/main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="" xmlns:a16="http://schemas.microsoft.com/office/drawing/2014/main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="" xmlns:a16="http://schemas.microsoft.com/office/drawing/2014/main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="" xmlns:a16="http://schemas.microsoft.com/office/drawing/2014/main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="" xmlns:a16="http://schemas.microsoft.com/office/drawing/2014/main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923925</xdr:colOff>
      <xdr:row>7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904875"/>
          <a:ext cx="9239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3381375</xdr:colOff>
      <xdr:row>4</xdr:row>
      <xdr:rowOff>35718</xdr:rowOff>
    </xdr:from>
    <xdr:to>
      <xdr:col>2</xdr:col>
      <xdr:colOff>4067175</xdr:colOff>
      <xdr:row>7</xdr:row>
      <xdr:rowOff>188118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940593"/>
          <a:ext cx="6858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1797843</xdr:colOff>
      <xdr:row>4</xdr:row>
      <xdr:rowOff>11906</xdr:rowOff>
    </xdr:from>
    <xdr:to>
      <xdr:col>3</xdr:col>
      <xdr:colOff>3026568</xdr:colOff>
      <xdr:row>8</xdr:row>
      <xdr:rowOff>107156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2768" y="916781"/>
          <a:ext cx="1228725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="" xmlns:a16="http://schemas.microsoft.com/office/drawing/2014/main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="" xmlns:a16="http://schemas.microsoft.com/office/drawing/2014/main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="" xmlns:a16="http://schemas.microsoft.com/office/drawing/2014/main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="" xmlns:a16="http://schemas.microsoft.com/office/drawing/2014/main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="" xmlns:a16="http://schemas.microsoft.com/office/drawing/2014/main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="" xmlns:a16="http://schemas.microsoft.com/office/drawing/2014/main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="" xmlns:a16="http://schemas.microsoft.com/office/drawing/2014/main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="" xmlns:a16="http://schemas.microsoft.com/office/drawing/2014/main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="" xmlns:a16="http://schemas.microsoft.com/office/drawing/2014/main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="" xmlns:a16="http://schemas.microsoft.com/office/drawing/2014/main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="" xmlns:a16="http://schemas.microsoft.com/office/drawing/2014/main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="" xmlns:a16="http://schemas.microsoft.com/office/drawing/2014/main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="" xmlns:a16="http://schemas.microsoft.com/office/drawing/2014/main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="" xmlns:a16="http://schemas.microsoft.com/office/drawing/2014/main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="" xmlns:a16="http://schemas.microsoft.com/office/drawing/2014/main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="" xmlns:a16="http://schemas.microsoft.com/office/drawing/2014/main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3</xdr:row>
      <xdr:rowOff>39362</xdr:rowOff>
    </xdr:from>
    <xdr:to>
      <xdr:col>3</xdr:col>
      <xdr:colOff>2371725</xdr:colOff>
      <xdr:row>9</xdr:row>
      <xdr:rowOff>39362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06F874CD-9A2A-4873-8694-71F43345B136}"/>
            </a:ext>
          </a:extLst>
        </xdr:cNvPr>
        <xdr:cNvGrpSpPr/>
      </xdr:nvGrpSpPr>
      <xdr:grpSpPr>
        <a:xfrm>
          <a:off x="1243013" y="706112"/>
          <a:ext cx="6248400" cy="1285875"/>
          <a:chOff x="66675" y="2105025"/>
          <a:chExt cx="4314825" cy="942975"/>
        </a:xfrm>
      </xdr:grpSpPr>
      <xdr:pic>
        <xdr:nvPicPr>
          <xdr:cNvPr id="3" name="Picture 3">
            <a:extLst>
              <a:ext uri="{FF2B5EF4-FFF2-40B4-BE49-F238E27FC236}">
                <a16:creationId xmlns="" xmlns:a16="http://schemas.microsoft.com/office/drawing/2014/main" id="{254735D9-F599-42FE-9D34-F45A9E564B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675" y="2105025"/>
            <a:ext cx="828675" cy="895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="" xmlns:a16="http://schemas.microsoft.com/office/drawing/2014/main" id="{2532A2B0-3DE8-425C-996C-90FA69E750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76575" y="2114550"/>
            <a:ext cx="13049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51CE366A-94F2-45FB-A1B4-9B98F5125B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275" y="2143125"/>
            <a:ext cx="676275" cy="781050"/>
          </a:xfrm>
          <a:prstGeom prst="rect">
            <a:avLst/>
          </a:prstGeom>
          <a:blipFill dpi="0" rotWithShape="0">
            <a:blip xmlns:r="http://schemas.openxmlformats.org/officeDocument/2006/relationships"/>
            <a:srcRect/>
            <a:stretch>
              <a:fillRect/>
            </a:stretch>
          </a:blipFill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C7" sqref="C7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hidden="1" customWidth="1" outlineLevel="1"/>
    <col min="8" max="8" width="16.28515625" style="39" hidden="1" customWidth="1" outlineLevel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v>1</v>
      </c>
      <c r="J1" s="39"/>
    </row>
    <row r="2" spans="2:131" ht="18" thickBot="1" x14ac:dyDescent="0.35">
      <c r="C2" s="41" t="s">
        <v>149</v>
      </c>
      <c r="D2" s="41" t="str">
        <f>CONCATENATE("СО ОПОС_",E1)</f>
        <v>СО ОПОС_1</v>
      </c>
      <c r="J2" s="39"/>
    </row>
    <row r="3" spans="2:131" ht="18" thickBot="1" x14ac:dyDescent="0.35">
      <c r="C3" s="41" t="s">
        <v>269</v>
      </c>
      <c r="D3" s="41">
        <f>+D21</f>
        <v>0</v>
      </c>
      <c r="J3" s="39"/>
    </row>
    <row r="4" spans="2:131" x14ac:dyDescent="0.3">
      <c r="J4" s="39"/>
    </row>
    <row r="5" spans="2:131" x14ac:dyDescent="0.3">
      <c r="C5" s="39" t="s">
        <v>344</v>
      </c>
    </row>
    <row r="11" spans="2:131" ht="48" customHeight="1" x14ac:dyDescent="0.3">
      <c r="B11" s="150" t="s">
        <v>133</v>
      </c>
      <c r="C11" s="150"/>
      <c r="D11" s="150"/>
    </row>
    <row r="12" spans="2:131" ht="29.25" customHeight="1" x14ac:dyDescent="0.3">
      <c r="D12" s="94" t="s">
        <v>274</v>
      </c>
    </row>
    <row r="13" spans="2:131" ht="54.75" customHeight="1" x14ac:dyDescent="0.3">
      <c r="B13" s="154" t="s">
        <v>132</v>
      </c>
      <c r="C13" s="154"/>
      <c r="D13" s="154"/>
      <c r="AQ13" s="10" t="s">
        <v>44</v>
      </c>
      <c r="AR13" s="10" t="s">
        <v>45</v>
      </c>
      <c r="AS13" s="10" t="s">
        <v>46</v>
      </c>
      <c r="AT13" s="10" t="s">
        <v>47</v>
      </c>
      <c r="AU13" s="10" t="s">
        <v>48</v>
      </c>
      <c r="AV13" s="10" t="s">
        <v>49</v>
      </c>
      <c r="AW13" s="10" t="s">
        <v>50</v>
      </c>
      <c r="AX13" s="10" t="s">
        <v>51</v>
      </c>
      <c r="AY13" s="10" t="s">
        <v>52</v>
      </c>
      <c r="AZ13" s="10" t="s">
        <v>53</v>
      </c>
      <c r="BA13" s="10" t="s">
        <v>54</v>
      </c>
      <c r="BB13" s="10" t="s">
        <v>55</v>
      </c>
      <c r="BC13" s="10" t="s">
        <v>56</v>
      </c>
      <c r="BD13" s="10" t="s">
        <v>57</v>
      </c>
      <c r="BE13" s="10" t="s">
        <v>58</v>
      </c>
      <c r="BF13" s="10" t="s">
        <v>59</v>
      </c>
      <c r="BG13" s="10" t="s">
        <v>60</v>
      </c>
      <c r="BH13" s="10" t="s">
        <v>61</v>
      </c>
      <c r="BI13" s="10" t="s">
        <v>62</v>
      </c>
      <c r="BJ13" s="10" t="s">
        <v>63</v>
      </c>
      <c r="BK13" s="10" t="s">
        <v>64</v>
      </c>
      <c r="BL13" s="10" t="s">
        <v>65</v>
      </c>
      <c r="BM13" s="10" t="s">
        <v>66</v>
      </c>
      <c r="BN13" s="10" t="s">
        <v>67</v>
      </c>
      <c r="BO13" s="10" t="s">
        <v>68</v>
      </c>
      <c r="BP13" s="10" t="s">
        <v>69</v>
      </c>
      <c r="BQ13" s="10" t="s">
        <v>70</v>
      </c>
      <c r="BR13" s="10" t="s">
        <v>71</v>
      </c>
      <c r="BS13" s="10" t="s">
        <v>72</v>
      </c>
      <c r="BT13" s="10" t="s">
        <v>73</v>
      </c>
      <c r="BU13" s="10" t="s">
        <v>74</v>
      </c>
      <c r="BV13" s="10" t="s">
        <v>75</v>
      </c>
      <c r="BW13" s="10" t="s">
        <v>92</v>
      </c>
      <c r="BX13" s="10" t="s">
        <v>93</v>
      </c>
      <c r="BY13" s="10" t="s">
        <v>94</v>
      </c>
      <c r="BZ13" s="10" t="s">
        <v>95</v>
      </c>
      <c r="CA13" s="10" t="s">
        <v>76</v>
      </c>
      <c r="CB13" s="10" t="s">
        <v>77</v>
      </c>
      <c r="CC13" s="10" t="s">
        <v>78</v>
      </c>
      <c r="CD13" s="10" t="s">
        <v>79</v>
      </c>
      <c r="CE13" s="10" t="s">
        <v>80</v>
      </c>
      <c r="CF13" s="10" t="s">
        <v>81</v>
      </c>
      <c r="CG13" s="10" t="s">
        <v>96</v>
      </c>
      <c r="CH13" s="10" t="s">
        <v>97</v>
      </c>
      <c r="CI13" s="10" t="s">
        <v>98</v>
      </c>
      <c r="CJ13" s="10" t="s">
        <v>99</v>
      </c>
      <c r="CK13" s="10" t="s">
        <v>100</v>
      </c>
      <c r="CL13" s="10" t="s">
        <v>101</v>
      </c>
      <c r="CM13" s="10" t="s">
        <v>82</v>
      </c>
      <c r="CN13" s="10" t="s">
        <v>83</v>
      </c>
      <c r="CO13" s="10" t="s">
        <v>84</v>
      </c>
      <c r="CP13" s="10" t="s">
        <v>85</v>
      </c>
      <c r="CQ13" s="10" t="s">
        <v>86</v>
      </c>
      <c r="CR13" s="10" t="s">
        <v>87</v>
      </c>
      <c r="CS13" s="10" t="s">
        <v>88</v>
      </c>
      <c r="CT13" s="10" t="s">
        <v>89</v>
      </c>
      <c r="CU13" s="10" t="s">
        <v>102</v>
      </c>
      <c r="CV13" s="10" t="s">
        <v>90</v>
      </c>
      <c r="CW13" s="10" t="s">
        <v>91</v>
      </c>
      <c r="CX13" s="10" t="s">
        <v>103</v>
      </c>
      <c r="CY13" s="10" t="s">
        <v>104</v>
      </c>
      <c r="CZ13" s="10" t="s">
        <v>105</v>
      </c>
      <c r="DA13" s="10" t="s">
        <v>106</v>
      </c>
      <c r="DB13" s="10" t="s">
        <v>107</v>
      </c>
      <c r="DC13" s="10" t="s">
        <v>108</v>
      </c>
      <c r="DD13" s="10" t="s">
        <v>109</v>
      </c>
      <c r="DE13" s="10" t="s">
        <v>110</v>
      </c>
      <c r="DF13" s="10" t="s">
        <v>111</v>
      </c>
      <c r="DG13" s="10" t="s">
        <v>112</v>
      </c>
      <c r="DH13" s="10" t="s">
        <v>113</v>
      </c>
      <c r="DI13" s="10" t="s">
        <v>114</v>
      </c>
      <c r="DJ13" s="10" t="s">
        <v>115</v>
      </c>
      <c r="DK13" s="10" t="s">
        <v>116</v>
      </c>
      <c r="DL13" s="10" t="s">
        <v>117</v>
      </c>
      <c r="DM13" s="10" t="s">
        <v>118</v>
      </c>
      <c r="DN13" s="10" t="s">
        <v>119</v>
      </c>
      <c r="DO13" s="10" t="s">
        <v>120</v>
      </c>
      <c r="DP13" s="10" t="s">
        <v>121</v>
      </c>
      <c r="DQ13" s="10" t="s">
        <v>122</v>
      </c>
      <c r="DR13" s="10" t="s">
        <v>123</v>
      </c>
      <c r="DS13" s="10" t="s">
        <v>124</v>
      </c>
      <c r="DT13" s="10" t="s">
        <v>125</v>
      </c>
      <c r="DU13" s="10" t="s">
        <v>126</v>
      </c>
      <c r="DV13" s="10" t="s">
        <v>127</v>
      </c>
      <c r="DW13" s="10" t="s">
        <v>128</v>
      </c>
      <c r="DX13" s="10" t="s">
        <v>129</v>
      </c>
      <c r="DY13" s="10" t="s">
        <v>130</v>
      </c>
      <c r="DZ13" s="10" t="s">
        <v>131</v>
      </c>
      <c r="EA13" s="10"/>
    </row>
    <row r="14" spans="2:131" ht="54.75" customHeight="1" x14ac:dyDescent="0.3">
      <c r="B14" s="157" t="s">
        <v>148</v>
      </c>
      <c r="C14" s="157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>
        <f>D33</f>
        <v>0</v>
      </c>
      <c r="BC14" s="10">
        <f>D34</f>
        <v>0</v>
      </c>
      <c r="BD14" s="10">
        <f>D35</f>
        <v>0</v>
      </c>
      <c r="BE14" s="10">
        <f>D36</f>
        <v>0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>
        <f>D71</f>
        <v>0</v>
      </c>
      <c r="BX14" s="10">
        <f>D73</f>
        <v>0</v>
      </c>
      <c r="BY14" s="10">
        <f>D74</f>
        <v>0</v>
      </c>
      <c r="BZ14" s="10">
        <f>D75</f>
        <v>0</v>
      </c>
      <c r="CA14" s="10">
        <f>D76</f>
        <v>0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>
        <f>D123</f>
        <v>0</v>
      </c>
      <c r="DA14" s="10">
        <f>D130</f>
        <v>0</v>
      </c>
      <c r="DB14" s="10">
        <f>D131</f>
        <v>0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>
        <f>D147</f>
        <v>0</v>
      </c>
      <c r="DQ14" s="10">
        <f>D148</f>
        <v>0</v>
      </c>
      <c r="DR14" s="10">
        <f>D149</f>
        <v>0</v>
      </c>
      <c r="DS14" s="10">
        <f>D150</f>
        <v>0</v>
      </c>
      <c r="DT14" s="10">
        <f>D151</f>
        <v>0</v>
      </c>
      <c r="DU14" s="10">
        <f>D152</f>
        <v>0</v>
      </c>
      <c r="DV14" s="10">
        <f>D153</f>
        <v>0</v>
      </c>
      <c r="DW14" s="10">
        <f>D154</f>
        <v>0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30.75" customHeight="1" x14ac:dyDescent="0.3">
      <c r="B16" s="151" t="s">
        <v>2</v>
      </c>
      <c r="C16" s="152"/>
      <c r="D16" s="15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135</v>
      </c>
      <c r="D17" s="8"/>
    </row>
    <row r="18" spans="2:18" ht="27.75" customHeight="1" x14ac:dyDescent="0.3">
      <c r="B18" s="50">
        <v>2</v>
      </c>
      <c r="C18" s="46" t="s">
        <v>143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150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271</v>
      </c>
      <c r="D20" s="49"/>
    </row>
    <row r="21" spans="2:18" ht="27.75" customHeight="1" x14ac:dyDescent="0.3">
      <c r="B21" s="50" t="s">
        <v>172</v>
      </c>
      <c r="C21" s="46" t="s">
        <v>269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151</v>
      </c>
      <c r="C22" s="46" t="s">
        <v>6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152</v>
      </c>
      <c r="C23" s="46" t="s">
        <v>276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153</v>
      </c>
      <c r="C24" s="46" t="s">
        <v>7</v>
      </c>
      <c r="D24" s="8"/>
    </row>
    <row r="25" spans="2:18" ht="27.75" customHeight="1" x14ac:dyDescent="0.3">
      <c r="B25" s="50" t="s">
        <v>154</v>
      </c>
      <c r="C25" s="46" t="s">
        <v>0</v>
      </c>
      <c r="D25" s="8"/>
    </row>
    <row r="26" spans="2:18" ht="27.75" customHeight="1" x14ac:dyDescent="0.3">
      <c r="B26" s="50" t="s">
        <v>155</v>
      </c>
      <c r="C26" s="46" t="s">
        <v>142</v>
      </c>
      <c r="D26" s="8"/>
    </row>
    <row r="27" spans="2:18" ht="27.75" customHeight="1" x14ac:dyDescent="0.3">
      <c r="B27" s="50" t="s">
        <v>156</v>
      </c>
      <c r="C27" s="46" t="s">
        <v>9</v>
      </c>
      <c r="D27" s="8"/>
    </row>
    <row r="28" spans="2:18" ht="27.75" customHeight="1" x14ac:dyDescent="0.3">
      <c r="B28" s="50" t="s">
        <v>157</v>
      </c>
      <c r="C28" s="46" t="s">
        <v>8</v>
      </c>
      <c r="D28" s="8"/>
    </row>
    <row r="29" spans="2:18" ht="27.75" customHeight="1" x14ac:dyDescent="0.3">
      <c r="B29" s="50" t="s">
        <v>158</v>
      </c>
      <c r="C29" s="46" t="s">
        <v>4</v>
      </c>
      <c r="D29" s="8"/>
    </row>
    <row r="30" spans="2:18" ht="27.75" customHeight="1" x14ac:dyDescent="0.3">
      <c r="B30" s="50" t="s">
        <v>275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270</v>
      </c>
      <c r="D31" s="8"/>
    </row>
    <row r="32" spans="2:18" ht="27.75" customHeight="1" x14ac:dyDescent="0.3">
      <c r="B32" s="50">
        <f>+B31+1</f>
        <v>6</v>
      </c>
      <c r="C32" s="46" t="s">
        <v>171</v>
      </c>
      <c r="D32" s="7"/>
    </row>
    <row r="33" spans="1:5" ht="61.9" customHeight="1" x14ac:dyDescent="0.3">
      <c r="B33" s="44">
        <f>B32+1</f>
        <v>7</v>
      </c>
      <c r="C33" s="53" t="s">
        <v>170</v>
      </c>
      <c r="D33" s="23"/>
    </row>
    <row r="34" spans="1:5" ht="54.6" customHeight="1" x14ac:dyDescent="0.3">
      <c r="B34" s="54">
        <f>B33+1</f>
        <v>8</v>
      </c>
      <c r="C34" s="46" t="s">
        <v>175</v>
      </c>
      <c r="D34" s="46"/>
    </row>
    <row r="35" spans="1:5" ht="30.6" customHeight="1" x14ac:dyDescent="0.3">
      <c r="B35" s="55"/>
      <c r="C35" s="56" t="s">
        <v>144</v>
      </c>
      <c r="D35" s="23"/>
    </row>
    <row r="36" spans="1:5" ht="35.450000000000003" customHeight="1" x14ac:dyDescent="0.3">
      <c r="B36" s="57"/>
      <c r="C36" s="58" t="s">
        <v>140</v>
      </c>
      <c r="D36" s="23"/>
    </row>
    <row r="37" spans="1:5" ht="26.25" customHeight="1" x14ac:dyDescent="0.3">
      <c r="B37" s="152" t="s">
        <v>138</v>
      </c>
      <c r="C37" s="152"/>
      <c r="D37" s="152"/>
    </row>
    <row r="38" spans="1:5" ht="46.5" x14ac:dyDescent="0.3">
      <c r="A38" s="10">
        <v>9</v>
      </c>
      <c r="B38" s="153">
        <f>B34+1</f>
        <v>9</v>
      </c>
      <c r="C38" s="59" t="s">
        <v>173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3"/>
      <c r="C39" s="61" t="s">
        <v>4</v>
      </c>
      <c r="D39" s="9"/>
    </row>
    <row r="40" spans="1:5" ht="20.25" customHeight="1" x14ac:dyDescent="0.3">
      <c r="B40" s="153"/>
      <c r="C40" s="61" t="s">
        <v>5</v>
      </c>
      <c r="D40" s="9"/>
    </row>
    <row r="41" spans="1:5" ht="20.25" customHeight="1" x14ac:dyDescent="0.3">
      <c r="B41" s="153"/>
      <c r="C41" s="61" t="s">
        <v>18</v>
      </c>
      <c r="D41" s="9"/>
    </row>
    <row r="42" spans="1:5" ht="20.25" customHeight="1" x14ac:dyDescent="0.3">
      <c r="B42" s="153"/>
      <c r="C42" s="61" t="s">
        <v>19</v>
      </c>
      <c r="D42" s="9"/>
    </row>
    <row r="43" spans="1:5" ht="33.75" customHeight="1" x14ac:dyDescent="0.3">
      <c r="B43" s="147">
        <f>B38+1</f>
        <v>10</v>
      </c>
      <c r="C43" s="59" t="s">
        <v>174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47"/>
      <c r="C44" s="61" t="s">
        <v>20</v>
      </c>
      <c r="D44" s="11"/>
    </row>
    <row r="45" spans="1:5" ht="18.75" customHeight="1" x14ac:dyDescent="0.3">
      <c r="B45" s="147"/>
      <c r="C45" s="61" t="s">
        <v>21</v>
      </c>
      <c r="D45" s="11"/>
    </row>
    <row r="46" spans="1:5" ht="18.75" customHeight="1" x14ac:dyDescent="0.3">
      <c r="B46" s="147"/>
      <c r="C46" s="61" t="s">
        <v>22</v>
      </c>
      <c r="D46" s="11"/>
    </row>
    <row r="47" spans="1:5" ht="33" customHeight="1" x14ac:dyDescent="0.3">
      <c r="B47" s="62">
        <f>B43+1</f>
        <v>11</v>
      </c>
      <c r="C47" s="53" t="s">
        <v>277</v>
      </c>
      <c r="D47" s="9"/>
    </row>
    <row r="48" spans="1:5" ht="31.5" x14ac:dyDescent="0.3">
      <c r="B48" s="62">
        <f>B47+1</f>
        <v>12</v>
      </c>
      <c r="C48" s="59" t="s">
        <v>278</v>
      </c>
      <c r="D48" s="9"/>
    </row>
    <row r="49" spans="2:19" ht="32.25" customHeight="1" x14ac:dyDescent="0.3">
      <c r="B49" s="62">
        <f>B48+1</f>
        <v>13</v>
      </c>
      <c r="C49" s="59" t="s">
        <v>10</v>
      </c>
      <c r="D49" s="9"/>
    </row>
    <row r="50" spans="2:19" ht="31.5" x14ac:dyDescent="0.3">
      <c r="B50" s="62">
        <f>B49+1</f>
        <v>14</v>
      </c>
      <c r="C50" s="59" t="s">
        <v>23</v>
      </c>
      <c r="D50" s="9"/>
    </row>
    <row r="51" spans="2:19" ht="30.75" customHeight="1" x14ac:dyDescent="0.3">
      <c r="B51" s="62">
        <f>B50+1</f>
        <v>15</v>
      </c>
      <c r="C51" s="59" t="s">
        <v>141</v>
      </c>
      <c r="D51" s="91"/>
    </row>
    <row r="52" spans="2:19" ht="46.5" x14ac:dyDescent="0.3">
      <c r="B52" s="147">
        <f>B51+1</f>
        <v>16</v>
      </c>
      <c r="C52" s="63" t="s">
        <v>176</v>
      </c>
      <c r="D52" s="64"/>
      <c r="E52" s="2">
        <f>IF(AND(D53&gt;0,D54&gt;0),"грешка",0)</f>
        <v>0</v>
      </c>
    </row>
    <row r="53" spans="2:19" ht="16.5" customHeight="1" x14ac:dyDescent="0.3">
      <c r="B53" s="147"/>
      <c r="C53" s="65" t="s">
        <v>225</v>
      </c>
      <c r="D53" s="92"/>
    </row>
    <row r="54" spans="2:19" ht="16.5" customHeight="1" x14ac:dyDescent="0.3">
      <c r="B54" s="147"/>
      <c r="C54" s="65" t="s">
        <v>226</v>
      </c>
      <c r="D54" s="92"/>
    </row>
    <row r="55" spans="2:19" ht="46.5" x14ac:dyDescent="0.3">
      <c r="B55" s="158">
        <f>B52+1</f>
        <v>17</v>
      </c>
      <c r="C55" s="63" t="s">
        <v>177</v>
      </c>
      <c r="D55" s="60"/>
      <c r="E55" s="2">
        <f>IF(AND(D56&gt;0,D57&gt;0),"грешка",0)</f>
        <v>0</v>
      </c>
    </row>
    <row r="56" spans="2:19" ht="17.25" customHeight="1" x14ac:dyDescent="0.3">
      <c r="B56" s="158"/>
      <c r="C56" s="65" t="s">
        <v>225</v>
      </c>
      <c r="D56" s="9"/>
    </row>
    <row r="57" spans="2:19" ht="17.25" customHeight="1" x14ac:dyDescent="0.3">
      <c r="B57" s="158"/>
      <c r="C57" s="65" t="s">
        <v>226</v>
      </c>
      <c r="D57" s="9"/>
    </row>
    <row r="58" spans="2:19" x14ac:dyDescent="0.3">
      <c r="B58" s="147">
        <f>B55+1</f>
        <v>18</v>
      </c>
      <c r="C58" s="59" t="s">
        <v>279</v>
      </c>
      <c r="D58" s="60"/>
    </row>
    <row r="59" spans="2:19" ht="21.75" customHeight="1" x14ac:dyDescent="0.3">
      <c r="B59" s="147"/>
      <c r="C59" s="61" t="s">
        <v>24</v>
      </c>
      <c r="D59" s="11"/>
      <c r="E59" s="66"/>
      <c r="F59" s="66"/>
      <c r="S59" s="66"/>
    </row>
    <row r="60" spans="2:19" ht="21.75" customHeight="1" x14ac:dyDescent="0.3">
      <c r="B60" s="147"/>
      <c r="C60" s="61" t="s">
        <v>25</v>
      </c>
      <c r="D60" s="11"/>
      <c r="E60" s="66"/>
      <c r="F60" s="66"/>
      <c r="S60" s="66"/>
    </row>
    <row r="61" spans="2:19" ht="21.75" customHeight="1" x14ac:dyDescent="0.3">
      <c r="B61" s="147"/>
      <c r="C61" s="61" t="s">
        <v>26</v>
      </c>
      <c r="D61" s="11"/>
      <c r="E61" s="66"/>
      <c r="F61" s="66"/>
      <c r="S61" s="66"/>
    </row>
    <row r="62" spans="2:19" ht="21.75" customHeight="1" x14ac:dyDescent="0.3">
      <c r="B62" s="147"/>
      <c r="C62" s="61" t="s">
        <v>27</v>
      </c>
      <c r="D62" s="11"/>
      <c r="E62" s="66"/>
      <c r="F62" s="66"/>
      <c r="S62" s="66"/>
    </row>
    <row r="63" spans="2:19" ht="21.75" customHeight="1" x14ac:dyDescent="0.3">
      <c r="B63" s="147"/>
      <c r="C63" s="61" t="s">
        <v>28</v>
      </c>
      <c r="D63" s="11"/>
      <c r="E63" s="66"/>
      <c r="F63" s="66"/>
      <c r="S63" s="66"/>
    </row>
    <row r="64" spans="2:19" ht="35.25" customHeight="1" x14ac:dyDescent="0.3">
      <c r="B64" s="147"/>
      <c r="C64" s="61" t="s">
        <v>42</v>
      </c>
      <c r="D64" s="11"/>
      <c r="E64" s="66"/>
      <c r="F64" s="66"/>
      <c r="S64" s="66"/>
    </row>
    <row r="65" spans="2:19" ht="51" customHeight="1" x14ac:dyDescent="0.3">
      <c r="B65" s="147">
        <f>B58+1</f>
        <v>19</v>
      </c>
      <c r="C65" s="63" t="s">
        <v>178</v>
      </c>
      <c r="D65" s="95"/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47"/>
      <c r="C66" s="61" t="s">
        <v>37</v>
      </c>
      <c r="D66" s="11"/>
      <c r="E66" s="66"/>
      <c r="F66" s="66"/>
      <c r="S66" s="66"/>
    </row>
    <row r="67" spans="2:19" ht="21.75" customHeight="1" x14ac:dyDescent="0.3">
      <c r="B67" s="147"/>
      <c r="C67" s="61" t="s">
        <v>38</v>
      </c>
      <c r="D67" s="11"/>
      <c r="E67" s="66"/>
      <c r="F67" s="66"/>
      <c r="S67" s="66"/>
    </row>
    <row r="68" spans="2:19" ht="21.75" customHeight="1" x14ac:dyDescent="0.3">
      <c r="B68" s="147"/>
      <c r="C68" s="61" t="s">
        <v>39</v>
      </c>
      <c r="D68" s="11"/>
      <c r="E68" s="66"/>
      <c r="F68" s="66"/>
      <c r="S68" s="66"/>
    </row>
    <row r="69" spans="2:19" ht="21.75" customHeight="1" x14ac:dyDescent="0.3">
      <c r="B69" s="147"/>
      <c r="C69" s="61" t="s">
        <v>40</v>
      </c>
      <c r="D69" s="11"/>
      <c r="E69" s="66"/>
      <c r="F69" s="66"/>
      <c r="S69" s="66"/>
    </row>
    <row r="70" spans="2:19" ht="21.75" customHeight="1" x14ac:dyDescent="0.3">
      <c r="B70" s="147"/>
      <c r="C70" s="61" t="s">
        <v>41</v>
      </c>
      <c r="D70" s="11"/>
      <c r="E70" s="66"/>
      <c r="F70" s="66"/>
      <c r="S70" s="66"/>
    </row>
    <row r="71" spans="2:19" ht="31.5" x14ac:dyDescent="0.3">
      <c r="B71" s="62">
        <f>B65+1</f>
        <v>20</v>
      </c>
      <c r="C71" s="59" t="s">
        <v>29</v>
      </c>
      <c r="D71" s="95"/>
      <c r="E71" s="67"/>
      <c r="F71" s="67"/>
      <c r="S71" s="68"/>
    </row>
    <row r="72" spans="2:19" ht="31.5" x14ac:dyDescent="0.3">
      <c r="B72" s="147">
        <f>B71+1</f>
        <v>21</v>
      </c>
      <c r="C72" s="59" t="s">
        <v>30</v>
      </c>
      <c r="D72" s="95"/>
    </row>
    <row r="73" spans="2:19" ht="22.5" customHeight="1" x14ac:dyDescent="0.3">
      <c r="B73" s="147"/>
      <c r="C73" s="61" t="s">
        <v>227</v>
      </c>
      <c r="D73" s="11"/>
    </row>
    <row r="74" spans="2:19" ht="22.5" customHeight="1" x14ac:dyDescent="0.3">
      <c r="B74" s="147"/>
      <c r="C74" s="61" t="s">
        <v>228</v>
      </c>
      <c r="D74" s="11"/>
    </row>
    <row r="75" spans="2:19" ht="22.5" customHeight="1" x14ac:dyDescent="0.3">
      <c r="B75" s="147"/>
      <c r="C75" s="61" t="s">
        <v>229</v>
      </c>
      <c r="D75" s="11"/>
    </row>
    <row r="76" spans="2:19" ht="47.25" x14ac:dyDescent="0.3">
      <c r="B76" s="62">
        <f>B72+1</f>
        <v>22</v>
      </c>
      <c r="C76" s="59" t="s">
        <v>12</v>
      </c>
      <c r="D76" s="95"/>
    </row>
    <row r="77" spans="2:19" ht="45.75" customHeight="1" x14ac:dyDescent="0.3">
      <c r="B77" s="147">
        <f>B76+1</f>
        <v>23</v>
      </c>
      <c r="C77" s="59" t="s">
        <v>159</v>
      </c>
      <c r="D77" s="95"/>
      <c r="E77" s="2">
        <f>IF(AND(D78&gt;0,D79&gt;0),"грешка",0)</f>
        <v>0</v>
      </c>
    </row>
    <row r="78" spans="2:19" ht="19.899999999999999" customHeight="1" x14ac:dyDescent="0.3">
      <c r="B78" s="147"/>
      <c r="C78" s="56" t="s">
        <v>225</v>
      </c>
      <c r="D78" s="9"/>
    </row>
    <row r="79" spans="2:19" ht="19.899999999999999" customHeight="1" x14ac:dyDescent="0.3">
      <c r="B79" s="147"/>
      <c r="C79" s="56" t="s">
        <v>226</v>
      </c>
      <c r="D79" s="9"/>
    </row>
    <row r="80" spans="2:19" ht="39" customHeight="1" x14ac:dyDescent="0.3">
      <c r="B80" s="62">
        <f>B77+1</f>
        <v>24</v>
      </c>
      <c r="C80" s="69" t="s">
        <v>160</v>
      </c>
      <c r="D80" s="95"/>
    </row>
    <row r="81" spans="2:5" ht="63" x14ac:dyDescent="0.3">
      <c r="B81" s="153">
        <f>B80+1</f>
        <v>25</v>
      </c>
      <c r="C81" s="59" t="s">
        <v>161</v>
      </c>
      <c r="D81" s="95"/>
      <c r="E81" s="2">
        <f>IF(AND(D82&gt;0,D83&gt;0),"грешка",0)</f>
        <v>0</v>
      </c>
    </row>
    <row r="82" spans="2:5" ht="17.45" customHeight="1" x14ac:dyDescent="0.3">
      <c r="B82" s="153"/>
      <c r="C82" s="56" t="s">
        <v>225</v>
      </c>
      <c r="D82" s="9"/>
    </row>
    <row r="83" spans="2:5" ht="17.45" customHeight="1" x14ac:dyDescent="0.3">
      <c r="B83" s="153"/>
      <c r="C83" s="56" t="s">
        <v>226</v>
      </c>
      <c r="D83" s="9"/>
    </row>
    <row r="84" spans="2:5" ht="73.5" customHeight="1" x14ac:dyDescent="0.3">
      <c r="B84" s="62">
        <f>B81+1</f>
        <v>26</v>
      </c>
      <c r="C84" s="59" t="s">
        <v>162</v>
      </c>
      <c r="D84" s="95"/>
    </row>
    <row r="85" spans="2:5" ht="31.5" x14ac:dyDescent="0.3">
      <c r="B85" s="153">
        <f>B84+1</f>
        <v>27</v>
      </c>
      <c r="C85" s="46" t="s">
        <v>280</v>
      </c>
      <c r="D85" s="45"/>
      <c r="E85" s="2">
        <f>IF(AND(D86&gt;0,D87&gt;0),"грешка",0)</f>
        <v>0</v>
      </c>
    </row>
    <row r="86" spans="2:5" ht="17.45" customHeight="1" x14ac:dyDescent="0.3">
      <c r="B86" s="153"/>
      <c r="C86" s="56" t="s">
        <v>225</v>
      </c>
      <c r="D86" s="9"/>
    </row>
    <row r="87" spans="2:5" ht="17.45" customHeight="1" x14ac:dyDescent="0.3">
      <c r="B87" s="153"/>
      <c r="C87" s="56" t="s">
        <v>226</v>
      </c>
      <c r="D87" s="9"/>
    </row>
    <row r="88" spans="2:5" ht="47.25" x14ac:dyDescent="0.3">
      <c r="B88" s="62">
        <f>B85+1</f>
        <v>28</v>
      </c>
      <c r="C88" s="46" t="s">
        <v>163</v>
      </c>
      <c r="D88" s="11"/>
    </row>
    <row r="89" spans="2:5" ht="70.5" customHeight="1" x14ac:dyDescent="0.3">
      <c r="B89" s="153">
        <f>B88+1</f>
        <v>29</v>
      </c>
      <c r="C89" s="46" t="s">
        <v>179</v>
      </c>
      <c r="D89" s="95"/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3"/>
      <c r="C90" s="56" t="s">
        <v>31</v>
      </c>
      <c r="D90" s="11"/>
    </row>
    <row r="91" spans="2:5" ht="36.75" customHeight="1" x14ac:dyDescent="0.3">
      <c r="B91" s="153"/>
      <c r="C91" s="56" t="s">
        <v>32</v>
      </c>
      <c r="D91" s="11"/>
    </row>
    <row r="92" spans="2:5" ht="23.25" customHeight="1" x14ac:dyDescent="0.3">
      <c r="B92" s="153"/>
      <c r="C92" s="56" t="s">
        <v>33</v>
      </c>
      <c r="D92" s="11"/>
    </row>
    <row r="93" spans="2:5" ht="23.25" customHeight="1" x14ac:dyDescent="0.3">
      <c r="B93" s="153"/>
      <c r="C93" s="56" t="s">
        <v>34</v>
      </c>
      <c r="D93" s="11"/>
    </row>
    <row r="94" spans="2:5" ht="23.25" customHeight="1" x14ac:dyDescent="0.3">
      <c r="B94" s="153"/>
      <c r="C94" s="56" t="s">
        <v>3</v>
      </c>
      <c r="D94" s="11"/>
    </row>
    <row r="95" spans="2:5" ht="63" x14ac:dyDescent="0.3">
      <c r="B95" s="147">
        <f>B89+1</f>
        <v>30</v>
      </c>
      <c r="C95" s="46" t="s">
        <v>281</v>
      </c>
      <c r="D95" s="45"/>
      <c r="E95" s="2">
        <f>IF(AND(D96&gt;0,D97&gt;0),"грешка",0)</f>
        <v>0</v>
      </c>
    </row>
    <row r="96" spans="2:5" ht="21" customHeight="1" x14ac:dyDescent="0.3">
      <c r="B96" s="147"/>
      <c r="C96" s="56" t="s">
        <v>225</v>
      </c>
      <c r="D96" s="9"/>
    </row>
    <row r="97" spans="1:18" ht="21" customHeight="1" x14ac:dyDescent="0.3">
      <c r="B97" s="147"/>
      <c r="C97" s="56" t="s">
        <v>226</v>
      </c>
      <c r="D97" s="9"/>
    </row>
    <row r="98" spans="1:18" ht="63" x14ac:dyDescent="0.3">
      <c r="B98" s="62">
        <f>B95+1</f>
        <v>31</v>
      </c>
      <c r="C98" s="46" t="s">
        <v>164</v>
      </c>
      <c r="D98" s="11"/>
    </row>
    <row r="99" spans="1:18" ht="24" customHeight="1" x14ac:dyDescent="0.3">
      <c r="B99" s="145" t="s">
        <v>13</v>
      </c>
      <c r="C99" s="145"/>
      <c r="D99" s="145"/>
    </row>
    <row r="100" spans="1:18" ht="31.5" x14ac:dyDescent="0.3">
      <c r="B100" s="62">
        <f>B98+1</f>
        <v>32</v>
      </c>
      <c r="C100" s="46" t="s">
        <v>134</v>
      </c>
      <c r="D100" s="11"/>
    </row>
    <row r="101" spans="1:18" s="70" customFormat="1" ht="126" x14ac:dyDescent="0.3">
      <c r="A101" s="77"/>
      <c r="B101" s="71">
        <f>B100+1</f>
        <v>33</v>
      </c>
      <c r="C101" s="53" t="s">
        <v>282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47.25" x14ac:dyDescent="0.3">
      <c r="B102" s="147">
        <f>B101+1</f>
        <v>34</v>
      </c>
      <c r="C102" s="46" t="s">
        <v>165</v>
      </c>
      <c r="D102" s="45"/>
      <c r="E102" s="2">
        <f>IF(AND(D103&gt;0,D104&gt;0),"грешка",0)</f>
        <v>0</v>
      </c>
    </row>
    <row r="103" spans="1:18" ht="21" customHeight="1" x14ac:dyDescent="0.3">
      <c r="B103" s="147"/>
      <c r="C103" s="56" t="s">
        <v>225</v>
      </c>
      <c r="D103" s="11"/>
    </row>
    <row r="104" spans="1:18" ht="21" customHeight="1" x14ac:dyDescent="0.3">
      <c r="B104" s="147"/>
      <c r="C104" s="56" t="s">
        <v>226</v>
      </c>
      <c r="D104" s="11"/>
    </row>
    <row r="105" spans="1:18" ht="63" x14ac:dyDescent="0.3">
      <c r="B105" s="147">
        <f>B102+1</f>
        <v>35</v>
      </c>
      <c r="C105" s="72" t="s">
        <v>166</v>
      </c>
      <c r="D105" s="45"/>
      <c r="E105" s="2">
        <f>IF(AND(D106&gt;0,D107&gt;0),"грешка",0)</f>
        <v>0</v>
      </c>
    </row>
    <row r="106" spans="1:18" ht="21" customHeight="1" x14ac:dyDescent="0.3">
      <c r="B106" s="147"/>
      <c r="C106" s="56" t="s">
        <v>225</v>
      </c>
      <c r="D106" s="11"/>
    </row>
    <row r="107" spans="1:18" ht="21" customHeight="1" x14ac:dyDescent="0.3">
      <c r="B107" s="147"/>
      <c r="C107" s="56" t="s">
        <v>226</v>
      </c>
      <c r="D107" s="11"/>
    </row>
    <row r="108" spans="1:18" ht="47.25" x14ac:dyDescent="0.3">
      <c r="B108" s="147">
        <f>B105+1</f>
        <v>36</v>
      </c>
      <c r="C108" s="72" t="s">
        <v>167</v>
      </c>
      <c r="D108" s="45"/>
      <c r="E108" s="2">
        <f>IF(AND(D109&gt;0,D110&gt;0),"грешка",0)</f>
        <v>0</v>
      </c>
    </row>
    <row r="109" spans="1:18" ht="21" customHeight="1" x14ac:dyDescent="0.3">
      <c r="B109" s="147"/>
      <c r="C109" s="56" t="s">
        <v>225</v>
      </c>
      <c r="D109" s="11"/>
    </row>
    <row r="110" spans="1:18" ht="21" customHeight="1" x14ac:dyDescent="0.3">
      <c r="B110" s="147"/>
      <c r="C110" s="56" t="s">
        <v>226</v>
      </c>
      <c r="D110" s="11"/>
    </row>
    <row r="111" spans="1:18" ht="78.75" x14ac:dyDescent="0.3">
      <c r="B111" s="147">
        <f>B108+1</f>
        <v>37</v>
      </c>
      <c r="C111" s="46" t="s">
        <v>168</v>
      </c>
      <c r="D111" s="45"/>
      <c r="E111" s="2">
        <f>IF(AND(D112&gt;0,D113&gt;0),"грешка",0)</f>
        <v>0</v>
      </c>
    </row>
    <row r="112" spans="1:18" ht="21" customHeight="1" x14ac:dyDescent="0.3">
      <c r="B112" s="147"/>
      <c r="C112" s="56" t="s">
        <v>225</v>
      </c>
      <c r="D112" s="11"/>
    </row>
    <row r="113" spans="2:5" ht="21" customHeight="1" x14ac:dyDescent="0.3">
      <c r="B113" s="147"/>
      <c r="C113" s="56" t="s">
        <v>226</v>
      </c>
      <c r="D113" s="11"/>
    </row>
    <row r="114" spans="2:5" ht="63" x14ac:dyDescent="0.3">
      <c r="B114" s="147">
        <f>B111+1</f>
        <v>38</v>
      </c>
      <c r="C114" s="46" t="s">
        <v>169</v>
      </c>
      <c r="D114" s="45"/>
      <c r="E114" s="2">
        <f>IF(AND(D115&gt;0,D116&gt;0),"грешка",0)</f>
        <v>0</v>
      </c>
    </row>
    <row r="115" spans="2:5" ht="21" customHeight="1" x14ac:dyDescent="0.3">
      <c r="B115" s="147"/>
      <c r="C115" s="56" t="s">
        <v>225</v>
      </c>
      <c r="D115" s="11"/>
    </row>
    <row r="116" spans="2:5" ht="21" customHeight="1" x14ac:dyDescent="0.3">
      <c r="B116" s="147"/>
      <c r="C116" s="56" t="s">
        <v>226</v>
      </c>
      <c r="D116" s="11"/>
    </row>
    <row r="117" spans="2:5" ht="21" customHeight="1" x14ac:dyDescent="0.3">
      <c r="B117" s="147">
        <f>B114+1</f>
        <v>39</v>
      </c>
      <c r="C117" s="46" t="s">
        <v>14</v>
      </c>
      <c r="D117" s="95"/>
    </row>
    <row r="118" spans="2:5" ht="21" customHeight="1" x14ac:dyDescent="0.3">
      <c r="B118" s="147"/>
      <c r="C118" s="56" t="s">
        <v>15</v>
      </c>
      <c r="D118" s="11"/>
    </row>
    <row r="119" spans="2:5" ht="21" customHeight="1" x14ac:dyDescent="0.3">
      <c r="B119" s="147"/>
      <c r="C119" s="56" t="s">
        <v>16</v>
      </c>
      <c r="D119" s="11"/>
    </row>
    <row r="120" spans="2:5" ht="31.5" x14ac:dyDescent="0.3">
      <c r="B120" s="147">
        <f>B117+1</f>
        <v>40</v>
      </c>
      <c r="C120" s="53" t="s">
        <v>35</v>
      </c>
      <c r="D120" s="95"/>
    </row>
    <row r="121" spans="2:5" x14ac:dyDescent="0.3">
      <c r="B121" s="147"/>
      <c r="C121" s="73" t="s">
        <v>36</v>
      </c>
      <c r="D121" s="11"/>
    </row>
    <row r="122" spans="2:5" x14ac:dyDescent="0.3">
      <c r="B122" s="147"/>
      <c r="C122" s="73" t="s">
        <v>17</v>
      </c>
      <c r="D122" s="11"/>
    </row>
    <row r="123" spans="2:5" ht="31.5" x14ac:dyDescent="0.3">
      <c r="B123" s="62">
        <f>B120+1</f>
        <v>41</v>
      </c>
      <c r="C123" s="53" t="s">
        <v>43</v>
      </c>
      <c r="D123" s="95"/>
    </row>
    <row r="124" spans="2:5" ht="24.75" customHeight="1" x14ac:dyDescent="0.3">
      <c r="B124" s="145" t="s">
        <v>139</v>
      </c>
      <c r="C124" s="145"/>
      <c r="D124" s="145"/>
    </row>
    <row r="125" spans="2:5" ht="96" customHeight="1" x14ac:dyDescent="0.3">
      <c r="B125" s="71">
        <f>B123+1</f>
        <v>42</v>
      </c>
      <c r="C125" s="53" t="s">
        <v>230</v>
      </c>
      <c r="D125" s="95"/>
    </row>
    <row r="126" spans="2:5" ht="19.149999999999999" customHeight="1" x14ac:dyDescent="0.3">
      <c r="B126" s="74"/>
      <c r="C126" s="75" t="s">
        <v>145</v>
      </c>
      <c r="D126" s="9"/>
    </row>
    <row r="127" spans="2:5" ht="19.149999999999999" customHeight="1" x14ac:dyDescent="0.3">
      <c r="B127" s="74"/>
      <c r="C127" s="75" t="s">
        <v>146</v>
      </c>
      <c r="D127" s="9"/>
    </row>
    <row r="128" spans="2:5" ht="19.149999999999999" customHeight="1" thickBot="1" x14ac:dyDescent="0.35">
      <c r="B128" s="100"/>
      <c r="C128" s="75" t="s">
        <v>147</v>
      </c>
      <c r="D128" s="9"/>
    </row>
    <row r="129" spans="1:20" s="76" customFormat="1" ht="138" customHeight="1" x14ac:dyDescent="0.35">
      <c r="A129" s="140"/>
      <c r="B129" s="101">
        <f>+B125+1</f>
        <v>43</v>
      </c>
      <c r="C129" s="148" t="s">
        <v>337</v>
      </c>
      <c r="D129" s="149"/>
      <c r="E129" s="3">
        <f>IF(SUM(A130:A146,E146,E148)&gt;1,"превишен брой уреди",0)</f>
        <v>0</v>
      </c>
      <c r="G129" s="104" t="s">
        <v>302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A130" s="10">
        <f t="shared" ref="A130:A156" si="0">+IF(D130&gt;0,1,0)</f>
        <v>0</v>
      </c>
      <c r="B130" s="102"/>
      <c r="C130" s="98" t="s">
        <v>292</v>
      </c>
      <c r="D130" s="11"/>
      <c r="E130" s="77"/>
      <c r="G130" s="105">
        <f t="shared" ref="G130:G138" si="1">+IF(Q191="Не",0,Q191)</f>
        <v>0</v>
      </c>
      <c r="J130" s="39"/>
    </row>
    <row r="131" spans="1:20" ht="22.9" customHeight="1" x14ac:dyDescent="0.3">
      <c r="A131" s="10">
        <f t="shared" si="0"/>
        <v>0</v>
      </c>
      <c r="B131" s="102"/>
      <c r="C131" s="98" t="s">
        <v>291</v>
      </c>
      <c r="D131" s="11"/>
      <c r="E131" s="77"/>
      <c r="G131" s="105">
        <f t="shared" si="1"/>
        <v>0</v>
      </c>
      <c r="J131" s="39"/>
    </row>
    <row r="132" spans="1:20" ht="22.9" customHeight="1" x14ac:dyDescent="0.3">
      <c r="A132" s="10">
        <f t="shared" si="0"/>
        <v>0</v>
      </c>
      <c r="B132" s="102"/>
      <c r="C132" s="98" t="s">
        <v>290</v>
      </c>
      <c r="D132" s="11"/>
      <c r="E132" s="77"/>
      <c r="G132" s="105">
        <f t="shared" si="1"/>
        <v>0</v>
      </c>
      <c r="J132" s="39"/>
    </row>
    <row r="133" spans="1:20" ht="22.9" customHeight="1" x14ac:dyDescent="0.3">
      <c r="A133" s="10">
        <f t="shared" si="0"/>
        <v>0</v>
      </c>
      <c r="B133" s="102"/>
      <c r="C133" s="98" t="s">
        <v>289</v>
      </c>
      <c r="D133" s="11"/>
      <c r="E133" s="77"/>
      <c r="G133" s="105">
        <f t="shared" si="1"/>
        <v>0</v>
      </c>
      <c r="J133" s="39"/>
    </row>
    <row r="134" spans="1:20" ht="22.9" customHeight="1" x14ac:dyDescent="0.3">
      <c r="A134" s="10">
        <f t="shared" si="0"/>
        <v>0</v>
      </c>
      <c r="B134" s="102"/>
      <c r="C134" s="98" t="s">
        <v>288</v>
      </c>
      <c r="D134" s="11"/>
      <c r="E134" s="77"/>
      <c r="G134" s="105">
        <f t="shared" si="1"/>
        <v>0</v>
      </c>
      <c r="J134" s="39"/>
    </row>
    <row r="135" spans="1:20" ht="22.9" customHeight="1" x14ac:dyDescent="0.3">
      <c r="A135" s="10">
        <f t="shared" si="0"/>
        <v>0</v>
      </c>
      <c r="B135" s="102"/>
      <c r="C135" s="98" t="s">
        <v>287</v>
      </c>
      <c r="D135" s="11"/>
      <c r="E135" s="77"/>
      <c r="G135" s="105">
        <f t="shared" si="1"/>
        <v>0</v>
      </c>
      <c r="J135" s="39"/>
    </row>
    <row r="136" spans="1:20" ht="22.9" customHeight="1" x14ac:dyDescent="0.3">
      <c r="A136" s="10">
        <f t="shared" si="0"/>
        <v>0</v>
      </c>
      <c r="B136" s="102"/>
      <c r="C136" s="98" t="s">
        <v>286</v>
      </c>
      <c r="D136" s="11"/>
      <c r="E136" s="77"/>
      <c r="G136" s="105">
        <f t="shared" si="1"/>
        <v>0</v>
      </c>
      <c r="H136" s="106"/>
      <c r="J136" s="39"/>
    </row>
    <row r="137" spans="1:20" ht="22.9" customHeight="1" x14ac:dyDescent="0.3">
      <c r="A137" s="10">
        <f t="shared" si="0"/>
        <v>0</v>
      </c>
      <c r="B137" s="102"/>
      <c r="C137" s="98" t="s">
        <v>285</v>
      </c>
      <c r="D137" s="11"/>
      <c r="E137" s="77"/>
      <c r="G137" s="105">
        <f t="shared" si="1"/>
        <v>0</v>
      </c>
      <c r="H137" s="106"/>
      <c r="J137" s="39"/>
    </row>
    <row r="138" spans="1:20" ht="22.9" customHeight="1" x14ac:dyDescent="0.3">
      <c r="A138" s="10">
        <f t="shared" si="0"/>
        <v>0</v>
      </c>
      <c r="B138" s="102"/>
      <c r="C138" s="98" t="s">
        <v>284</v>
      </c>
      <c r="D138" s="11"/>
      <c r="E138" s="77"/>
      <c r="G138" s="105">
        <f t="shared" si="1"/>
        <v>0</v>
      </c>
      <c r="H138" s="106"/>
      <c r="J138" s="39"/>
    </row>
    <row r="139" spans="1:20" ht="22.9" customHeight="1" x14ac:dyDescent="0.3">
      <c r="A139" s="10">
        <f t="shared" si="0"/>
        <v>0</v>
      </c>
      <c r="B139" s="102"/>
      <c r="C139" s="98" t="s">
        <v>283</v>
      </c>
      <c r="D139" s="11"/>
      <c r="E139" s="77"/>
      <c r="G139" s="105">
        <f t="shared" ref="G139:G143" si="2">+IF(Q200="Не",0,Q200)</f>
        <v>0</v>
      </c>
      <c r="H139" s="106"/>
      <c r="J139" s="39"/>
    </row>
    <row r="140" spans="1:20" ht="22.9" customHeight="1" x14ac:dyDescent="0.3">
      <c r="A140" s="10">
        <f t="shared" si="0"/>
        <v>0</v>
      </c>
      <c r="B140" s="102"/>
      <c r="C140" s="98" t="s">
        <v>294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0"/>
        <v>0</v>
      </c>
      <c r="B141" s="102"/>
      <c r="C141" s="98" t="s">
        <v>295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0"/>
        <v>0</v>
      </c>
      <c r="B142" s="102"/>
      <c r="C142" s="98" t="s">
        <v>296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0"/>
        <v>0</v>
      </c>
      <c r="B143" s="102"/>
      <c r="C143" s="98" t="s">
        <v>293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0"/>
        <v>0</v>
      </c>
      <c r="B144" s="102"/>
      <c r="C144" s="98" t="s">
        <v>297</v>
      </c>
      <c r="D144" s="11"/>
      <c r="E144" s="77"/>
      <c r="G144" s="105">
        <f t="shared" ref="G144:G154" si="3">+IF(Q205="Не",0,Q205)</f>
        <v>0</v>
      </c>
      <c r="H144" s="106"/>
      <c r="J144" s="39"/>
    </row>
    <row r="145" spans="1:10" ht="22.9" customHeight="1" x14ac:dyDescent="0.3">
      <c r="A145" s="10">
        <f t="shared" si="0"/>
        <v>0</v>
      </c>
      <c r="B145" s="102"/>
      <c r="C145" s="98" t="s">
        <v>298</v>
      </c>
      <c r="D145" s="11"/>
      <c r="E145" s="77"/>
      <c r="G145" s="105">
        <f t="shared" si="3"/>
        <v>0</v>
      </c>
      <c r="H145" s="106"/>
      <c r="J145" s="39"/>
    </row>
    <row r="146" spans="1:10" ht="22.9" customHeight="1" x14ac:dyDescent="0.3">
      <c r="A146" s="10">
        <f t="shared" si="0"/>
        <v>0</v>
      </c>
      <c r="B146" s="102"/>
      <c r="C146" s="98" t="s">
        <v>299</v>
      </c>
      <c r="D146" s="11"/>
      <c r="E146" s="4">
        <f>IF(OR(D147&gt;0,D148&gt;0),1,0)</f>
        <v>0</v>
      </c>
      <c r="G146" s="105">
        <f t="shared" si="3"/>
        <v>0</v>
      </c>
      <c r="H146" s="106"/>
      <c r="J146" s="39"/>
    </row>
    <row r="147" spans="1:10" ht="22.9" customHeight="1" x14ac:dyDescent="0.3">
      <c r="A147" s="10">
        <f t="shared" si="0"/>
        <v>0</v>
      </c>
      <c r="B147" s="102"/>
      <c r="C147" s="98" t="s">
        <v>300</v>
      </c>
      <c r="D147" s="11"/>
      <c r="E147" s="4">
        <f>IF((D147+D148)&gt;3,"Превишен максимален брой конвектори",0)</f>
        <v>0</v>
      </c>
      <c r="G147" s="105">
        <f t="shared" si="3"/>
        <v>0</v>
      </c>
      <c r="J147" s="39"/>
    </row>
    <row r="148" spans="1:10" ht="22.9" customHeight="1" x14ac:dyDescent="0.3">
      <c r="A148" s="10">
        <f t="shared" si="0"/>
        <v>0</v>
      </c>
      <c r="B148" s="102"/>
      <c r="C148" s="98" t="s">
        <v>301</v>
      </c>
      <c r="D148" s="11"/>
      <c r="E148" s="4">
        <f>IF(OR(D149&gt;0,D150&gt;0,D151&gt;0,D152&gt;0,D153&gt;0,D154&gt;0),1,0)</f>
        <v>0</v>
      </c>
      <c r="G148" s="105">
        <f t="shared" si="3"/>
        <v>0</v>
      </c>
      <c r="J148" s="39"/>
    </row>
    <row r="149" spans="1:10" ht="22.9" customHeight="1" x14ac:dyDescent="0.3">
      <c r="A149" s="10">
        <f t="shared" si="0"/>
        <v>0</v>
      </c>
      <c r="B149" s="102"/>
      <c r="C149" s="98" t="s">
        <v>329</v>
      </c>
      <c r="D149" s="11"/>
      <c r="E149" s="4">
        <f>IF((D149+D150+D151+D152+D153+D154)&gt;3,"Превишен максимален брой климатици",0)</f>
        <v>0</v>
      </c>
      <c r="G149" s="105">
        <f t="shared" si="3"/>
        <v>0</v>
      </c>
      <c r="J149" s="39"/>
    </row>
    <row r="150" spans="1:10" ht="22.9" customHeight="1" x14ac:dyDescent="0.3">
      <c r="A150" s="10">
        <f t="shared" si="0"/>
        <v>0</v>
      </c>
      <c r="B150" s="102"/>
      <c r="C150" s="98" t="s">
        <v>330</v>
      </c>
      <c r="D150" s="11"/>
      <c r="E150" s="10"/>
      <c r="G150" s="105">
        <f t="shared" si="3"/>
        <v>0</v>
      </c>
      <c r="J150" s="39"/>
    </row>
    <row r="151" spans="1:10" ht="22.9" customHeight="1" x14ac:dyDescent="0.3">
      <c r="A151" s="10">
        <f t="shared" si="0"/>
        <v>0</v>
      </c>
      <c r="B151" s="102"/>
      <c r="C151" s="98" t="s">
        <v>331</v>
      </c>
      <c r="D151" s="11"/>
      <c r="E151" s="10"/>
      <c r="G151" s="105">
        <f t="shared" si="3"/>
        <v>0</v>
      </c>
      <c r="J151" s="39"/>
    </row>
    <row r="152" spans="1:10" ht="22.9" customHeight="1" x14ac:dyDescent="0.3">
      <c r="A152" s="10">
        <f t="shared" si="0"/>
        <v>0</v>
      </c>
      <c r="B152" s="102"/>
      <c r="C152" s="98" t="s">
        <v>332</v>
      </c>
      <c r="D152" s="11"/>
      <c r="E152" s="10"/>
      <c r="G152" s="105">
        <f t="shared" si="3"/>
        <v>0</v>
      </c>
      <c r="J152" s="39"/>
    </row>
    <row r="153" spans="1:10" ht="22.9" customHeight="1" x14ac:dyDescent="0.3">
      <c r="A153" s="10">
        <f t="shared" si="0"/>
        <v>0</v>
      </c>
      <c r="B153" s="102"/>
      <c r="C153" s="98" t="s">
        <v>333</v>
      </c>
      <c r="D153" s="11"/>
      <c r="E153" s="10"/>
      <c r="G153" s="105">
        <f t="shared" si="3"/>
        <v>0</v>
      </c>
      <c r="J153" s="39"/>
    </row>
    <row r="154" spans="1:10" ht="22.9" customHeight="1" thickBot="1" x14ac:dyDescent="0.35">
      <c r="A154" s="10">
        <f t="shared" si="0"/>
        <v>0</v>
      </c>
      <c r="B154" s="102"/>
      <c r="C154" s="99" t="s">
        <v>334</v>
      </c>
      <c r="D154" s="11"/>
      <c r="E154" s="4">
        <f>IF(OR(D155&gt;0,D156&gt;0),1,0)</f>
        <v>0</v>
      </c>
      <c r="G154" s="107">
        <f t="shared" si="3"/>
        <v>0</v>
      </c>
      <c r="J154" s="39"/>
    </row>
    <row r="155" spans="1:10" ht="22.9" customHeight="1" x14ac:dyDescent="0.3">
      <c r="A155" s="10">
        <f t="shared" si="0"/>
        <v>0</v>
      </c>
      <c r="B155" s="102"/>
      <c r="C155" s="98" t="s">
        <v>335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 t="shared" si="0"/>
        <v>0</v>
      </c>
      <c r="B156" s="103"/>
      <c r="C156" s="98" t="s">
        <v>336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46" t="s">
        <v>343</v>
      </c>
      <c r="C157" s="145"/>
      <c r="D157" s="145"/>
      <c r="G157" s="106"/>
      <c r="J157" s="39"/>
    </row>
    <row r="158" spans="1:10" ht="24" customHeight="1" x14ac:dyDescent="0.3">
      <c r="B158" s="78"/>
      <c r="C158" s="79" t="s">
        <v>273</v>
      </c>
      <c r="D158" s="78"/>
      <c r="J158" s="39"/>
    </row>
    <row r="159" spans="1:10" x14ac:dyDescent="0.3">
      <c r="B159" s="45">
        <v>1</v>
      </c>
      <c r="C159" s="46" t="s">
        <v>136</v>
      </c>
      <c r="D159" s="11"/>
      <c r="J159" s="39"/>
    </row>
    <row r="160" spans="1:10" ht="21.6" customHeight="1" x14ac:dyDescent="0.3">
      <c r="B160" s="45">
        <f t="shared" ref="B160:B165" si="4">+B159+1</f>
        <v>2</v>
      </c>
      <c r="C160" s="46" t="s">
        <v>340</v>
      </c>
      <c r="D160" s="11"/>
      <c r="J160" s="39"/>
    </row>
    <row r="161" spans="2:20" ht="85.5" customHeight="1" x14ac:dyDescent="0.3">
      <c r="B161" s="45">
        <f t="shared" si="4"/>
        <v>3</v>
      </c>
      <c r="C161" s="46" t="s">
        <v>342</v>
      </c>
      <c r="D161" s="11"/>
      <c r="E161" s="143"/>
      <c r="F161" s="143"/>
      <c r="G161" s="143"/>
      <c r="J161" s="39"/>
    </row>
    <row r="162" spans="2:20" ht="48" x14ac:dyDescent="0.3">
      <c r="B162" s="45">
        <f t="shared" si="4"/>
        <v>4</v>
      </c>
      <c r="C162" s="80" t="s">
        <v>233</v>
      </c>
      <c r="D162" s="11"/>
      <c r="E162" s="143"/>
      <c r="F162" s="143"/>
      <c r="G162" s="143"/>
      <c r="J162" s="39"/>
    </row>
    <row r="163" spans="2:20" ht="48.75" thickBot="1" x14ac:dyDescent="0.35">
      <c r="B163" s="45">
        <f t="shared" si="4"/>
        <v>5</v>
      </c>
      <c r="C163" s="80" t="s">
        <v>268</v>
      </c>
      <c r="D163" s="11"/>
      <c r="E163" s="143"/>
      <c r="F163" s="143"/>
      <c r="G163" s="143"/>
      <c r="J163" s="39"/>
    </row>
    <row r="164" spans="2:20" ht="81" thickTop="1" thickBot="1" x14ac:dyDescent="0.35">
      <c r="B164" s="45">
        <f t="shared" si="4"/>
        <v>6</v>
      </c>
      <c r="C164" s="80" t="s">
        <v>341</v>
      </c>
      <c r="D164" s="11"/>
      <c r="E164" s="143"/>
      <c r="F164" s="143"/>
      <c r="G164" s="143"/>
      <c r="J164" s="155" t="s">
        <v>180</v>
      </c>
      <c r="K164" s="156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32.25" x14ac:dyDescent="0.3">
      <c r="B165" s="45">
        <f t="shared" si="4"/>
        <v>7</v>
      </c>
      <c r="C165" s="80" t="s">
        <v>235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x14ac:dyDescent="0.3">
      <c r="G166" s="106"/>
      <c r="J166" s="108" t="s">
        <v>303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54.75" customHeight="1" x14ac:dyDescent="0.3">
      <c r="B167" s="39"/>
      <c r="C167" s="39" t="s">
        <v>346</v>
      </c>
      <c r="D167" s="144"/>
      <c r="G167" s="106"/>
      <c r="J167" s="110" t="s">
        <v>304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B168" s="39"/>
      <c r="C168" s="39" t="s">
        <v>345</v>
      </c>
      <c r="D168" s="144"/>
      <c r="G168" s="106"/>
      <c r="J168" s="110" t="s">
        <v>305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hidden="1" x14ac:dyDescent="0.3">
      <c r="G169" s="106"/>
      <c r="J169" s="110" t="s">
        <v>306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hidden="1" x14ac:dyDescent="0.3">
      <c r="C170" s="81" t="s">
        <v>250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hidden="1" x14ac:dyDescent="0.3">
      <c r="C171" s="87" t="s">
        <v>249</v>
      </c>
      <c r="D171" s="87" t="s">
        <v>247</v>
      </c>
      <c r="E171" s="87" t="s">
        <v>248</v>
      </c>
      <c r="G171" s="106"/>
      <c r="J171" s="108" t="s">
        <v>307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hidden="1" x14ac:dyDescent="0.3">
      <c r="C172" s="83" t="s">
        <v>251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0</v>
      </c>
      <c r="G172" s="106"/>
      <c r="J172" s="110" t="s">
        <v>308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hidden="1" x14ac:dyDescent="0.3">
      <c r="C173" s="83" t="s">
        <v>252</v>
      </c>
      <c r="D173" s="82">
        <v>4</v>
      </c>
      <c r="E173" s="82">
        <f>IF(D36&gt;0,D173,0)</f>
        <v>0</v>
      </c>
      <c r="G173" s="106"/>
      <c r="J173" s="110" t="s">
        <v>309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hidden="1" x14ac:dyDescent="0.3">
      <c r="C174" s="83" t="s">
        <v>253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hidden="1" x14ac:dyDescent="0.3">
      <c r="C175" s="83" t="s">
        <v>254</v>
      </c>
      <c r="D175" s="83">
        <v>2</v>
      </c>
      <c r="E175" s="82">
        <f>SUM(E176:E177)</f>
        <v>0</v>
      </c>
      <c r="G175" s="106"/>
      <c r="J175" s="111" t="s">
        <v>310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hidden="1" x14ac:dyDescent="0.3">
      <c r="C176" s="85" t="s">
        <v>236</v>
      </c>
      <c r="D176" s="84">
        <v>1</v>
      </c>
      <c r="E176" s="84">
        <f>IF(D53&gt;0,D176,0)</f>
        <v>0</v>
      </c>
      <c r="G176" s="106"/>
      <c r="J176" s="111" t="s">
        <v>311</v>
      </c>
      <c r="K176" s="113">
        <f t="shared" ref="K176:K178" si="5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hidden="1" x14ac:dyDescent="0.3">
      <c r="C177" s="85" t="s">
        <v>237</v>
      </c>
      <c r="D177" s="84">
        <v>1</v>
      </c>
      <c r="E177" s="84">
        <f>IF(D56&gt;0,D177,0)</f>
        <v>0</v>
      </c>
      <c r="G177" s="106"/>
      <c r="J177" s="111" t="s">
        <v>312</v>
      </c>
      <c r="K177" s="113">
        <f t="shared" si="5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hidden="1" x14ac:dyDescent="0.3">
      <c r="C178" s="82" t="s">
        <v>255</v>
      </c>
      <c r="D178" s="82">
        <v>6</v>
      </c>
      <c r="E178" s="82">
        <f>SUM(E179:E181)</f>
        <v>0</v>
      </c>
      <c r="G178" s="106"/>
      <c r="J178" s="111" t="s">
        <v>313</v>
      </c>
      <c r="K178" s="113">
        <f t="shared" si="5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hidden="1" x14ac:dyDescent="0.3">
      <c r="C179" s="84" t="s">
        <v>242</v>
      </c>
      <c r="D179" s="84">
        <v>2</v>
      </c>
      <c r="E179" s="84">
        <f>IF(D103&gt;0,D179,0)</f>
        <v>0</v>
      </c>
      <c r="G179" s="106"/>
      <c r="J179" s="111" t="s">
        <v>314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hidden="1" x14ac:dyDescent="0.3">
      <c r="C180" s="84" t="s">
        <v>243</v>
      </c>
      <c r="D180" s="84">
        <v>2</v>
      </c>
      <c r="E180" s="84">
        <f>IF(D109&gt;0,D180,0)</f>
        <v>0</v>
      </c>
      <c r="G180" s="106"/>
      <c r="J180" s="114" t="s">
        <v>315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hidden="1" x14ac:dyDescent="0.3">
      <c r="C181" s="84" t="s">
        <v>244</v>
      </c>
      <c r="D181" s="84">
        <v>2</v>
      </c>
      <c r="E181" s="84">
        <f>IF(D106&gt;0,D181,0)</f>
        <v>0</v>
      </c>
      <c r="G181" s="106"/>
      <c r="J181" s="114" t="s">
        <v>316</v>
      </c>
      <c r="K181" s="113">
        <f t="shared" ref="K181:K182" si="6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hidden="1" x14ac:dyDescent="0.3">
      <c r="C182" s="83" t="s">
        <v>256</v>
      </c>
      <c r="D182" s="83">
        <v>4</v>
      </c>
      <c r="E182" s="82">
        <f>SUM(E183:E186)</f>
        <v>0</v>
      </c>
      <c r="G182" s="106"/>
      <c r="J182" s="114" t="s">
        <v>317</v>
      </c>
      <c r="K182" s="113">
        <f t="shared" si="6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hidden="1" x14ac:dyDescent="0.3">
      <c r="C183" s="84" t="s">
        <v>238</v>
      </c>
      <c r="D183" s="84">
        <v>1</v>
      </c>
      <c r="E183" s="84">
        <f>IF(D100=1,D183,0)</f>
        <v>0</v>
      </c>
      <c r="G183" s="106"/>
      <c r="J183" s="111" t="s">
        <v>318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hidden="1" x14ac:dyDescent="0.3">
      <c r="C184" s="84" t="s">
        <v>239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hidden="1" x14ac:dyDescent="0.3">
      <c r="C185" s="84" t="s">
        <v>240</v>
      </c>
      <c r="D185" s="84">
        <v>3</v>
      </c>
      <c r="E185" s="84">
        <f>IF(D100=3,D185,0)</f>
        <v>0</v>
      </c>
      <c r="G185" s="106"/>
      <c r="J185" s="108" t="s">
        <v>181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hidden="1" x14ac:dyDescent="0.3">
      <c r="C186" s="84" t="s">
        <v>241</v>
      </c>
      <c r="D186" s="84">
        <v>4</v>
      </c>
      <c r="E186" s="84">
        <f>IF(D100&gt;=4,D186,0)</f>
        <v>0</v>
      </c>
      <c r="G186" s="106"/>
      <c r="J186" s="110" t="s">
        <v>319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hidden="1" x14ac:dyDescent="0.3">
      <c r="C187" s="83" t="s">
        <v>257</v>
      </c>
      <c r="D187" s="82">
        <v>3</v>
      </c>
      <c r="E187" s="82">
        <f>MAX(E188:E189)</f>
        <v>0</v>
      </c>
      <c r="G187" s="106"/>
      <c r="J187" s="110" t="s">
        <v>320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hidden="1" thickBot="1" x14ac:dyDescent="0.35">
      <c r="C188" s="85" t="s">
        <v>245</v>
      </c>
      <c r="D188" s="84">
        <v>2</v>
      </c>
      <c r="E188" s="84">
        <f>IF(D112&gt;0,D188,0)</f>
        <v>0</v>
      </c>
      <c r="G188" s="106"/>
      <c r="J188" s="116" t="s">
        <v>321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hidden="1" x14ac:dyDescent="0.3">
      <c r="C189" s="85" t="s">
        <v>246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hidden="1" x14ac:dyDescent="0.3">
      <c r="G190" s="106"/>
      <c r="J190" s="33"/>
      <c r="K190" s="12"/>
      <c r="L190" s="12"/>
      <c r="M190" s="13"/>
      <c r="N190" s="18" t="s">
        <v>185</v>
      </c>
      <c r="O190" s="19"/>
      <c r="P190" s="19"/>
      <c r="Q190" s="117" t="s">
        <v>184</v>
      </c>
      <c r="R190" s="14"/>
      <c r="S190" s="132" t="s">
        <v>186</v>
      </c>
      <c r="T190" s="139" t="s">
        <v>187</v>
      </c>
    </row>
    <row r="191" spans="3:20" x14ac:dyDescent="0.3">
      <c r="G191" s="106"/>
      <c r="J191" s="33"/>
      <c r="K191" s="12"/>
      <c r="L191" s="12"/>
      <c r="M191" s="13"/>
      <c r="N191" s="119" t="s">
        <v>188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189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190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191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192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193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194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195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196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338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197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198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199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339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200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201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202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203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7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204</v>
      </c>
      <c r="O209" s="17"/>
      <c r="P209" s="119" t="str">
        <f>IF(K167=1,N209,"Не")</f>
        <v>Газов конвектор на природен газ 5 kW</v>
      </c>
      <c r="Q209" s="117" t="str">
        <f t="shared" si="7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205</v>
      </c>
      <c r="O210" s="17"/>
      <c r="P210" s="119" t="str">
        <f>IF(K167=1,N210,"Не")</f>
        <v>Климатик 9000 BTU (2.6 kW)</v>
      </c>
      <c r="Q210" s="117" t="str">
        <f t="shared" si="7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206</v>
      </c>
      <c r="O211" s="17"/>
      <c r="P211" s="119" t="str">
        <f>IF(K167=1,N211,"Не")</f>
        <v>Климатик 12000 BTU (3.4 kW)</v>
      </c>
      <c r="Q211" s="117" t="str">
        <f t="shared" si="7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207</v>
      </c>
      <c r="O212" s="17"/>
      <c r="P212" s="119" t="str">
        <f>IF(K167=1,N212,"Не")</f>
        <v>Климатик 15000 BTU (4.3 kW)</v>
      </c>
      <c r="Q212" s="117" t="str">
        <f t="shared" si="7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208</v>
      </c>
      <c r="O213" s="17"/>
      <c r="P213" s="119" t="str">
        <f>IF(K167=1,N213,"Не")</f>
        <v>Климатик 18000 BTU (5.2 kW)</v>
      </c>
      <c r="Q213" s="117" t="str">
        <f t="shared" si="7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209</v>
      </c>
      <c r="O214" s="17"/>
      <c r="P214" s="119" t="str">
        <f>IF(K167=1,N214,"Не")</f>
        <v>Климатик 24000 BTU (6.9 kW)</v>
      </c>
      <c r="Q214" s="117" t="str">
        <f t="shared" si="7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210</v>
      </c>
      <c r="O215" s="17"/>
      <c r="P215" s="119" t="str">
        <f>IF(K167=1,N215,"Не")</f>
        <v>Климатик 32000 BTU (9.2 kW)</v>
      </c>
      <c r="Q215" s="117" t="str">
        <f t="shared" si="7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211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212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182</v>
      </c>
      <c r="T218" s="123" t="s">
        <v>183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213</v>
      </c>
      <c r="P220" s="126" t="s">
        <v>213</v>
      </c>
      <c r="Q220" s="126" t="s">
        <v>213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214</v>
      </c>
      <c r="P221" s="119" t="s">
        <v>215</v>
      </c>
      <c r="Q221" s="119" t="s">
        <v>216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217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218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219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220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221</v>
      </c>
      <c r="O227" s="20" t="s">
        <v>322</v>
      </c>
      <c r="P227" s="20" t="s">
        <v>323</v>
      </c>
      <c r="Q227" s="20" t="s">
        <v>324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222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223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214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215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216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186</v>
      </c>
      <c r="M234" s="118" t="s">
        <v>187</v>
      </c>
      <c r="N234" s="20" t="s">
        <v>224</v>
      </c>
      <c r="O234" s="20" t="s">
        <v>325</v>
      </c>
      <c r="P234" s="20" t="s">
        <v>326</v>
      </c>
      <c r="Q234" s="20" t="s">
        <v>327</v>
      </c>
      <c r="R234" s="132" t="s">
        <v>328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203</v>
      </c>
      <c r="O235" s="19">
        <f t="shared" ref="O235:O242" si="8">IF(O$228&gt;0,IF(AND(MAX(O$230:O$232)&gt;L235,MAX(O$230:O$232)&lt;=M235),1,0),0)</f>
        <v>0</v>
      </c>
      <c r="P235" s="19">
        <f t="shared" ref="P235:P242" si="9">IF(P$228&gt;0,IF(AND(MAX(P$230:P$232)&gt;L235,MAX(P$230:P$232)&lt;=M235),1,0),0)</f>
        <v>0</v>
      </c>
      <c r="Q235" s="19">
        <f t="shared" ref="Q235:Q242" si="10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204</v>
      </c>
      <c r="O236" s="19">
        <f t="shared" si="8"/>
        <v>0</v>
      </c>
      <c r="P236" s="19">
        <f t="shared" si="9"/>
        <v>0</v>
      </c>
      <c r="Q236" s="19">
        <f t="shared" si="10"/>
        <v>0</v>
      </c>
      <c r="R236" s="132">
        <f t="shared" ref="R236:R242" si="11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205</v>
      </c>
      <c r="O237" s="19">
        <f t="shared" si="8"/>
        <v>0</v>
      </c>
      <c r="P237" s="19">
        <f t="shared" si="9"/>
        <v>0</v>
      </c>
      <c r="Q237" s="19">
        <f t="shared" si="10"/>
        <v>0</v>
      </c>
      <c r="R237" s="132">
        <f t="shared" si="11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206</v>
      </c>
      <c r="O238" s="19">
        <f t="shared" si="8"/>
        <v>0</v>
      </c>
      <c r="P238" s="19">
        <f t="shared" si="9"/>
        <v>0</v>
      </c>
      <c r="Q238" s="19">
        <f t="shared" si="10"/>
        <v>0</v>
      </c>
      <c r="R238" s="132">
        <f t="shared" si="11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207</v>
      </c>
      <c r="O239" s="19">
        <f t="shared" si="8"/>
        <v>0</v>
      </c>
      <c r="P239" s="19">
        <f t="shared" si="9"/>
        <v>0</v>
      </c>
      <c r="Q239" s="19">
        <f t="shared" si="10"/>
        <v>0</v>
      </c>
      <c r="R239" s="132">
        <f t="shared" si="11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208</v>
      </c>
      <c r="O240" s="19">
        <f t="shared" si="8"/>
        <v>0</v>
      </c>
      <c r="P240" s="19">
        <f t="shared" si="9"/>
        <v>0</v>
      </c>
      <c r="Q240" s="19">
        <f t="shared" si="10"/>
        <v>0</v>
      </c>
      <c r="R240" s="132">
        <f t="shared" si="11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209</v>
      </c>
      <c r="O241" s="19">
        <f t="shared" si="8"/>
        <v>0</v>
      </c>
      <c r="P241" s="19">
        <f t="shared" si="9"/>
        <v>0</v>
      </c>
      <c r="Q241" s="19">
        <f t="shared" si="10"/>
        <v>0</v>
      </c>
      <c r="R241" s="132">
        <f t="shared" si="11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210</v>
      </c>
      <c r="O242" s="137">
        <f t="shared" si="8"/>
        <v>0</v>
      </c>
      <c r="P242" s="137">
        <f t="shared" si="9"/>
        <v>0</v>
      </c>
      <c r="Q242" s="137">
        <f t="shared" si="10"/>
        <v>0</v>
      </c>
      <c r="R242" s="138">
        <f t="shared" si="11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J164:K164"/>
    <mergeCell ref="B14:C14"/>
    <mergeCell ref="B81:B83"/>
    <mergeCell ref="B85:B87"/>
    <mergeCell ref="B89:B94"/>
    <mergeCell ref="B52:B54"/>
    <mergeCell ref="B55:B57"/>
    <mergeCell ref="B58:B64"/>
    <mergeCell ref="B72:B75"/>
    <mergeCell ref="B77:B79"/>
    <mergeCell ref="B65:B70"/>
    <mergeCell ref="B95:B97"/>
    <mergeCell ref="B102:B104"/>
    <mergeCell ref="B105:B107"/>
    <mergeCell ref="B108:B110"/>
    <mergeCell ref="B111:B113"/>
    <mergeCell ref="B11:D11"/>
    <mergeCell ref="B16:D16"/>
    <mergeCell ref="B37:D37"/>
    <mergeCell ref="B38:B42"/>
    <mergeCell ref="B43:B46"/>
    <mergeCell ref="B13:D13"/>
    <mergeCell ref="B99:D99"/>
    <mergeCell ref="B157:D157"/>
    <mergeCell ref="B114:B116"/>
    <mergeCell ref="B117:B119"/>
    <mergeCell ref="B124:D124"/>
    <mergeCell ref="B120:B122"/>
    <mergeCell ref="C129:D129"/>
  </mergeCells>
  <phoneticPr fontId="2" type="noConversion"/>
  <conditionalFormatting sqref="E38">
    <cfRule type="cellIs" dxfId="440" priority="22" operator="greaterThan">
      <formula>0</formula>
    </cfRule>
  </conditionalFormatting>
  <conditionalFormatting sqref="E43">
    <cfRule type="cellIs" dxfId="439" priority="21" operator="greaterThan">
      <formula>0</formula>
    </cfRule>
  </conditionalFormatting>
  <conditionalFormatting sqref="E52">
    <cfRule type="cellIs" dxfId="438" priority="20" operator="greaterThan">
      <formula>0</formula>
    </cfRule>
  </conditionalFormatting>
  <conditionalFormatting sqref="E55">
    <cfRule type="cellIs" dxfId="437" priority="19" operator="greaterThan">
      <formula>0</formula>
    </cfRule>
  </conditionalFormatting>
  <conditionalFormatting sqref="E65">
    <cfRule type="cellIs" dxfId="436" priority="18" operator="greaterThan">
      <formula>0</formula>
    </cfRule>
  </conditionalFormatting>
  <conditionalFormatting sqref="E77">
    <cfRule type="cellIs" dxfId="435" priority="17" operator="greaterThan">
      <formula>0</formula>
    </cfRule>
  </conditionalFormatting>
  <conditionalFormatting sqref="E81">
    <cfRule type="cellIs" dxfId="434" priority="16" operator="greaterThan">
      <formula>0</formula>
    </cfRule>
  </conditionalFormatting>
  <conditionalFormatting sqref="E85">
    <cfRule type="cellIs" dxfId="433" priority="15" operator="greaterThan">
      <formula>0</formula>
    </cfRule>
  </conditionalFormatting>
  <conditionalFormatting sqref="E95">
    <cfRule type="cellIs" dxfId="432" priority="14" operator="greaterThan">
      <formula>0</formula>
    </cfRule>
  </conditionalFormatting>
  <conditionalFormatting sqref="E102">
    <cfRule type="cellIs" dxfId="431" priority="13" operator="greaterThan">
      <formula>0</formula>
    </cfRule>
  </conditionalFormatting>
  <conditionalFormatting sqref="E105">
    <cfRule type="cellIs" dxfId="430" priority="12" operator="greaterThan">
      <formula>0</formula>
    </cfRule>
  </conditionalFormatting>
  <conditionalFormatting sqref="E108">
    <cfRule type="cellIs" dxfId="429" priority="11" operator="greaterThan">
      <formula>0</formula>
    </cfRule>
  </conditionalFormatting>
  <conditionalFormatting sqref="E111">
    <cfRule type="cellIs" dxfId="428" priority="10" operator="greaterThan">
      <formula>0</formula>
    </cfRule>
  </conditionalFormatting>
  <conditionalFormatting sqref="E114">
    <cfRule type="cellIs" dxfId="427" priority="9" operator="greaterThan">
      <formula>0</formula>
    </cfRule>
  </conditionalFormatting>
  <conditionalFormatting sqref="E156">
    <cfRule type="cellIs" dxfId="426" priority="8" operator="greaterThan">
      <formula>0</formula>
    </cfRule>
  </conditionalFormatting>
  <conditionalFormatting sqref="E149">
    <cfRule type="cellIs" dxfId="425" priority="7" operator="greaterThan">
      <formula>0</formula>
    </cfRule>
  </conditionalFormatting>
  <conditionalFormatting sqref="E147">
    <cfRule type="cellIs" dxfId="424" priority="6" operator="greaterThan">
      <formula>0</formula>
    </cfRule>
  </conditionalFormatting>
  <conditionalFormatting sqref="E130">
    <cfRule type="cellIs" dxfId="423" priority="5" operator="greaterThan">
      <formula>0</formula>
    </cfRule>
  </conditionalFormatting>
  <conditionalFormatting sqref="E129">
    <cfRule type="cellIs" dxfId="422" priority="4" operator="greaterThan">
      <formula>0</formula>
    </cfRule>
  </conditionalFormatting>
  <conditionalFormatting sqref="E155">
    <cfRule type="cellIs" dxfId="421" priority="3" operator="greaterThan">
      <formula>0</formula>
    </cfRule>
  </conditionalFormatting>
  <conditionalFormatting sqref="E89">
    <cfRule type="cellIs" dxfId="420" priority="2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C165" sqref="C165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+'8'!E1+1</f>
        <v>9</v>
      </c>
      <c r="J1" s="39"/>
    </row>
    <row r="2" spans="2:131" ht="18" thickBot="1" x14ac:dyDescent="0.35">
      <c r="C2" s="41" t="s">
        <v>149</v>
      </c>
      <c r="D2" s="41" t="str">
        <f>CONCATENATE("СО ОПОС_",E1)</f>
        <v>СО ОПОС_9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11</v>
      </c>
    </row>
    <row r="11" spans="2:131" ht="48" customHeight="1" x14ac:dyDescent="0.3">
      <c r="B11" s="150" t="s">
        <v>133</v>
      </c>
      <c r="C11" s="150"/>
      <c r="D11" s="150"/>
    </row>
    <row r="12" spans="2:131" ht="29.25" customHeight="1" x14ac:dyDescent="0.3">
      <c r="D12" s="94" t="s">
        <v>274</v>
      </c>
    </row>
    <row r="13" spans="2:131" ht="54.75" customHeight="1" x14ac:dyDescent="0.3">
      <c r="B13" s="154" t="s">
        <v>132</v>
      </c>
      <c r="C13" s="154"/>
      <c r="D13" s="154"/>
      <c r="AQ13" s="10" t="s">
        <v>44</v>
      </c>
      <c r="AR13" s="10" t="s">
        <v>45</v>
      </c>
      <c r="AS13" s="10" t="s">
        <v>46</v>
      </c>
      <c r="AT13" s="10" t="s">
        <v>47</v>
      </c>
      <c r="AU13" s="10" t="s">
        <v>48</v>
      </c>
      <c r="AV13" s="10" t="s">
        <v>49</v>
      </c>
      <c r="AW13" s="10" t="s">
        <v>50</v>
      </c>
      <c r="AX13" s="10" t="s">
        <v>51</v>
      </c>
      <c r="AY13" s="10" t="s">
        <v>52</v>
      </c>
      <c r="AZ13" s="10" t="s">
        <v>53</v>
      </c>
      <c r="BA13" s="10" t="s">
        <v>54</v>
      </c>
      <c r="BB13" s="10" t="s">
        <v>55</v>
      </c>
      <c r="BC13" s="10" t="s">
        <v>56</v>
      </c>
      <c r="BD13" s="10" t="s">
        <v>57</v>
      </c>
      <c r="BE13" s="10" t="s">
        <v>58</v>
      </c>
      <c r="BF13" s="10" t="s">
        <v>59</v>
      </c>
      <c r="BG13" s="10" t="s">
        <v>60</v>
      </c>
      <c r="BH13" s="10" t="s">
        <v>61</v>
      </c>
      <c r="BI13" s="10" t="s">
        <v>62</v>
      </c>
      <c r="BJ13" s="10" t="s">
        <v>63</v>
      </c>
      <c r="BK13" s="10" t="s">
        <v>64</v>
      </c>
      <c r="BL13" s="10" t="s">
        <v>65</v>
      </c>
      <c r="BM13" s="10" t="s">
        <v>66</v>
      </c>
      <c r="BN13" s="10" t="s">
        <v>67</v>
      </c>
      <c r="BO13" s="10" t="s">
        <v>68</v>
      </c>
      <c r="BP13" s="10" t="s">
        <v>69</v>
      </c>
      <c r="BQ13" s="10" t="s">
        <v>70</v>
      </c>
      <c r="BR13" s="10" t="s">
        <v>71</v>
      </c>
      <c r="BS13" s="10" t="s">
        <v>72</v>
      </c>
      <c r="BT13" s="10" t="s">
        <v>73</v>
      </c>
      <c r="BU13" s="10" t="s">
        <v>74</v>
      </c>
      <c r="BV13" s="10" t="s">
        <v>75</v>
      </c>
      <c r="BW13" s="10" t="s">
        <v>92</v>
      </c>
      <c r="BX13" s="10" t="s">
        <v>93</v>
      </c>
      <c r="BY13" s="10" t="s">
        <v>94</v>
      </c>
      <c r="BZ13" s="10" t="s">
        <v>95</v>
      </c>
      <c r="CA13" s="10" t="s">
        <v>76</v>
      </c>
      <c r="CB13" s="10" t="s">
        <v>77</v>
      </c>
      <c r="CC13" s="10" t="s">
        <v>78</v>
      </c>
      <c r="CD13" s="10" t="s">
        <v>79</v>
      </c>
      <c r="CE13" s="10" t="s">
        <v>80</v>
      </c>
      <c r="CF13" s="10" t="s">
        <v>81</v>
      </c>
      <c r="CG13" s="10" t="s">
        <v>96</v>
      </c>
      <c r="CH13" s="10" t="s">
        <v>97</v>
      </c>
      <c r="CI13" s="10" t="s">
        <v>98</v>
      </c>
      <c r="CJ13" s="10" t="s">
        <v>99</v>
      </c>
      <c r="CK13" s="10" t="s">
        <v>100</v>
      </c>
      <c r="CL13" s="10" t="s">
        <v>101</v>
      </c>
      <c r="CM13" s="10" t="s">
        <v>82</v>
      </c>
      <c r="CN13" s="10" t="s">
        <v>83</v>
      </c>
      <c r="CO13" s="10" t="s">
        <v>84</v>
      </c>
      <c r="CP13" s="10" t="s">
        <v>85</v>
      </c>
      <c r="CQ13" s="10" t="s">
        <v>86</v>
      </c>
      <c r="CR13" s="10" t="s">
        <v>87</v>
      </c>
      <c r="CS13" s="10" t="s">
        <v>88</v>
      </c>
      <c r="CT13" s="10" t="s">
        <v>89</v>
      </c>
      <c r="CU13" s="10" t="s">
        <v>102</v>
      </c>
      <c r="CV13" s="10" t="s">
        <v>90</v>
      </c>
      <c r="CW13" s="10" t="s">
        <v>91</v>
      </c>
      <c r="CX13" s="10" t="s">
        <v>103</v>
      </c>
      <c r="CY13" s="10" t="s">
        <v>104</v>
      </c>
      <c r="CZ13" s="10" t="s">
        <v>105</v>
      </c>
      <c r="DA13" s="10" t="s">
        <v>106</v>
      </c>
      <c r="DB13" s="10" t="s">
        <v>107</v>
      </c>
      <c r="DC13" s="10" t="s">
        <v>108</v>
      </c>
      <c r="DD13" s="10" t="s">
        <v>109</v>
      </c>
      <c r="DE13" s="10" t="s">
        <v>110</v>
      </c>
      <c r="DF13" s="10" t="s">
        <v>111</v>
      </c>
      <c r="DG13" s="10" t="s">
        <v>112</v>
      </c>
      <c r="DH13" s="10" t="s">
        <v>113</v>
      </c>
      <c r="DI13" s="10" t="s">
        <v>114</v>
      </c>
      <c r="DJ13" s="10" t="s">
        <v>115</v>
      </c>
      <c r="DK13" s="10" t="s">
        <v>116</v>
      </c>
      <c r="DL13" s="10" t="s">
        <v>117</v>
      </c>
      <c r="DM13" s="10" t="s">
        <v>118</v>
      </c>
      <c r="DN13" s="10" t="s">
        <v>119</v>
      </c>
      <c r="DO13" s="10" t="s">
        <v>120</v>
      </c>
      <c r="DP13" s="10" t="s">
        <v>121</v>
      </c>
      <c r="DQ13" s="10" t="s">
        <v>122</v>
      </c>
      <c r="DR13" s="10" t="s">
        <v>123</v>
      </c>
      <c r="DS13" s="10" t="s">
        <v>124</v>
      </c>
      <c r="DT13" s="10" t="s">
        <v>125</v>
      </c>
      <c r="DU13" s="10" t="s">
        <v>126</v>
      </c>
      <c r="DV13" s="10" t="s">
        <v>127</v>
      </c>
      <c r="DW13" s="10" t="s">
        <v>128</v>
      </c>
      <c r="DX13" s="10" t="s">
        <v>129</v>
      </c>
      <c r="DY13" s="10" t="s">
        <v>130</v>
      </c>
      <c r="DZ13" s="10" t="s">
        <v>131</v>
      </c>
      <c r="EA13" s="10"/>
    </row>
    <row r="14" spans="2:131" ht="54.75" customHeight="1" x14ac:dyDescent="0.3">
      <c r="B14" s="157" t="s">
        <v>148</v>
      </c>
      <c r="C14" s="157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>
        <f>D33</f>
        <v>0</v>
      </c>
      <c r="BC14" s="10">
        <f>D34</f>
        <v>0</v>
      </c>
      <c r="BD14" s="10">
        <f>D35</f>
        <v>0</v>
      </c>
      <c r="BE14" s="10">
        <f>D36</f>
        <v>0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>
        <f>D71</f>
        <v>0</v>
      </c>
      <c r="BX14" s="10">
        <f>D73</f>
        <v>0</v>
      </c>
      <c r="BY14" s="10">
        <f>D74</f>
        <v>0</v>
      </c>
      <c r="BZ14" s="10">
        <f>D75</f>
        <v>0</v>
      </c>
      <c r="CA14" s="10">
        <f>D76</f>
        <v>0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>
        <f>D123</f>
        <v>0</v>
      </c>
      <c r="DA14" s="10">
        <f>D130</f>
        <v>0</v>
      </c>
      <c r="DB14" s="10">
        <f>D131</f>
        <v>0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>
        <f>D147</f>
        <v>0</v>
      </c>
      <c r="DQ14" s="10">
        <f>D148</f>
        <v>0</v>
      </c>
      <c r="DR14" s="10">
        <f>D149</f>
        <v>0</v>
      </c>
      <c r="DS14" s="10">
        <f>D150</f>
        <v>0</v>
      </c>
      <c r="DT14" s="10">
        <f>D151</f>
        <v>0</v>
      </c>
      <c r="DU14" s="10">
        <f>D152</f>
        <v>0</v>
      </c>
      <c r="DV14" s="10">
        <f>D153</f>
        <v>0</v>
      </c>
      <c r="DW14" s="10">
        <f>D154</f>
        <v>0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30.75" customHeight="1" x14ac:dyDescent="0.3">
      <c r="B16" s="151" t="s">
        <v>2</v>
      </c>
      <c r="C16" s="152"/>
      <c r="D16" s="15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135</v>
      </c>
      <c r="D17" s="8"/>
    </row>
    <row r="18" spans="2:18" ht="27.75" customHeight="1" x14ac:dyDescent="0.3">
      <c r="B18" s="50">
        <v>2</v>
      </c>
      <c r="C18" s="46" t="s">
        <v>143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150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271</v>
      </c>
      <c r="D20" s="49"/>
    </row>
    <row r="21" spans="2:18" ht="27.75" customHeight="1" x14ac:dyDescent="0.3">
      <c r="B21" s="50" t="s">
        <v>172</v>
      </c>
      <c r="C21" s="46" t="s">
        <v>269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151</v>
      </c>
      <c r="C22" s="46" t="s">
        <v>6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152</v>
      </c>
      <c r="C23" s="46" t="s">
        <v>276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153</v>
      </c>
      <c r="C24" s="46" t="s">
        <v>7</v>
      </c>
      <c r="D24" s="8"/>
    </row>
    <row r="25" spans="2:18" ht="27.75" customHeight="1" x14ac:dyDescent="0.3">
      <c r="B25" s="50" t="s">
        <v>154</v>
      </c>
      <c r="C25" s="46" t="s">
        <v>0</v>
      </c>
      <c r="D25" s="8"/>
    </row>
    <row r="26" spans="2:18" ht="27.75" customHeight="1" x14ac:dyDescent="0.3">
      <c r="B26" s="50" t="s">
        <v>155</v>
      </c>
      <c r="C26" s="46" t="s">
        <v>142</v>
      </c>
      <c r="D26" s="8"/>
    </row>
    <row r="27" spans="2:18" ht="27.75" customHeight="1" x14ac:dyDescent="0.3">
      <c r="B27" s="50" t="s">
        <v>156</v>
      </c>
      <c r="C27" s="46" t="s">
        <v>9</v>
      </c>
      <c r="D27" s="8"/>
    </row>
    <row r="28" spans="2:18" ht="27.75" customHeight="1" x14ac:dyDescent="0.3">
      <c r="B28" s="50" t="s">
        <v>157</v>
      </c>
      <c r="C28" s="46" t="s">
        <v>8</v>
      </c>
      <c r="D28" s="8"/>
    </row>
    <row r="29" spans="2:18" ht="27.75" customHeight="1" x14ac:dyDescent="0.3">
      <c r="B29" s="50" t="s">
        <v>158</v>
      </c>
      <c r="C29" s="46" t="s">
        <v>4</v>
      </c>
      <c r="D29" s="8"/>
    </row>
    <row r="30" spans="2:18" ht="27.75" customHeight="1" x14ac:dyDescent="0.3">
      <c r="B30" s="50" t="s">
        <v>275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270</v>
      </c>
      <c r="D31" s="8"/>
    </row>
    <row r="32" spans="2:18" ht="27.75" customHeight="1" x14ac:dyDescent="0.3">
      <c r="B32" s="50">
        <f>+B31+1</f>
        <v>6</v>
      </c>
      <c r="C32" s="46" t="s">
        <v>171</v>
      </c>
      <c r="D32" s="7"/>
    </row>
    <row r="33" spans="1:5" ht="61.9" customHeight="1" x14ac:dyDescent="0.3">
      <c r="B33" s="44">
        <f>B32+1</f>
        <v>7</v>
      </c>
      <c r="C33" s="53" t="s">
        <v>170</v>
      </c>
      <c r="D33" s="23"/>
    </row>
    <row r="34" spans="1:5" ht="54.6" customHeight="1" x14ac:dyDescent="0.3">
      <c r="B34" s="54">
        <f>B33+1</f>
        <v>8</v>
      </c>
      <c r="C34" s="46" t="s">
        <v>175</v>
      </c>
      <c r="D34" s="46"/>
    </row>
    <row r="35" spans="1:5" ht="30.6" customHeight="1" x14ac:dyDescent="0.3">
      <c r="B35" s="55"/>
      <c r="C35" s="56" t="s">
        <v>144</v>
      </c>
      <c r="D35" s="23"/>
    </row>
    <row r="36" spans="1:5" ht="35.450000000000003" customHeight="1" x14ac:dyDescent="0.3">
      <c r="B36" s="57"/>
      <c r="C36" s="58" t="s">
        <v>140</v>
      </c>
      <c r="D36" s="23"/>
    </row>
    <row r="37" spans="1:5" ht="26.25" customHeight="1" x14ac:dyDescent="0.3">
      <c r="B37" s="152" t="s">
        <v>138</v>
      </c>
      <c r="C37" s="152"/>
      <c r="D37" s="152"/>
    </row>
    <row r="38" spans="1:5" ht="46.5" x14ac:dyDescent="0.3">
      <c r="A38" s="10">
        <v>9</v>
      </c>
      <c r="B38" s="153">
        <f>B34+1</f>
        <v>9</v>
      </c>
      <c r="C38" s="59" t="s">
        <v>173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3"/>
      <c r="C39" s="61" t="s">
        <v>4</v>
      </c>
      <c r="D39" s="9"/>
    </row>
    <row r="40" spans="1:5" ht="20.25" customHeight="1" x14ac:dyDescent="0.3">
      <c r="B40" s="153"/>
      <c r="C40" s="61" t="s">
        <v>5</v>
      </c>
      <c r="D40" s="9"/>
    </row>
    <row r="41" spans="1:5" ht="20.25" customHeight="1" x14ac:dyDescent="0.3">
      <c r="B41" s="153"/>
      <c r="C41" s="61" t="s">
        <v>18</v>
      </c>
      <c r="D41" s="9"/>
    </row>
    <row r="42" spans="1:5" ht="20.25" customHeight="1" x14ac:dyDescent="0.3">
      <c r="B42" s="153"/>
      <c r="C42" s="61" t="s">
        <v>19</v>
      </c>
      <c r="D42" s="9"/>
    </row>
    <row r="43" spans="1:5" ht="33.75" customHeight="1" x14ac:dyDescent="0.3">
      <c r="B43" s="147">
        <f>B38+1</f>
        <v>10</v>
      </c>
      <c r="C43" s="59" t="s">
        <v>174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47"/>
      <c r="C44" s="61" t="s">
        <v>20</v>
      </c>
      <c r="D44" s="11"/>
    </row>
    <row r="45" spans="1:5" ht="18.75" customHeight="1" x14ac:dyDescent="0.3">
      <c r="B45" s="147"/>
      <c r="C45" s="61" t="s">
        <v>21</v>
      </c>
      <c r="D45" s="11"/>
    </row>
    <row r="46" spans="1:5" ht="18.75" customHeight="1" x14ac:dyDescent="0.3">
      <c r="B46" s="147"/>
      <c r="C46" s="61" t="s">
        <v>22</v>
      </c>
      <c r="D46" s="11"/>
    </row>
    <row r="47" spans="1:5" ht="33" customHeight="1" x14ac:dyDescent="0.3">
      <c r="B47" s="97">
        <f>B43+1</f>
        <v>11</v>
      </c>
      <c r="C47" s="53" t="s">
        <v>277</v>
      </c>
      <c r="D47" s="9"/>
    </row>
    <row r="48" spans="1:5" ht="31.5" x14ac:dyDescent="0.3">
      <c r="B48" s="97">
        <f>B47+1</f>
        <v>12</v>
      </c>
      <c r="C48" s="59" t="s">
        <v>278</v>
      </c>
      <c r="D48" s="9"/>
    </row>
    <row r="49" spans="2:19" ht="32.25" customHeight="1" x14ac:dyDescent="0.3">
      <c r="B49" s="97">
        <f>B48+1</f>
        <v>13</v>
      </c>
      <c r="C49" s="59" t="s">
        <v>10</v>
      </c>
      <c r="D49" s="9"/>
    </row>
    <row r="50" spans="2:19" ht="31.5" x14ac:dyDescent="0.3">
      <c r="B50" s="97">
        <f>B49+1</f>
        <v>14</v>
      </c>
      <c r="C50" s="59" t="s">
        <v>23</v>
      </c>
      <c r="D50" s="9"/>
    </row>
    <row r="51" spans="2:19" ht="30.75" customHeight="1" x14ac:dyDescent="0.3">
      <c r="B51" s="97">
        <f>B50+1</f>
        <v>15</v>
      </c>
      <c r="C51" s="59" t="s">
        <v>141</v>
      </c>
      <c r="D51" s="91"/>
    </row>
    <row r="52" spans="2:19" ht="46.5" x14ac:dyDescent="0.3">
      <c r="B52" s="147">
        <f>B51+1</f>
        <v>16</v>
      </c>
      <c r="C52" s="63" t="s">
        <v>176</v>
      </c>
      <c r="D52" s="64"/>
      <c r="E52" s="2">
        <f>IF(AND(D53&gt;0,D54&gt;0),"грешка",0)</f>
        <v>0</v>
      </c>
    </row>
    <row r="53" spans="2:19" ht="16.5" customHeight="1" x14ac:dyDescent="0.3">
      <c r="B53" s="147"/>
      <c r="C53" s="65" t="s">
        <v>225</v>
      </c>
      <c r="D53" s="92"/>
    </row>
    <row r="54" spans="2:19" ht="16.5" customHeight="1" x14ac:dyDescent="0.3">
      <c r="B54" s="147"/>
      <c r="C54" s="65" t="s">
        <v>226</v>
      </c>
      <c r="D54" s="92"/>
    </row>
    <row r="55" spans="2:19" ht="46.5" x14ac:dyDescent="0.3">
      <c r="B55" s="158">
        <f>B52+1</f>
        <v>17</v>
      </c>
      <c r="C55" s="63" t="s">
        <v>177</v>
      </c>
      <c r="D55" s="60"/>
      <c r="E55" s="2">
        <f>IF(AND(D56&gt;0,D57&gt;0),"грешка",0)</f>
        <v>0</v>
      </c>
    </row>
    <row r="56" spans="2:19" ht="17.25" customHeight="1" x14ac:dyDescent="0.3">
      <c r="B56" s="158"/>
      <c r="C56" s="65" t="s">
        <v>225</v>
      </c>
      <c r="D56" s="9"/>
    </row>
    <row r="57" spans="2:19" ht="17.25" customHeight="1" x14ac:dyDescent="0.3">
      <c r="B57" s="158"/>
      <c r="C57" s="65" t="s">
        <v>226</v>
      </c>
      <c r="D57" s="9"/>
    </row>
    <row r="58" spans="2:19" x14ac:dyDescent="0.3">
      <c r="B58" s="147">
        <f>B55+1</f>
        <v>18</v>
      </c>
      <c r="C58" s="59" t="s">
        <v>279</v>
      </c>
      <c r="D58" s="60"/>
    </row>
    <row r="59" spans="2:19" ht="21.75" customHeight="1" x14ac:dyDescent="0.3">
      <c r="B59" s="147"/>
      <c r="C59" s="61" t="s">
        <v>24</v>
      </c>
      <c r="D59" s="11"/>
      <c r="E59" s="66"/>
      <c r="F59" s="66"/>
      <c r="S59" s="66"/>
    </row>
    <row r="60" spans="2:19" ht="21.75" customHeight="1" x14ac:dyDescent="0.3">
      <c r="B60" s="147"/>
      <c r="C60" s="61" t="s">
        <v>25</v>
      </c>
      <c r="D60" s="11"/>
      <c r="E60" s="66"/>
      <c r="F60" s="66"/>
      <c r="S60" s="66"/>
    </row>
    <row r="61" spans="2:19" ht="21.75" customHeight="1" x14ac:dyDescent="0.3">
      <c r="B61" s="147"/>
      <c r="C61" s="61" t="s">
        <v>26</v>
      </c>
      <c r="D61" s="11"/>
      <c r="E61" s="66"/>
      <c r="F61" s="66"/>
      <c r="S61" s="66"/>
    </row>
    <row r="62" spans="2:19" ht="21.75" customHeight="1" x14ac:dyDescent="0.3">
      <c r="B62" s="147"/>
      <c r="C62" s="61" t="s">
        <v>27</v>
      </c>
      <c r="D62" s="11"/>
      <c r="E62" s="66"/>
      <c r="F62" s="66"/>
      <c r="S62" s="66"/>
    </row>
    <row r="63" spans="2:19" ht="21.75" customHeight="1" x14ac:dyDescent="0.3">
      <c r="B63" s="147"/>
      <c r="C63" s="61" t="s">
        <v>28</v>
      </c>
      <c r="D63" s="11"/>
      <c r="E63" s="66"/>
      <c r="F63" s="66"/>
      <c r="S63" s="66"/>
    </row>
    <row r="64" spans="2:19" ht="35.25" customHeight="1" x14ac:dyDescent="0.3">
      <c r="B64" s="147"/>
      <c r="C64" s="61" t="s">
        <v>42</v>
      </c>
      <c r="D64" s="11"/>
      <c r="E64" s="66"/>
      <c r="F64" s="66"/>
      <c r="S64" s="66"/>
    </row>
    <row r="65" spans="2:19" ht="51" customHeight="1" x14ac:dyDescent="0.3">
      <c r="B65" s="147">
        <f>B58+1</f>
        <v>19</v>
      </c>
      <c r="C65" s="63" t="s">
        <v>178</v>
      </c>
      <c r="D65" s="95"/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47"/>
      <c r="C66" s="61" t="s">
        <v>37</v>
      </c>
      <c r="D66" s="11"/>
      <c r="E66" s="66"/>
      <c r="F66" s="66"/>
      <c r="S66" s="66"/>
    </row>
    <row r="67" spans="2:19" ht="21.75" customHeight="1" x14ac:dyDescent="0.3">
      <c r="B67" s="147"/>
      <c r="C67" s="61" t="s">
        <v>38</v>
      </c>
      <c r="D67" s="11"/>
      <c r="E67" s="66"/>
      <c r="F67" s="66"/>
      <c r="S67" s="66"/>
    </row>
    <row r="68" spans="2:19" ht="21.75" customHeight="1" x14ac:dyDescent="0.3">
      <c r="B68" s="147"/>
      <c r="C68" s="61" t="s">
        <v>39</v>
      </c>
      <c r="D68" s="11"/>
      <c r="E68" s="66"/>
      <c r="F68" s="66"/>
      <c r="S68" s="66"/>
    </row>
    <row r="69" spans="2:19" ht="21.75" customHeight="1" x14ac:dyDescent="0.3">
      <c r="B69" s="147"/>
      <c r="C69" s="61" t="s">
        <v>40</v>
      </c>
      <c r="D69" s="11"/>
      <c r="E69" s="66"/>
      <c r="F69" s="66"/>
      <c r="S69" s="66"/>
    </row>
    <row r="70" spans="2:19" ht="21.75" customHeight="1" x14ac:dyDescent="0.3">
      <c r="B70" s="147"/>
      <c r="C70" s="61" t="s">
        <v>41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29</v>
      </c>
      <c r="D71" s="95"/>
      <c r="E71" s="67"/>
      <c r="F71" s="67"/>
      <c r="S71" s="68"/>
    </row>
    <row r="72" spans="2:19" ht="31.5" x14ac:dyDescent="0.3">
      <c r="B72" s="147">
        <f>B71+1</f>
        <v>21</v>
      </c>
      <c r="C72" s="59" t="s">
        <v>30</v>
      </c>
      <c r="D72" s="95"/>
    </row>
    <row r="73" spans="2:19" ht="22.5" customHeight="1" x14ac:dyDescent="0.3">
      <c r="B73" s="147"/>
      <c r="C73" s="61" t="s">
        <v>227</v>
      </c>
      <c r="D73" s="11"/>
    </row>
    <row r="74" spans="2:19" ht="22.5" customHeight="1" x14ac:dyDescent="0.3">
      <c r="B74" s="147"/>
      <c r="C74" s="61" t="s">
        <v>228</v>
      </c>
      <c r="D74" s="11"/>
    </row>
    <row r="75" spans="2:19" ht="22.5" customHeight="1" x14ac:dyDescent="0.3">
      <c r="B75" s="147"/>
      <c r="C75" s="61" t="s">
        <v>229</v>
      </c>
      <c r="D75" s="11"/>
    </row>
    <row r="76" spans="2:19" ht="47.25" x14ac:dyDescent="0.3">
      <c r="B76" s="97">
        <f>B72+1</f>
        <v>22</v>
      </c>
      <c r="C76" s="59" t="s">
        <v>12</v>
      </c>
      <c r="D76" s="95"/>
    </row>
    <row r="77" spans="2:19" ht="45.75" customHeight="1" x14ac:dyDescent="0.3">
      <c r="B77" s="147">
        <f>B76+1</f>
        <v>23</v>
      </c>
      <c r="C77" s="59" t="s">
        <v>159</v>
      </c>
      <c r="D77" s="95"/>
      <c r="E77" s="2">
        <f>IF(AND(D78&gt;0,D79&gt;0),"грешка",0)</f>
        <v>0</v>
      </c>
    </row>
    <row r="78" spans="2:19" ht="19.899999999999999" customHeight="1" x14ac:dyDescent="0.3">
      <c r="B78" s="147"/>
      <c r="C78" s="56" t="s">
        <v>225</v>
      </c>
      <c r="D78" s="9"/>
    </row>
    <row r="79" spans="2:19" ht="19.899999999999999" customHeight="1" x14ac:dyDescent="0.3">
      <c r="B79" s="147"/>
      <c r="C79" s="56" t="s">
        <v>226</v>
      </c>
      <c r="D79" s="9"/>
    </row>
    <row r="80" spans="2:19" ht="39" customHeight="1" x14ac:dyDescent="0.3">
      <c r="B80" s="97">
        <f>B77+1</f>
        <v>24</v>
      </c>
      <c r="C80" s="69" t="s">
        <v>160</v>
      </c>
      <c r="D80" s="95"/>
    </row>
    <row r="81" spans="2:5" ht="63" x14ac:dyDescent="0.3">
      <c r="B81" s="153">
        <f>B80+1</f>
        <v>25</v>
      </c>
      <c r="C81" s="59" t="s">
        <v>161</v>
      </c>
      <c r="D81" s="95"/>
      <c r="E81" s="2">
        <f>IF(AND(D82&gt;0,D83&gt;0),"грешка",0)</f>
        <v>0</v>
      </c>
    </row>
    <row r="82" spans="2:5" ht="17.45" customHeight="1" x14ac:dyDescent="0.3">
      <c r="B82" s="153"/>
      <c r="C82" s="56" t="s">
        <v>225</v>
      </c>
      <c r="D82" s="9"/>
    </row>
    <row r="83" spans="2:5" ht="17.45" customHeight="1" x14ac:dyDescent="0.3">
      <c r="B83" s="153"/>
      <c r="C83" s="56" t="s">
        <v>226</v>
      </c>
      <c r="D83" s="9"/>
    </row>
    <row r="84" spans="2:5" ht="73.5" customHeight="1" x14ac:dyDescent="0.3">
      <c r="B84" s="97">
        <f>B81+1</f>
        <v>26</v>
      </c>
      <c r="C84" s="59" t="s">
        <v>162</v>
      </c>
      <c r="D84" s="95"/>
    </row>
    <row r="85" spans="2:5" ht="31.5" x14ac:dyDescent="0.3">
      <c r="B85" s="153">
        <f>B84+1</f>
        <v>27</v>
      </c>
      <c r="C85" s="46" t="s">
        <v>280</v>
      </c>
      <c r="D85" s="45"/>
      <c r="E85" s="2">
        <f>IF(AND(D86&gt;0,D87&gt;0),"грешка",0)</f>
        <v>0</v>
      </c>
    </row>
    <row r="86" spans="2:5" ht="17.45" customHeight="1" x14ac:dyDescent="0.3">
      <c r="B86" s="153"/>
      <c r="C86" s="56" t="s">
        <v>225</v>
      </c>
      <c r="D86" s="9"/>
    </row>
    <row r="87" spans="2:5" ht="17.45" customHeight="1" x14ac:dyDescent="0.3">
      <c r="B87" s="153"/>
      <c r="C87" s="56" t="s">
        <v>226</v>
      </c>
      <c r="D87" s="9"/>
    </row>
    <row r="88" spans="2:5" ht="47.25" x14ac:dyDescent="0.3">
      <c r="B88" s="97">
        <f>B85+1</f>
        <v>28</v>
      </c>
      <c r="C88" s="46" t="s">
        <v>163</v>
      </c>
      <c r="D88" s="11"/>
    </row>
    <row r="89" spans="2:5" ht="70.5" customHeight="1" x14ac:dyDescent="0.3">
      <c r="B89" s="153">
        <f>B88+1</f>
        <v>29</v>
      </c>
      <c r="C89" s="46" t="s">
        <v>179</v>
      </c>
      <c r="D89" s="95"/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3"/>
      <c r="C90" s="56" t="s">
        <v>31</v>
      </c>
      <c r="D90" s="11"/>
    </row>
    <row r="91" spans="2:5" ht="36.75" customHeight="1" x14ac:dyDescent="0.3">
      <c r="B91" s="153"/>
      <c r="C91" s="56" t="s">
        <v>32</v>
      </c>
      <c r="D91" s="11"/>
    </row>
    <row r="92" spans="2:5" ht="23.25" customHeight="1" x14ac:dyDescent="0.3">
      <c r="B92" s="153"/>
      <c r="C92" s="56" t="s">
        <v>33</v>
      </c>
      <c r="D92" s="11"/>
    </row>
    <row r="93" spans="2:5" ht="23.25" customHeight="1" x14ac:dyDescent="0.3">
      <c r="B93" s="153"/>
      <c r="C93" s="56" t="s">
        <v>34</v>
      </c>
      <c r="D93" s="11"/>
    </row>
    <row r="94" spans="2:5" ht="23.25" customHeight="1" x14ac:dyDescent="0.3">
      <c r="B94" s="153"/>
      <c r="C94" s="56" t="s">
        <v>3</v>
      </c>
      <c r="D94" s="11"/>
    </row>
    <row r="95" spans="2:5" ht="63" x14ac:dyDescent="0.3">
      <c r="B95" s="147">
        <f>B89+1</f>
        <v>30</v>
      </c>
      <c r="C95" s="46" t="s">
        <v>281</v>
      </c>
      <c r="D95" s="45"/>
      <c r="E95" s="2">
        <f>IF(AND(D96&gt;0,D97&gt;0),"грешка",0)</f>
        <v>0</v>
      </c>
    </row>
    <row r="96" spans="2:5" ht="21" customHeight="1" x14ac:dyDescent="0.3">
      <c r="B96" s="147"/>
      <c r="C96" s="56" t="s">
        <v>225</v>
      </c>
      <c r="D96" s="9"/>
    </row>
    <row r="97" spans="1:18" ht="21" customHeight="1" x14ac:dyDescent="0.3">
      <c r="B97" s="147"/>
      <c r="C97" s="56" t="s">
        <v>226</v>
      </c>
      <c r="D97" s="9"/>
    </row>
    <row r="98" spans="1:18" ht="63" x14ac:dyDescent="0.3">
      <c r="B98" s="97">
        <f>B95+1</f>
        <v>31</v>
      </c>
      <c r="C98" s="46" t="s">
        <v>164</v>
      </c>
      <c r="D98" s="11"/>
    </row>
    <row r="99" spans="1:18" ht="24" customHeight="1" x14ac:dyDescent="0.3">
      <c r="B99" s="145" t="s">
        <v>13</v>
      </c>
      <c r="C99" s="145"/>
      <c r="D99" s="145"/>
    </row>
    <row r="100" spans="1:18" ht="31.5" x14ac:dyDescent="0.3">
      <c r="B100" s="97">
        <f>B98+1</f>
        <v>32</v>
      </c>
      <c r="C100" s="46" t="s">
        <v>134</v>
      </c>
      <c r="D100" s="11"/>
    </row>
    <row r="101" spans="1:18" s="70" customFormat="1" ht="126" x14ac:dyDescent="0.3">
      <c r="A101" s="77"/>
      <c r="B101" s="96">
        <f>B100+1</f>
        <v>33</v>
      </c>
      <c r="C101" s="53" t="s">
        <v>282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47.25" x14ac:dyDescent="0.3">
      <c r="B102" s="147">
        <f>B101+1</f>
        <v>34</v>
      </c>
      <c r="C102" s="46" t="s">
        <v>165</v>
      </c>
      <c r="D102" s="45"/>
      <c r="E102" s="2">
        <f>IF(AND(D103&gt;0,D104&gt;0),"грешка",0)</f>
        <v>0</v>
      </c>
    </row>
    <row r="103" spans="1:18" ht="21" customHeight="1" x14ac:dyDescent="0.3">
      <c r="B103" s="147"/>
      <c r="C103" s="56" t="s">
        <v>225</v>
      </c>
      <c r="D103" s="11"/>
    </row>
    <row r="104" spans="1:18" ht="21" customHeight="1" x14ac:dyDescent="0.3">
      <c r="B104" s="147"/>
      <c r="C104" s="56" t="s">
        <v>226</v>
      </c>
      <c r="D104" s="11"/>
    </row>
    <row r="105" spans="1:18" ht="63" x14ac:dyDescent="0.3">
      <c r="B105" s="147">
        <f>B102+1</f>
        <v>35</v>
      </c>
      <c r="C105" s="72" t="s">
        <v>166</v>
      </c>
      <c r="D105" s="45"/>
      <c r="E105" s="2">
        <f>IF(AND(D106&gt;0,D107&gt;0),"грешка",0)</f>
        <v>0</v>
      </c>
    </row>
    <row r="106" spans="1:18" ht="21" customHeight="1" x14ac:dyDescent="0.3">
      <c r="B106" s="147"/>
      <c r="C106" s="56" t="s">
        <v>225</v>
      </c>
      <c r="D106" s="11"/>
    </row>
    <row r="107" spans="1:18" ht="21" customHeight="1" x14ac:dyDescent="0.3">
      <c r="B107" s="147"/>
      <c r="C107" s="56" t="s">
        <v>226</v>
      </c>
      <c r="D107" s="11"/>
    </row>
    <row r="108" spans="1:18" ht="47.25" x14ac:dyDescent="0.3">
      <c r="B108" s="147">
        <f>B105+1</f>
        <v>36</v>
      </c>
      <c r="C108" s="72" t="s">
        <v>167</v>
      </c>
      <c r="D108" s="45"/>
      <c r="E108" s="2">
        <f>IF(AND(D109&gt;0,D110&gt;0),"грешка",0)</f>
        <v>0</v>
      </c>
    </row>
    <row r="109" spans="1:18" ht="21" customHeight="1" x14ac:dyDescent="0.3">
      <c r="B109" s="147"/>
      <c r="C109" s="56" t="s">
        <v>225</v>
      </c>
      <c r="D109" s="11"/>
    </row>
    <row r="110" spans="1:18" ht="21" customHeight="1" x14ac:dyDescent="0.3">
      <c r="B110" s="147"/>
      <c r="C110" s="56" t="s">
        <v>226</v>
      </c>
      <c r="D110" s="11"/>
    </row>
    <row r="111" spans="1:18" ht="78.75" x14ac:dyDescent="0.3">
      <c r="B111" s="147">
        <f>B108+1</f>
        <v>37</v>
      </c>
      <c r="C111" s="46" t="s">
        <v>168</v>
      </c>
      <c r="D111" s="45"/>
      <c r="E111" s="2">
        <f>IF(AND(D112&gt;0,D113&gt;0),"грешка",0)</f>
        <v>0</v>
      </c>
    </row>
    <row r="112" spans="1:18" ht="21" customHeight="1" x14ac:dyDescent="0.3">
      <c r="B112" s="147"/>
      <c r="C112" s="56" t="s">
        <v>225</v>
      </c>
      <c r="D112" s="11"/>
    </row>
    <row r="113" spans="2:5" ht="21" customHeight="1" x14ac:dyDescent="0.3">
      <c r="B113" s="147"/>
      <c r="C113" s="56" t="s">
        <v>226</v>
      </c>
      <c r="D113" s="11"/>
    </row>
    <row r="114" spans="2:5" ht="63" x14ac:dyDescent="0.3">
      <c r="B114" s="147">
        <f>B111+1</f>
        <v>38</v>
      </c>
      <c r="C114" s="46" t="s">
        <v>169</v>
      </c>
      <c r="D114" s="45"/>
      <c r="E114" s="2">
        <f>IF(AND(D115&gt;0,D116&gt;0),"грешка",0)</f>
        <v>0</v>
      </c>
    </row>
    <row r="115" spans="2:5" ht="21" customHeight="1" x14ac:dyDescent="0.3">
      <c r="B115" s="147"/>
      <c r="C115" s="56" t="s">
        <v>225</v>
      </c>
      <c r="D115" s="11"/>
    </row>
    <row r="116" spans="2:5" ht="21" customHeight="1" x14ac:dyDescent="0.3">
      <c r="B116" s="147"/>
      <c r="C116" s="56" t="s">
        <v>226</v>
      </c>
      <c r="D116" s="11"/>
    </row>
    <row r="117" spans="2:5" ht="21" customHeight="1" x14ac:dyDescent="0.3">
      <c r="B117" s="147">
        <f>B114+1</f>
        <v>39</v>
      </c>
      <c r="C117" s="46" t="s">
        <v>14</v>
      </c>
      <c r="D117" s="95"/>
    </row>
    <row r="118" spans="2:5" ht="21" customHeight="1" x14ac:dyDescent="0.3">
      <c r="B118" s="147"/>
      <c r="C118" s="56" t="s">
        <v>15</v>
      </c>
      <c r="D118" s="11"/>
    </row>
    <row r="119" spans="2:5" ht="21" customHeight="1" x14ac:dyDescent="0.3">
      <c r="B119" s="147"/>
      <c r="C119" s="56" t="s">
        <v>16</v>
      </c>
      <c r="D119" s="11"/>
    </row>
    <row r="120" spans="2:5" ht="31.5" x14ac:dyDescent="0.3">
      <c r="B120" s="147">
        <f>B117+1</f>
        <v>40</v>
      </c>
      <c r="C120" s="53" t="s">
        <v>35</v>
      </c>
      <c r="D120" s="95"/>
    </row>
    <row r="121" spans="2:5" x14ac:dyDescent="0.3">
      <c r="B121" s="147"/>
      <c r="C121" s="73" t="s">
        <v>36</v>
      </c>
      <c r="D121" s="11"/>
    </row>
    <row r="122" spans="2:5" x14ac:dyDescent="0.3">
      <c r="B122" s="147"/>
      <c r="C122" s="73" t="s">
        <v>17</v>
      </c>
      <c r="D122" s="11"/>
    </row>
    <row r="123" spans="2:5" ht="31.5" x14ac:dyDescent="0.3">
      <c r="B123" s="97">
        <f>B120+1</f>
        <v>41</v>
      </c>
      <c r="C123" s="53" t="s">
        <v>43</v>
      </c>
      <c r="D123" s="95"/>
    </row>
    <row r="124" spans="2:5" ht="24.75" customHeight="1" x14ac:dyDescent="0.3">
      <c r="B124" s="145" t="s">
        <v>139</v>
      </c>
      <c r="C124" s="145"/>
      <c r="D124" s="145"/>
    </row>
    <row r="125" spans="2:5" ht="96" customHeight="1" x14ac:dyDescent="0.3">
      <c r="B125" s="96">
        <f>B123+1</f>
        <v>42</v>
      </c>
      <c r="C125" s="53" t="s">
        <v>230</v>
      </c>
      <c r="D125" s="95"/>
    </row>
    <row r="126" spans="2:5" ht="19.149999999999999" customHeight="1" x14ac:dyDescent="0.3">
      <c r="B126" s="74"/>
      <c r="C126" s="75" t="s">
        <v>145</v>
      </c>
      <c r="D126" s="9"/>
    </row>
    <row r="127" spans="2:5" ht="19.149999999999999" customHeight="1" x14ac:dyDescent="0.3">
      <c r="B127" s="74"/>
      <c r="C127" s="75" t="s">
        <v>146</v>
      </c>
      <c r="D127" s="9"/>
    </row>
    <row r="128" spans="2:5" ht="19.149999999999999" customHeight="1" thickBot="1" x14ac:dyDescent="0.35">
      <c r="B128" s="100"/>
      <c r="C128" s="75" t="s">
        <v>147</v>
      </c>
      <c r="D128" s="9"/>
    </row>
    <row r="129" spans="1:20" s="76" customFormat="1" ht="138" customHeight="1" x14ac:dyDescent="0.35">
      <c r="A129" s="140"/>
      <c r="B129" s="101">
        <f>+B125+1</f>
        <v>43</v>
      </c>
      <c r="C129" s="148" t="s">
        <v>337</v>
      </c>
      <c r="D129" s="149"/>
      <c r="E129" s="3">
        <f>IF(SUM(A130:A146,E146,E148)&gt;1,"превишен брой уреди",0)</f>
        <v>0</v>
      </c>
      <c r="G129" s="104" t="s">
        <v>302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A130" s="10">
        <f t="shared" ref="A130:A156" si="0">+IF(D130&gt;0,1,0)</f>
        <v>0</v>
      </c>
      <c r="B130" s="102"/>
      <c r="C130" s="98" t="s">
        <v>292</v>
      </c>
      <c r="D130" s="11"/>
      <c r="E130" s="77"/>
      <c r="G130" s="105">
        <f t="shared" ref="G130:G138" si="1">+IF(Q191="Не",0,Q191)</f>
        <v>0</v>
      </c>
      <c r="J130" s="39"/>
    </row>
    <row r="131" spans="1:20" ht="22.9" customHeight="1" x14ac:dyDescent="0.3">
      <c r="A131" s="10">
        <f t="shared" si="0"/>
        <v>0</v>
      </c>
      <c r="B131" s="102"/>
      <c r="C131" s="98" t="s">
        <v>291</v>
      </c>
      <c r="D131" s="11"/>
      <c r="E131" s="77"/>
      <c r="G131" s="105">
        <f t="shared" si="1"/>
        <v>0</v>
      </c>
      <c r="J131" s="39"/>
    </row>
    <row r="132" spans="1:20" ht="22.9" customHeight="1" x14ac:dyDescent="0.3">
      <c r="A132" s="10">
        <f t="shared" si="0"/>
        <v>0</v>
      </c>
      <c r="B132" s="102"/>
      <c r="C132" s="98" t="s">
        <v>290</v>
      </c>
      <c r="D132" s="11"/>
      <c r="E132" s="77"/>
      <c r="G132" s="105">
        <f t="shared" si="1"/>
        <v>0</v>
      </c>
      <c r="J132" s="39"/>
    </row>
    <row r="133" spans="1:20" ht="22.9" customHeight="1" x14ac:dyDescent="0.3">
      <c r="A133" s="10">
        <f t="shared" si="0"/>
        <v>0</v>
      </c>
      <c r="B133" s="102"/>
      <c r="C133" s="98" t="s">
        <v>289</v>
      </c>
      <c r="D133" s="11"/>
      <c r="E133" s="77"/>
      <c r="G133" s="105">
        <f t="shared" si="1"/>
        <v>0</v>
      </c>
      <c r="J133" s="39"/>
    </row>
    <row r="134" spans="1:20" ht="22.9" customHeight="1" x14ac:dyDescent="0.3">
      <c r="A134" s="10">
        <f t="shared" si="0"/>
        <v>0</v>
      </c>
      <c r="B134" s="102"/>
      <c r="C134" s="98" t="s">
        <v>288</v>
      </c>
      <c r="D134" s="11"/>
      <c r="E134" s="77"/>
      <c r="G134" s="105">
        <f t="shared" si="1"/>
        <v>0</v>
      </c>
      <c r="J134" s="39"/>
    </row>
    <row r="135" spans="1:20" ht="22.9" customHeight="1" x14ac:dyDescent="0.3">
      <c r="A135" s="10">
        <f t="shared" si="0"/>
        <v>0</v>
      </c>
      <c r="B135" s="102"/>
      <c r="C135" s="98" t="s">
        <v>287</v>
      </c>
      <c r="D135" s="11"/>
      <c r="E135" s="77"/>
      <c r="G135" s="105">
        <f t="shared" si="1"/>
        <v>0</v>
      </c>
      <c r="J135" s="39"/>
    </row>
    <row r="136" spans="1:20" ht="22.9" customHeight="1" x14ac:dyDescent="0.3">
      <c r="A136" s="10">
        <f t="shared" si="0"/>
        <v>0</v>
      </c>
      <c r="B136" s="102"/>
      <c r="C136" s="98" t="s">
        <v>286</v>
      </c>
      <c r="D136" s="11"/>
      <c r="E136" s="77"/>
      <c r="G136" s="105">
        <f t="shared" si="1"/>
        <v>0</v>
      </c>
      <c r="H136" s="106"/>
      <c r="J136" s="39"/>
    </row>
    <row r="137" spans="1:20" ht="22.9" customHeight="1" x14ac:dyDescent="0.3">
      <c r="A137" s="10">
        <f t="shared" si="0"/>
        <v>0</v>
      </c>
      <c r="B137" s="102"/>
      <c r="C137" s="98" t="s">
        <v>285</v>
      </c>
      <c r="D137" s="11"/>
      <c r="E137" s="77"/>
      <c r="G137" s="105">
        <f t="shared" si="1"/>
        <v>0</v>
      </c>
      <c r="H137" s="106"/>
      <c r="J137" s="39"/>
    </row>
    <row r="138" spans="1:20" ht="22.9" customHeight="1" x14ac:dyDescent="0.3">
      <c r="A138" s="10">
        <f t="shared" si="0"/>
        <v>0</v>
      </c>
      <c r="B138" s="102"/>
      <c r="C138" s="98" t="s">
        <v>284</v>
      </c>
      <c r="D138" s="11"/>
      <c r="E138" s="77"/>
      <c r="G138" s="105">
        <f t="shared" si="1"/>
        <v>0</v>
      </c>
      <c r="H138" s="106"/>
      <c r="J138" s="39"/>
    </row>
    <row r="139" spans="1:20" ht="22.9" customHeight="1" x14ac:dyDescent="0.3">
      <c r="A139" s="10">
        <f t="shared" si="0"/>
        <v>0</v>
      </c>
      <c r="B139" s="102"/>
      <c r="C139" s="98" t="s">
        <v>283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0"/>
        <v>0</v>
      </c>
      <c r="B140" s="102"/>
      <c r="C140" s="98" t="s">
        <v>294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0"/>
        <v>0</v>
      </c>
      <c r="B141" s="102"/>
      <c r="C141" s="98" t="s">
        <v>295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0"/>
        <v>0</v>
      </c>
      <c r="B142" s="102"/>
      <c r="C142" s="98" t="s">
        <v>296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0"/>
        <v>0</v>
      </c>
      <c r="B143" s="102"/>
      <c r="C143" s="98" t="s">
        <v>293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0"/>
        <v>0</v>
      </c>
      <c r="B144" s="102"/>
      <c r="C144" s="98" t="s">
        <v>297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0"/>
        <v>0</v>
      </c>
      <c r="B145" s="102"/>
      <c r="C145" s="98" t="s">
        <v>298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0"/>
        <v>0</v>
      </c>
      <c r="B146" s="102"/>
      <c r="C146" s="98" t="s">
        <v>299</v>
      </c>
      <c r="D146" s="11"/>
      <c r="E146" s="4">
        <f>IF(OR(D147&gt;0,D148&gt;0),1,0)</f>
        <v>0</v>
      </c>
      <c r="G146" s="105">
        <f t="shared" si="2"/>
        <v>0</v>
      </c>
      <c r="H146" s="106"/>
      <c r="J146" s="39"/>
    </row>
    <row r="147" spans="1:10" ht="22.9" customHeight="1" x14ac:dyDescent="0.3">
      <c r="A147" s="10">
        <f t="shared" si="0"/>
        <v>0</v>
      </c>
      <c r="B147" s="102"/>
      <c r="C147" s="98" t="s">
        <v>300</v>
      </c>
      <c r="D147" s="11"/>
      <c r="E147" s="4">
        <f>IF((D147+D148)&gt;3,"Превишен максимален брой конвектори",0)</f>
        <v>0</v>
      </c>
      <c r="G147" s="105">
        <f t="shared" si="2"/>
        <v>0</v>
      </c>
      <c r="J147" s="39"/>
    </row>
    <row r="148" spans="1:10" ht="22.9" customHeight="1" x14ac:dyDescent="0.3">
      <c r="A148" s="10">
        <f t="shared" si="0"/>
        <v>0</v>
      </c>
      <c r="B148" s="102"/>
      <c r="C148" s="98" t="s">
        <v>301</v>
      </c>
      <c r="D148" s="11"/>
      <c r="E148" s="4">
        <f>IF(OR(D149&gt;0,D150&gt;0,D151&gt;0,D152&gt;0,D153&gt;0,D154&gt;0),1,0)</f>
        <v>0</v>
      </c>
      <c r="G148" s="105">
        <f t="shared" si="2"/>
        <v>0</v>
      </c>
      <c r="J148" s="39"/>
    </row>
    <row r="149" spans="1:10" ht="22.9" customHeight="1" x14ac:dyDescent="0.3">
      <c r="A149" s="10">
        <f t="shared" si="0"/>
        <v>0</v>
      </c>
      <c r="B149" s="102"/>
      <c r="C149" s="98" t="s">
        <v>329</v>
      </c>
      <c r="D149" s="11"/>
      <c r="E149" s="4">
        <f>IF((D149+D150+D151+D152+D153+D154)&gt;3,"Превишен максимален брой климатици",0)</f>
        <v>0</v>
      </c>
      <c r="G149" s="105">
        <f t="shared" si="2"/>
        <v>0</v>
      </c>
      <c r="J149" s="39"/>
    </row>
    <row r="150" spans="1:10" ht="22.9" customHeight="1" x14ac:dyDescent="0.3">
      <c r="A150" s="10">
        <f t="shared" si="0"/>
        <v>0</v>
      </c>
      <c r="B150" s="102"/>
      <c r="C150" s="98" t="s">
        <v>330</v>
      </c>
      <c r="D150" s="11"/>
      <c r="E150" s="10"/>
      <c r="G150" s="105">
        <f t="shared" si="2"/>
        <v>0</v>
      </c>
      <c r="J150" s="39"/>
    </row>
    <row r="151" spans="1:10" ht="22.9" customHeight="1" x14ac:dyDescent="0.3">
      <c r="A151" s="10">
        <f t="shared" si="0"/>
        <v>0</v>
      </c>
      <c r="B151" s="102"/>
      <c r="C151" s="98" t="s">
        <v>331</v>
      </c>
      <c r="D151" s="11"/>
      <c r="E151" s="10"/>
      <c r="G151" s="105">
        <f t="shared" si="2"/>
        <v>0</v>
      </c>
      <c r="J151" s="39"/>
    </row>
    <row r="152" spans="1:10" ht="22.9" customHeight="1" x14ac:dyDescent="0.3">
      <c r="A152" s="10">
        <f t="shared" si="0"/>
        <v>0</v>
      </c>
      <c r="B152" s="102"/>
      <c r="C152" s="98" t="s">
        <v>332</v>
      </c>
      <c r="D152" s="11"/>
      <c r="E152" s="10"/>
      <c r="G152" s="105">
        <f t="shared" si="2"/>
        <v>0</v>
      </c>
      <c r="J152" s="39"/>
    </row>
    <row r="153" spans="1:10" ht="22.9" customHeight="1" x14ac:dyDescent="0.3">
      <c r="A153" s="10">
        <f t="shared" si="0"/>
        <v>0</v>
      </c>
      <c r="B153" s="102"/>
      <c r="C153" s="98" t="s">
        <v>333</v>
      </c>
      <c r="D153" s="11"/>
      <c r="E153" s="10"/>
      <c r="G153" s="105">
        <f t="shared" si="2"/>
        <v>0</v>
      </c>
      <c r="J153" s="39"/>
    </row>
    <row r="154" spans="1:10" ht="22.9" customHeight="1" thickBot="1" x14ac:dyDescent="0.35">
      <c r="A154" s="10">
        <f t="shared" si="0"/>
        <v>0</v>
      </c>
      <c r="B154" s="102"/>
      <c r="C154" s="99" t="s">
        <v>334</v>
      </c>
      <c r="D154" s="11"/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 t="shared" si="0"/>
        <v>0</v>
      </c>
      <c r="B155" s="102"/>
      <c r="C155" s="98" t="s">
        <v>335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 t="shared" si="0"/>
        <v>0</v>
      </c>
      <c r="B156" s="103"/>
      <c r="C156" s="98" t="s">
        <v>336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46" t="s">
        <v>272</v>
      </c>
      <c r="C157" s="145"/>
      <c r="D157" s="145"/>
      <c r="G157" s="106"/>
      <c r="J157" s="39"/>
    </row>
    <row r="158" spans="1:10" ht="24" customHeight="1" x14ac:dyDescent="0.3">
      <c r="B158" s="78"/>
      <c r="C158" s="79" t="s">
        <v>273</v>
      </c>
      <c r="D158" s="78"/>
      <c r="J158" s="39"/>
    </row>
    <row r="159" spans="1:10" x14ac:dyDescent="0.3">
      <c r="B159" s="45">
        <v>1</v>
      </c>
      <c r="C159" s="46" t="s">
        <v>136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137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231</v>
      </c>
      <c r="D161" s="11"/>
      <c r="J161" s="39"/>
    </row>
    <row r="162" spans="2:20" ht="47.25" x14ac:dyDescent="0.3">
      <c r="B162" s="45">
        <f t="shared" si="3"/>
        <v>4</v>
      </c>
      <c r="C162" s="46" t="s">
        <v>232</v>
      </c>
      <c r="D162" s="11"/>
      <c r="J162" s="39"/>
    </row>
    <row r="163" spans="2:20" ht="48.75" thickBot="1" x14ac:dyDescent="0.35">
      <c r="B163" s="45">
        <f t="shared" si="3"/>
        <v>5</v>
      </c>
      <c r="C163" s="80" t="s">
        <v>233</v>
      </c>
      <c r="D163" s="11"/>
      <c r="G163" s="106"/>
      <c r="J163" s="39"/>
    </row>
    <row r="164" spans="2:20" ht="49.5" thickTop="1" thickBot="1" x14ac:dyDescent="0.35">
      <c r="B164" s="45">
        <f t="shared" si="3"/>
        <v>6</v>
      </c>
      <c r="C164" s="80" t="s">
        <v>268</v>
      </c>
      <c r="D164" s="11"/>
      <c r="G164" s="106"/>
      <c r="J164" s="155" t="s">
        <v>180</v>
      </c>
      <c r="K164" s="156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63.75" x14ac:dyDescent="0.3">
      <c r="B165" s="45">
        <f t="shared" si="3"/>
        <v>7</v>
      </c>
      <c r="C165" s="80" t="s">
        <v>234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32.25" x14ac:dyDescent="0.3">
      <c r="B166" s="45">
        <f t="shared" si="3"/>
        <v>8</v>
      </c>
      <c r="C166" s="80" t="s">
        <v>235</v>
      </c>
      <c r="D166" s="11"/>
      <c r="G166" s="106"/>
      <c r="J166" s="108" t="s">
        <v>303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B167" s="39"/>
      <c r="G167" s="106"/>
      <c r="J167" s="110" t="s">
        <v>304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B168" s="39"/>
      <c r="G168" s="106"/>
      <c r="J168" s="110" t="s">
        <v>305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306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250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249</v>
      </c>
      <c r="D171" s="87" t="s">
        <v>247</v>
      </c>
      <c r="E171" s="87" t="s">
        <v>248</v>
      </c>
      <c r="G171" s="106"/>
      <c r="J171" s="108" t="s">
        <v>307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251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0</v>
      </c>
      <c r="G172" s="106"/>
      <c r="J172" s="110" t="s">
        <v>308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252</v>
      </c>
      <c r="D173" s="82">
        <v>4</v>
      </c>
      <c r="E173" s="82">
        <f>IF(D36&gt;0,D173,0)</f>
        <v>0</v>
      </c>
      <c r="G173" s="106"/>
      <c r="J173" s="110" t="s">
        <v>309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253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254</v>
      </c>
      <c r="D175" s="83">
        <v>2</v>
      </c>
      <c r="E175" s="82">
        <f>SUM(E176:E177)</f>
        <v>0</v>
      </c>
      <c r="G175" s="106"/>
      <c r="J175" s="111" t="s">
        <v>310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236</v>
      </c>
      <c r="D176" s="84">
        <v>1</v>
      </c>
      <c r="E176" s="84">
        <f>IF(D53&gt;0,D176,0)</f>
        <v>0</v>
      </c>
      <c r="G176" s="106"/>
      <c r="J176" s="111" t="s">
        <v>311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237</v>
      </c>
      <c r="D177" s="84">
        <v>1</v>
      </c>
      <c r="E177" s="84">
        <f>IF(D56&gt;0,D177,0)</f>
        <v>0</v>
      </c>
      <c r="G177" s="106"/>
      <c r="J177" s="111" t="s">
        <v>312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255</v>
      </c>
      <c r="D178" s="82">
        <v>6</v>
      </c>
      <c r="E178" s="82">
        <f>SUM(E179:E181)</f>
        <v>0</v>
      </c>
      <c r="G178" s="106"/>
      <c r="J178" s="111" t="s">
        <v>313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242</v>
      </c>
      <c r="D179" s="84">
        <v>2</v>
      </c>
      <c r="E179" s="84">
        <f>IF(D103&gt;0,D179,0)</f>
        <v>0</v>
      </c>
      <c r="G179" s="106"/>
      <c r="J179" s="111" t="s">
        <v>314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243</v>
      </c>
      <c r="D180" s="84">
        <v>2</v>
      </c>
      <c r="E180" s="84">
        <f>IF(D109&gt;0,D180,0)</f>
        <v>0</v>
      </c>
      <c r="G180" s="106"/>
      <c r="J180" s="114" t="s">
        <v>315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244</v>
      </c>
      <c r="D181" s="84">
        <v>2</v>
      </c>
      <c r="E181" s="84">
        <f>IF(D106&gt;0,D181,0)</f>
        <v>0</v>
      </c>
      <c r="G181" s="106"/>
      <c r="J181" s="114" t="s">
        <v>316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256</v>
      </c>
      <c r="D182" s="83">
        <v>4</v>
      </c>
      <c r="E182" s="82">
        <f>SUM(E183:E186)</f>
        <v>0</v>
      </c>
      <c r="G182" s="106"/>
      <c r="J182" s="114" t="s">
        <v>317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238</v>
      </c>
      <c r="D183" s="84">
        <v>1</v>
      </c>
      <c r="E183" s="84">
        <f>IF(D100=1,D183,0)</f>
        <v>0</v>
      </c>
      <c r="G183" s="106"/>
      <c r="J183" s="111" t="s">
        <v>318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239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240</v>
      </c>
      <c r="D185" s="84">
        <v>3</v>
      </c>
      <c r="E185" s="84">
        <f>IF(D100=3,D185,0)</f>
        <v>0</v>
      </c>
      <c r="G185" s="106"/>
      <c r="J185" s="108" t="s">
        <v>181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241</v>
      </c>
      <c r="D186" s="84">
        <v>4</v>
      </c>
      <c r="E186" s="84">
        <f>IF(D100&gt;=4,D186,0)</f>
        <v>0</v>
      </c>
      <c r="G186" s="106"/>
      <c r="J186" s="110" t="s">
        <v>319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257</v>
      </c>
      <c r="D187" s="82">
        <v>3</v>
      </c>
      <c r="E187" s="82">
        <f>MAX(E188:E189)</f>
        <v>0</v>
      </c>
      <c r="G187" s="106"/>
      <c r="J187" s="110" t="s">
        <v>320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245</v>
      </c>
      <c r="D188" s="84">
        <v>2</v>
      </c>
      <c r="E188" s="84">
        <f>IF(D112&gt;0,D188,0)</f>
        <v>0</v>
      </c>
      <c r="G188" s="106"/>
      <c r="J188" s="116" t="s">
        <v>321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246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185</v>
      </c>
      <c r="O190" s="19"/>
      <c r="P190" s="19"/>
      <c r="Q190" s="117" t="s">
        <v>184</v>
      </c>
      <c r="R190" s="14"/>
      <c r="S190" s="132" t="s">
        <v>186</v>
      </c>
      <c r="T190" s="139" t="s">
        <v>187</v>
      </c>
    </row>
    <row r="191" spans="3:20" x14ac:dyDescent="0.3">
      <c r="G191" s="106"/>
      <c r="J191" s="33"/>
      <c r="K191" s="12"/>
      <c r="L191" s="12"/>
      <c r="M191" s="13"/>
      <c r="N191" s="119" t="s">
        <v>188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189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190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191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192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193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194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195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196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338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197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198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199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339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200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201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202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203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204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205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206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207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208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209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210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211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212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182</v>
      </c>
      <c r="T218" s="123" t="s">
        <v>183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213</v>
      </c>
      <c r="P220" s="126" t="s">
        <v>213</v>
      </c>
      <c r="Q220" s="126" t="s">
        <v>213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214</v>
      </c>
      <c r="P221" s="119" t="s">
        <v>215</v>
      </c>
      <c r="Q221" s="119" t="s">
        <v>216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217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218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219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220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221</v>
      </c>
      <c r="O227" s="20" t="s">
        <v>322</v>
      </c>
      <c r="P227" s="20" t="s">
        <v>323</v>
      </c>
      <c r="Q227" s="20" t="s">
        <v>324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222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223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214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215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216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186</v>
      </c>
      <c r="M234" s="118" t="s">
        <v>187</v>
      </c>
      <c r="N234" s="20" t="s">
        <v>224</v>
      </c>
      <c r="O234" s="20" t="s">
        <v>325</v>
      </c>
      <c r="P234" s="20" t="s">
        <v>326</v>
      </c>
      <c r="Q234" s="20" t="s">
        <v>327</v>
      </c>
      <c r="R234" s="132" t="s">
        <v>328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203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204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205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206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207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208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209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210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120:B122"/>
    <mergeCell ref="B124:D124"/>
    <mergeCell ref="C129:D129"/>
    <mergeCell ref="B157:D157"/>
    <mergeCell ref="J164:K164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</mergeCells>
  <conditionalFormatting sqref="E38">
    <cfRule type="cellIs" dxfId="251" priority="21" operator="greaterThan">
      <formula>0</formula>
    </cfRule>
  </conditionalFormatting>
  <conditionalFormatting sqref="E43">
    <cfRule type="cellIs" dxfId="250" priority="20" operator="greaterThan">
      <formula>0</formula>
    </cfRule>
  </conditionalFormatting>
  <conditionalFormatting sqref="E52">
    <cfRule type="cellIs" dxfId="249" priority="19" operator="greaterThan">
      <formula>0</formula>
    </cfRule>
  </conditionalFormatting>
  <conditionalFormatting sqref="E55">
    <cfRule type="cellIs" dxfId="248" priority="18" operator="greaterThan">
      <formula>0</formula>
    </cfRule>
  </conditionalFormatting>
  <conditionalFormatting sqref="E65">
    <cfRule type="cellIs" dxfId="247" priority="17" operator="greaterThan">
      <formula>0</formula>
    </cfRule>
  </conditionalFormatting>
  <conditionalFormatting sqref="E77">
    <cfRule type="cellIs" dxfId="246" priority="16" operator="greaterThan">
      <formula>0</formula>
    </cfRule>
  </conditionalFormatting>
  <conditionalFormatting sqref="E81">
    <cfRule type="cellIs" dxfId="245" priority="15" operator="greaterThan">
      <formula>0</formula>
    </cfRule>
  </conditionalFormatting>
  <conditionalFormatting sqref="E85">
    <cfRule type="cellIs" dxfId="244" priority="14" operator="greaterThan">
      <formula>0</formula>
    </cfRule>
  </conditionalFormatting>
  <conditionalFormatting sqref="E95">
    <cfRule type="cellIs" dxfId="243" priority="13" operator="greaterThan">
      <formula>0</formula>
    </cfRule>
  </conditionalFormatting>
  <conditionalFormatting sqref="E102">
    <cfRule type="cellIs" dxfId="242" priority="12" operator="greaterThan">
      <formula>0</formula>
    </cfRule>
  </conditionalFormatting>
  <conditionalFormatting sqref="E105">
    <cfRule type="cellIs" dxfId="241" priority="11" operator="greaterThan">
      <formula>0</formula>
    </cfRule>
  </conditionalFormatting>
  <conditionalFormatting sqref="E108">
    <cfRule type="cellIs" dxfId="240" priority="10" operator="greaterThan">
      <formula>0</formula>
    </cfRule>
  </conditionalFormatting>
  <conditionalFormatting sqref="E111">
    <cfRule type="cellIs" dxfId="239" priority="9" operator="greaterThan">
      <formula>0</formula>
    </cfRule>
  </conditionalFormatting>
  <conditionalFormatting sqref="E114">
    <cfRule type="cellIs" dxfId="238" priority="8" operator="greaterThan">
      <formula>0</formula>
    </cfRule>
  </conditionalFormatting>
  <conditionalFormatting sqref="E156">
    <cfRule type="cellIs" dxfId="237" priority="7" operator="greaterThan">
      <formula>0</formula>
    </cfRule>
  </conditionalFormatting>
  <conditionalFormatting sqref="E149">
    <cfRule type="cellIs" dxfId="236" priority="6" operator="greaterThan">
      <formula>0</formula>
    </cfRule>
  </conditionalFormatting>
  <conditionalFormatting sqref="E147">
    <cfRule type="cellIs" dxfId="235" priority="5" operator="greaterThan">
      <formula>0</formula>
    </cfRule>
  </conditionalFormatting>
  <conditionalFormatting sqref="E130">
    <cfRule type="cellIs" dxfId="234" priority="4" operator="greaterThan">
      <formula>0</formula>
    </cfRule>
  </conditionalFormatting>
  <conditionalFormatting sqref="E129">
    <cfRule type="cellIs" dxfId="233" priority="3" operator="greaterThan">
      <formula>0</formula>
    </cfRule>
  </conditionalFormatting>
  <conditionalFormatting sqref="E155">
    <cfRule type="cellIs" dxfId="232" priority="2" operator="greaterThan">
      <formula>0</formula>
    </cfRule>
  </conditionalFormatting>
  <conditionalFormatting sqref="E89">
    <cfRule type="cellIs" dxfId="231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C165" sqref="C165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+'9'!E1+1</f>
        <v>10</v>
      </c>
      <c r="J1" s="39"/>
    </row>
    <row r="2" spans="2:131" ht="18" thickBot="1" x14ac:dyDescent="0.35">
      <c r="C2" s="41" t="s">
        <v>149</v>
      </c>
      <c r="D2" s="41" t="str">
        <f>CONCATENATE("СО ОПОС_",E1)</f>
        <v>СО ОПОС_10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11</v>
      </c>
    </row>
    <row r="11" spans="2:131" ht="48" customHeight="1" x14ac:dyDescent="0.3">
      <c r="B11" s="150" t="s">
        <v>133</v>
      </c>
      <c r="C11" s="150"/>
      <c r="D11" s="150"/>
    </row>
    <row r="12" spans="2:131" ht="29.25" customHeight="1" x14ac:dyDescent="0.3">
      <c r="D12" s="94" t="s">
        <v>274</v>
      </c>
    </row>
    <row r="13" spans="2:131" ht="54.75" customHeight="1" x14ac:dyDescent="0.3">
      <c r="B13" s="154" t="s">
        <v>132</v>
      </c>
      <c r="C13" s="154"/>
      <c r="D13" s="154"/>
      <c r="AQ13" s="10" t="s">
        <v>44</v>
      </c>
      <c r="AR13" s="10" t="s">
        <v>45</v>
      </c>
      <c r="AS13" s="10" t="s">
        <v>46</v>
      </c>
      <c r="AT13" s="10" t="s">
        <v>47</v>
      </c>
      <c r="AU13" s="10" t="s">
        <v>48</v>
      </c>
      <c r="AV13" s="10" t="s">
        <v>49</v>
      </c>
      <c r="AW13" s="10" t="s">
        <v>50</v>
      </c>
      <c r="AX13" s="10" t="s">
        <v>51</v>
      </c>
      <c r="AY13" s="10" t="s">
        <v>52</v>
      </c>
      <c r="AZ13" s="10" t="s">
        <v>53</v>
      </c>
      <c r="BA13" s="10" t="s">
        <v>54</v>
      </c>
      <c r="BB13" s="10" t="s">
        <v>55</v>
      </c>
      <c r="BC13" s="10" t="s">
        <v>56</v>
      </c>
      <c r="BD13" s="10" t="s">
        <v>57</v>
      </c>
      <c r="BE13" s="10" t="s">
        <v>58</v>
      </c>
      <c r="BF13" s="10" t="s">
        <v>59</v>
      </c>
      <c r="BG13" s="10" t="s">
        <v>60</v>
      </c>
      <c r="BH13" s="10" t="s">
        <v>61</v>
      </c>
      <c r="BI13" s="10" t="s">
        <v>62</v>
      </c>
      <c r="BJ13" s="10" t="s">
        <v>63</v>
      </c>
      <c r="BK13" s="10" t="s">
        <v>64</v>
      </c>
      <c r="BL13" s="10" t="s">
        <v>65</v>
      </c>
      <c r="BM13" s="10" t="s">
        <v>66</v>
      </c>
      <c r="BN13" s="10" t="s">
        <v>67</v>
      </c>
      <c r="BO13" s="10" t="s">
        <v>68</v>
      </c>
      <c r="BP13" s="10" t="s">
        <v>69</v>
      </c>
      <c r="BQ13" s="10" t="s">
        <v>70</v>
      </c>
      <c r="BR13" s="10" t="s">
        <v>71</v>
      </c>
      <c r="BS13" s="10" t="s">
        <v>72</v>
      </c>
      <c r="BT13" s="10" t="s">
        <v>73</v>
      </c>
      <c r="BU13" s="10" t="s">
        <v>74</v>
      </c>
      <c r="BV13" s="10" t="s">
        <v>75</v>
      </c>
      <c r="BW13" s="10" t="s">
        <v>92</v>
      </c>
      <c r="BX13" s="10" t="s">
        <v>93</v>
      </c>
      <c r="BY13" s="10" t="s">
        <v>94</v>
      </c>
      <c r="BZ13" s="10" t="s">
        <v>95</v>
      </c>
      <c r="CA13" s="10" t="s">
        <v>76</v>
      </c>
      <c r="CB13" s="10" t="s">
        <v>77</v>
      </c>
      <c r="CC13" s="10" t="s">
        <v>78</v>
      </c>
      <c r="CD13" s="10" t="s">
        <v>79</v>
      </c>
      <c r="CE13" s="10" t="s">
        <v>80</v>
      </c>
      <c r="CF13" s="10" t="s">
        <v>81</v>
      </c>
      <c r="CG13" s="10" t="s">
        <v>96</v>
      </c>
      <c r="CH13" s="10" t="s">
        <v>97</v>
      </c>
      <c r="CI13" s="10" t="s">
        <v>98</v>
      </c>
      <c r="CJ13" s="10" t="s">
        <v>99</v>
      </c>
      <c r="CK13" s="10" t="s">
        <v>100</v>
      </c>
      <c r="CL13" s="10" t="s">
        <v>101</v>
      </c>
      <c r="CM13" s="10" t="s">
        <v>82</v>
      </c>
      <c r="CN13" s="10" t="s">
        <v>83</v>
      </c>
      <c r="CO13" s="10" t="s">
        <v>84</v>
      </c>
      <c r="CP13" s="10" t="s">
        <v>85</v>
      </c>
      <c r="CQ13" s="10" t="s">
        <v>86</v>
      </c>
      <c r="CR13" s="10" t="s">
        <v>87</v>
      </c>
      <c r="CS13" s="10" t="s">
        <v>88</v>
      </c>
      <c r="CT13" s="10" t="s">
        <v>89</v>
      </c>
      <c r="CU13" s="10" t="s">
        <v>102</v>
      </c>
      <c r="CV13" s="10" t="s">
        <v>90</v>
      </c>
      <c r="CW13" s="10" t="s">
        <v>91</v>
      </c>
      <c r="CX13" s="10" t="s">
        <v>103</v>
      </c>
      <c r="CY13" s="10" t="s">
        <v>104</v>
      </c>
      <c r="CZ13" s="10" t="s">
        <v>105</v>
      </c>
      <c r="DA13" s="10" t="s">
        <v>106</v>
      </c>
      <c r="DB13" s="10" t="s">
        <v>107</v>
      </c>
      <c r="DC13" s="10" t="s">
        <v>108</v>
      </c>
      <c r="DD13" s="10" t="s">
        <v>109</v>
      </c>
      <c r="DE13" s="10" t="s">
        <v>110</v>
      </c>
      <c r="DF13" s="10" t="s">
        <v>111</v>
      </c>
      <c r="DG13" s="10" t="s">
        <v>112</v>
      </c>
      <c r="DH13" s="10" t="s">
        <v>113</v>
      </c>
      <c r="DI13" s="10" t="s">
        <v>114</v>
      </c>
      <c r="DJ13" s="10" t="s">
        <v>115</v>
      </c>
      <c r="DK13" s="10" t="s">
        <v>116</v>
      </c>
      <c r="DL13" s="10" t="s">
        <v>117</v>
      </c>
      <c r="DM13" s="10" t="s">
        <v>118</v>
      </c>
      <c r="DN13" s="10" t="s">
        <v>119</v>
      </c>
      <c r="DO13" s="10" t="s">
        <v>120</v>
      </c>
      <c r="DP13" s="10" t="s">
        <v>121</v>
      </c>
      <c r="DQ13" s="10" t="s">
        <v>122</v>
      </c>
      <c r="DR13" s="10" t="s">
        <v>123</v>
      </c>
      <c r="DS13" s="10" t="s">
        <v>124</v>
      </c>
      <c r="DT13" s="10" t="s">
        <v>125</v>
      </c>
      <c r="DU13" s="10" t="s">
        <v>126</v>
      </c>
      <c r="DV13" s="10" t="s">
        <v>127</v>
      </c>
      <c r="DW13" s="10" t="s">
        <v>128</v>
      </c>
      <c r="DX13" s="10" t="s">
        <v>129</v>
      </c>
      <c r="DY13" s="10" t="s">
        <v>130</v>
      </c>
      <c r="DZ13" s="10" t="s">
        <v>131</v>
      </c>
      <c r="EA13" s="10"/>
    </row>
    <row r="14" spans="2:131" ht="54.75" customHeight="1" x14ac:dyDescent="0.3">
      <c r="B14" s="157" t="s">
        <v>148</v>
      </c>
      <c r="C14" s="157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>
        <f>D33</f>
        <v>0</v>
      </c>
      <c r="BC14" s="10">
        <f>D34</f>
        <v>0</v>
      </c>
      <c r="BD14" s="10">
        <f>D35</f>
        <v>0</v>
      </c>
      <c r="BE14" s="10">
        <f>D36</f>
        <v>0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>
        <f>D71</f>
        <v>0</v>
      </c>
      <c r="BX14" s="10">
        <f>D73</f>
        <v>0</v>
      </c>
      <c r="BY14" s="10">
        <f>D74</f>
        <v>0</v>
      </c>
      <c r="BZ14" s="10">
        <f>D75</f>
        <v>0</v>
      </c>
      <c r="CA14" s="10">
        <f>D76</f>
        <v>0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>
        <f>D123</f>
        <v>0</v>
      </c>
      <c r="DA14" s="10">
        <f>D130</f>
        <v>0</v>
      </c>
      <c r="DB14" s="10">
        <f>D131</f>
        <v>0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>
        <f>D147</f>
        <v>0</v>
      </c>
      <c r="DQ14" s="10">
        <f>D148</f>
        <v>0</v>
      </c>
      <c r="DR14" s="10">
        <f>D149</f>
        <v>0</v>
      </c>
      <c r="DS14" s="10">
        <f>D150</f>
        <v>0</v>
      </c>
      <c r="DT14" s="10">
        <f>D151</f>
        <v>0</v>
      </c>
      <c r="DU14" s="10">
        <f>D152</f>
        <v>0</v>
      </c>
      <c r="DV14" s="10">
        <f>D153</f>
        <v>0</v>
      </c>
      <c r="DW14" s="10">
        <f>D154</f>
        <v>0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30.75" customHeight="1" x14ac:dyDescent="0.3">
      <c r="B16" s="151" t="s">
        <v>2</v>
      </c>
      <c r="C16" s="152"/>
      <c r="D16" s="15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135</v>
      </c>
      <c r="D17" s="8"/>
    </row>
    <row r="18" spans="2:18" ht="27.75" customHeight="1" x14ac:dyDescent="0.3">
      <c r="B18" s="50">
        <v>2</v>
      </c>
      <c r="C18" s="46" t="s">
        <v>143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150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271</v>
      </c>
      <c r="D20" s="49"/>
    </row>
    <row r="21" spans="2:18" ht="27.75" customHeight="1" x14ac:dyDescent="0.3">
      <c r="B21" s="50" t="s">
        <v>172</v>
      </c>
      <c r="C21" s="46" t="s">
        <v>269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151</v>
      </c>
      <c r="C22" s="46" t="s">
        <v>6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152</v>
      </c>
      <c r="C23" s="46" t="s">
        <v>276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153</v>
      </c>
      <c r="C24" s="46" t="s">
        <v>7</v>
      </c>
      <c r="D24" s="8"/>
    </row>
    <row r="25" spans="2:18" ht="27.75" customHeight="1" x14ac:dyDescent="0.3">
      <c r="B25" s="50" t="s">
        <v>154</v>
      </c>
      <c r="C25" s="46" t="s">
        <v>0</v>
      </c>
      <c r="D25" s="8"/>
    </row>
    <row r="26" spans="2:18" ht="27.75" customHeight="1" x14ac:dyDescent="0.3">
      <c r="B26" s="50" t="s">
        <v>155</v>
      </c>
      <c r="C26" s="46" t="s">
        <v>142</v>
      </c>
      <c r="D26" s="8"/>
    </row>
    <row r="27" spans="2:18" ht="27.75" customHeight="1" x14ac:dyDescent="0.3">
      <c r="B27" s="50" t="s">
        <v>156</v>
      </c>
      <c r="C27" s="46" t="s">
        <v>9</v>
      </c>
      <c r="D27" s="8"/>
    </row>
    <row r="28" spans="2:18" ht="27.75" customHeight="1" x14ac:dyDescent="0.3">
      <c r="B28" s="50" t="s">
        <v>157</v>
      </c>
      <c r="C28" s="46" t="s">
        <v>8</v>
      </c>
      <c r="D28" s="8"/>
    </row>
    <row r="29" spans="2:18" ht="27.75" customHeight="1" x14ac:dyDescent="0.3">
      <c r="B29" s="50" t="s">
        <v>158</v>
      </c>
      <c r="C29" s="46" t="s">
        <v>4</v>
      </c>
      <c r="D29" s="8"/>
    </row>
    <row r="30" spans="2:18" ht="27.75" customHeight="1" x14ac:dyDescent="0.3">
      <c r="B30" s="50" t="s">
        <v>275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270</v>
      </c>
      <c r="D31" s="8"/>
    </row>
    <row r="32" spans="2:18" ht="27.75" customHeight="1" x14ac:dyDescent="0.3">
      <c r="B32" s="50">
        <f>+B31+1</f>
        <v>6</v>
      </c>
      <c r="C32" s="46" t="s">
        <v>171</v>
      </c>
      <c r="D32" s="7"/>
    </row>
    <row r="33" spans="1:5" ht="61.9" customHeight="1" x14ac:dyDescent="0.3">
      <c r="B33" s="44">
        <f>B32+1</f>
        <v>7</v>
      </c>
      <c r="C33" s="53" t="s">
        <v>170</v>
      </c>
      <c r="D33" s="23"/>
    </row>
    <row r="34" spans="1:5" ht="54.6" customHeight="1" x14ac:dyDescent="0.3">
      <c r="B34" s="54">
        <f>B33+1</f>
        <v>8</v>
      </c>
      <c r="C34" s="46" t="s">
        <v>175</v>
      </c>
      <c r="D34" s="46"/>
    </row>
    <row r="35" spans="1:5" ht="30.6" customHeight="1" x14ac:dyDescent="0.3">
      <c r="B35" s="55"/>
      <c r="C35" s="56" t="s">
        <v>144</v>
      </c>
      <c r="D35" s="23"/>
    </row>
    <row r="36" spans="1:5" ht="35.450000000000003" customHeight="1" x14ac:dyDescent="0.3">
      <c r="B36" s="57"/>
      <c r="C36" s="58" t="s">
        <v>140</v>
      </c>
      <c r="D36" s="23"/>
    </row>
    <row r="37" spans="1:5" ht="26.25" customHeight="1" x14ac:dyDescent="0.3">
      <c r="B37" s="152" t="s">
        <v>138</v>
      </c>
      <c r="C37" s="152"/>
      <c r="D37" s="152"/>
    </row>
    <row r="38" spans="1:5" ht="46.5" x14ac:dyDescent="0.3">
      <c r="A38" s="10">
        <v>9</v>
      </c>
      <c r="B38" s="153">
        <f>B34+1</f>
        <v>9</v>
      </c>
      <c r="C38" s="59" t="s">
        <v>173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3"/>
      <c r="C39" s="61" t="s">
        <v>4</v>
      </c>
      <c r="D39" s="9"/>
    </row>
    <row r="40" spans="1:5" ht="20.25" customHeight="1" x14ac:dyDescent="0.3">
      <c r="B40" s="153"/>
      <c r="C40" s="61" t="s">
        <v>5</v>
      </c>
      <c r="D40" s="9"/>
    </row>
    <row r="41" spans="1:5" ht="20.25" customHeight="1" x14ac:dyDescent="0.3">
      <c r="B41" s="153"/>
      <c r="C41" s="61" t="s">
        <v>18</v>
      </c>
      <c r="D41" s="9"/>
    </row>
    <row r="42" spans="1:5" ht="20.25" customHeight="1" x14ac:dyDescent="0.3">
      <c r="B42" s="153"/>
      <c r="C42" s="61" t="s">
        <v>19</v>
      </c>
      <c r="D42" s="9"/>
    </row>
    <row r="43" spans="1:5" ht="33.75" customHeight="1" x14ac:dyDescent="0.3">
      <c r="B43" s="147">
        <f>B38+1</f>
        <v>10</v>
      </c>
      <c r="C43" s="59" t="s">
        <v>174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47"/>
      <c r="C44" s="61" t="s">
        <v>20</v>
      </c>
      <c r="D44" s="11"/>
    </row>
    <row r="45" spans="1:5" ht="18.75" customHeight="1" x14ac:dyDescent="0.3">
      <c r="B45" s="147"/>
      <c r="C45" s="61" t="s">
        <v>21</v>
      </c>
      <c r="D45" s="11"/>
    </row>
    <row r="46" spans="1:5" ht="18.75" customHeight="1" x14ac:dyDescent="0.3">
      <c r="B46" s="147"/>
      <c r="C46" s="61" t="s">
        <v>22</v>
      </c>
      <c r="D46" s="11"/>
    </row>
    <row r="47" spans="1:5" ht="33" customHeight="1" x14ac:dyDescent="0.3">
      <c r="B47" s="97">
        <f>B43+1</f>
        <v>11</v>
      </c>
      <c r="C47" s="53" t="s">
        <v>277</v>
      </c>
      <c r="D47" s="9"/>
    </row>
    <row r="48" spans="1:5" ht="31.5" x14ac:dyDescent="0.3">
      <c r="B48" s="97">
        <f>B47+1</f>
        <v>12</v>
      </c>
      <c r="C48" s="59" t="s">
        <v>278</v>
      </c>
      <c r="D48" s="9"/>
    </row>
    <row r="49" spans="2:19" ht="32.25" customHeight="1" x14ac:dyDescent="0.3">
      <c r="B49" s="97">
        <f>B48+1</f>
        <v>13</v>
      </c>
      <c r="C49" s="59" t="s">
        <v>10</v>
      </c>
      <c r="D49" s="9"/>
    </row>
    <row r="50" spans="2:19" ht="31.5" x14ac:dyDescent="0.3">
      <c r="B50" s="97">
        <f>B49+1</f>
        <v>14</v>
      </c>
      <c r="C50" s="59" t="s">
        <v>23</v>
      </c>
      <c r="D50" s="9"/>
    </row>
    <row r="51" spans="2:19" ht="30.75" customHeight="1" x14ac:dyDescent="0.3">
      <c r="B51" s="97">
        <f>B50+1</f>
        <v>15</v>
      </c>
      <c r="C51" s="59" t="s">
        <v>141</v>
      </c>
      <c r="D51" s="91"/>
    </row>
    <row r="52" spans="2:19" ht="46.5" x14ac:dyDescent="0.3">
      <c r="B52" s="147">
        <f>B51+1</f>
        <v>16</v>
      </c>
      <c r="C52" s="63" t="s">
        <v>176</v>
      </c>
      <c r="D52" s="64"/>
      <c r="E52" s="2">
        <f>IF(AND(D53&gt;0,D54&gt;0),"грешка",0)</f>
        <v>0</v>
      </c>
    </row>
    <row r="53" spans="2:19" ht="16.5" customHeight="1" x14ac:dyDescent="0.3">
      <c r="B53" s="147"/>
      <c r="C53" s="65" t="s">
        <v>225</v>
      </c>
      <c r="D53" s="92"/>
    </row>
    <row r="54" spans="2:19" ht="16.5" customHeight="1" x14ac:dyDescent="0.3">
      <c r="B54" s="147"/>
      <c r="C54" s="65" t="s">
        <v>226</v>
      </c>
      <c r="D54" s="92"/>
    </row>
    <row r="55" spans="2:19" ht="46.5" x14ac:dyDescent="0.3">
      <c r="B55" s="158">
        <f>B52+1</f>
        <v>17</v>
      </c>
      <c r="C55" s="63" t="s">
        <v>177</v>
      </c>
      <c r="D55" s="60"/>
      <c r="E55" s="2">
        <f>IF(AND(D56&gt;0,D57&gt;0),"грешка",0)</f>
        <v>0</v>
      </c>
    </row>
    <row r="56" spans="2:19" ht="17.25" customHeight="1" x14ac:dyDescent="0.3">
      <c r="B56" s="158"/>
      <c r="C56" s="65" t="s">
        <v>225</v>
      </c>
      <c r="D56" s="9"/>
    </row>
    <row r="57" spans="2:19" ht="17.25" customHeight="1" x14ac:dyDescent="0.3">
      <c r="B57" s="158"/>
      <c r="C57" s="65" t="s">
        <v>226</v>
      </c>
      <c r="D57" s="9"/>
    </row>
    <row r="58" spans="2:19" x14ac:dyDescent="0.3">
      <c r="B58" s="147">
        <f>B55+1</f>
        <v>18</v>
      </c>
      <c r="C58" s="59" t="s">
        <v>279</v>
      </c>
      <c r="D58" s="60"/>
    </row>
    <row r="59" spans="2:19" ht="21.75" customHeight="1" x14ac:dyDescent="0.3">
      <c r="B59" s="147"/>
      <c r="C59" s="61" t="s">
        <v>24</v>
      </c>
      <c r="D59" s="11"/>
      <c r="E59" s="66"/>
      <c r="F59" s="66"/>
      <c r="S59" s="66"/>
    </row>
    <row r="60" spans="2:19" ht="21.75" customHeight="1" x14ac:dyDescent="0.3">
      <c r="B60" s="147"/>
      <c r="C60" s="61" t="s">
        <v>25</v>
      </c>
      <c r="D60" s="11"/>
      <c r="E60" s="66"/>
      <c r="F60" s="66"/>
      <c r="S60" s="66"/>
    </row>
    <row r="61" spans="2:19" ht="21.75" customHeight="1" x14ac:dyDescent="0.3">
      <c r="B61" s="147"/>
      <c r="C61" s="61" t="s">
        <v>26</v>
      </c>
      <c r="D61" s="11"/>
      <c r="E61" s="66"/>
      <c r="F61" s="66"/>
      <c r="S61" s="66"/>
    </row>
    <row r="62" spans="2:19" ht="21.75" customHeight="1" x14ac:dyDescent="0.3">
      <c r="B62" s="147"/>
      <c r="C62" s="61" t="s">
        <v>27</v>
      </c>
      <c r="D62" s="11"/>
      <c r="E62" s="66"/>
      <c r="F62" s="66"/>
      <c r="S62" s="66"/>
    </row>
    <row r="63" spans="2:19" ht="21.75" customHeight="1" x14ac:dyDescent="0.3">
      <c r="B63" s="147"/>
      <c r="C63" s="61" t="s">
        <v>28</v>
      </c>
      <c r="D63" s="11"/>
      <c r="E63" s="66"/>
      <c r="F63" s="66"/>
      <c r="S63" s="66"/>
    </row>
    <row r="64" spans="2:19" ht="35.25" customHeight="1" x14ac:dyDescent="0.3">
      <c r="B64" s="147"/>
      <c r="C64" s="61" t="s">
        <v>42</v>
      </c>
      <c r="D64" s="11"/>
      <c r="E64" s="66"/>
      <c r="F64" s="66"/>
      <c r="S64" s="66"/>
    </row>
    <row r="65" spans="2:19" ht="51" customHeight="1" x14ac:dyDescent="0.3">
      <c r="B65" s="147">
        <f>B58+1</f>
        <v>19</v>
      </c>
      <c r="C65" s="63" t="s">
        <v>178</v>
      </c>
      <c r="D65" s="95"/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47"/>
      <c r="C66" s="61" t="s">
        <v>37</v>
      </c>
      <c r="D66" s="11"/>
      <c r="E66" s="66"/>
      <c r="F66" s="66"/>
      <c r="S66" s="66"/>
    </row>
    <row r="67" spans="2:19" ht="21.75" customHeight="1" x14ac:dyDescent="0.3">
      <c r="B67" s="147"/>
      <c r="C67" s="61" t="s">
        <v>38</v>
      </c>
      <c r="D67" s="11"/>
      <c r="E67" s="66"/>
      <c r="F67" s="66"/>
      <c r="S67" s="66"/>
    </row>
    <row r="68" spans="2:19" ht="21.75" customHeight="1" x14ac:dyDescent="0.3">
      <c r="B68" s="147"/>
      <c r="C68" s="61" t="s">
        <v>39</v>
      </c>
      <c r="D68" s="11"/>
      <c r="E68" s="66"/>
      <c r="F68" s="66"/>
      <c r="S68" s="66"/>
    </row>
    <row r="69" spans="2:19" ht="21.75" customHeight="1" x14ac:dyDescent="0.3">
      <c r="B69" s="147"/>
      <c r="C69" s="61" t="s">
        <v>40</v>
      </c>
      <c r="D69" s="11"/>
      <c r="E69" s="66"/>
      <c r="F69" s="66"/>
      <c r="S69" s="66"/>
    </row>
    <row r="70" spans="2:19" ht="21.75" customHeight="1" x14ac:dyDescent="0.3">
      <c r="B70" s="147"/>
      <c r="C70" s="61" t="s">
        <v>41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29</v>
      </c>
      <c r="D71" s="95"/>
      <c r="E71" s="67"/>
      <c r="F71" s="67"/>
      <c r="S71" s="68"/>
    </row>
    <row r="72" spans="2:19" ht="31.5" x14ac:dyDescent="0.3">
      <c r="B72" s="147">
        <f>B71+1</f>
        <v>21</v>
      </c>
      <c r="C72" s="59" t="s">
        <v>30</v>
      </c>
      <c r="D72" s="95"/>
    </row>
    <row r="73" spans="2:19" ht="22.5" customHeight="1" x14ac:dyDescent="0.3">
      <c r="B73" s="147"/>
      <c r="C73" s="61" t="s">
        <v>227</v>
      </c>
      <c r="D73" s="11"/>
    </row>
    <row r="74" spans="2:19" ht="22.5" customHeight="1" x14ac:dyDescent="0.3">
      <c r="B74" s="147"/>
      <c r="C74" s="61" t="s">
        <v>228</v>
      </c>
      <c r="D74" s="11"/>
    </row>
    <row r="75" spans="2:19" ht="22.5" customHeight="1" x14ac:dyDescent="0.3">
      <c r="B75" s="147"/>
      <c r="C75" s="61" t="s">
        <v>229</v>
      </c>
      <c r="D75" s="11"/>
    </row>
    <row r="76" spans="2:19" ht="47.25" x14ac:dyDescent="0.3">
      <c r="B76" s="97">
        <f>B72+1</f>
        <v>22</v>
      </c>
      <c r="C76" s="59" t="s">
        <v>12</v>
      </c>
      <c r="D76" s="95"/>
    </row>
    <row r="77" spans="2:19" ht="45.75" customHeight="1" x14ac:dyDescent="0.3">
      <c r="B77" s="147">
        <f>B76+1</f>
        <v>23</v>
      </c>
      <c r="C77" s="59" t="s">
        <v>159</v>
      </c>
      <c r="D77" s="95"/>
      <c r="E77" s="2">
        <f>IF(AND(D78&gt;0,D79&gt;0),"грешка",0)</f>
        <v>0</v>
      </c>
    </row>
    <row r="78" spans="2:19" ht="19.899999999999999" customHeight="1" x14ac:dyDescent="0.3">
      <c r="B78" s="147"/>
      <c r="C78" s="56" t="s">
        <v>225</v>
      </c>
      <c r="D78" s="9"/>
    </row>
    <row r="79" spans="2:19" ht="19.899999999999999" customHeight="1" x14ac:dyDescent="0.3">
      <c r="B79" s="147"/>
      <c r="C79" s="56" t="s">
        <v>226</v>
      </c>
      <c r="D79" s="9"/>
    </row>
    <row r="80" spans="2:19" ht="39" customHeight="1" x14ac:dyDescent="0.3">
      <c r="B80" s="97">
        <f>B77+1</f>
        <v>24</v>
      </c>
      <c r="C80" s="69" t="s">
        <v>160</v>
      </c>
      <c r="D80" s="95"/>
    </row>
    <row r="81" spans="2:5" ht="63" x14ac:dyDescent="0.3">
      <c r="B81" s="153">
        <f>B80+1</f>
        <v>25</v>
      </c>
      <c r="C81" s="59" t="s">
        <v>161</v>
      </c>
      <c r="D81" s="95"/>
      <c r="E81" s="2">
        <f>IF(AND(D82&gt;0,D83&gt;0),"грешка",0)</f>
        <v>0</v>
      </c>
    </row>
    <row r="82" spans="2:5" ht="17.45" customHeight="1" x14ac:dyDescent="0.3">
      <c r="B82" s="153"/>
      <c r="C82" s="56" t="s">
        <v>225</v>
      </c>
      <c r="D82" s="9"/>
    </row>
    <row r="83" spans="2:5" ht="17.45" customHeight="1" x14ac:dyDescent="0.3">
      <c r="B83" s="153"/>
      <c r="C83" s="56" t="s">
        <v>226</v>
      </c>
      <c r="D83" s="9"/>
    </row>
    <row r="84" spans="2:5" ht="73.5" customHeight="1" x14ac:dyDescent="0.3">
      <c r="B84" s="97">
        <f>B81+1</f>
        <v>26</v>
      </c>
      <c r="C84" s="59" t="s">
        <v>162</v>
      </c>
      <c r="D84" s="95"/>
    </row>
    <row r="85" spans="2:5" ht="31.5" x14ac:dyDescent="0.3">
      <c r="B85" s="153">
        <f>B84+1</f>
        <v>27</v>
      </c>
      <c r="C85" s="46" t="s">
        <v>280</v>
      </c>
      <c r="D85" s="45"/>
      <c r="E85" s="2">
        <f>IF(AND(D86&gt;0,D87&gt;0),"грешка",0)</f>
        <v>0</v>
      </c>
    </row>
    <row r="86" spans="2:5" ht="17.45" customHeight="1" x14ac:dyDescent="0.3">
      <c r="B86" s="153"/>
      <c r="C86" s="56" t="s">
        <v>225</v>
      </c>
      <c r="D86" s="9"/>
    </row>
    <row r="87" spans="2:5" ht="17.45" customHeight="1" x14ac:dyDescent="0.3">
      <c r="B87" s="153"/>
      <c r="C87" s="56" t="s">
        <v>226</v>
      </c>
      <c r="D87" s="9"/>
    </row>
    <row r="88" spans="2:5" ht="47.25" x14ac:dyDescent="0.3">
      <c r="B88" s="97">
        <f>B85+1</f>
        <v>28</v>
      </c>
      <c r="C88" s="46" t="s">
        <v>163</v>
      </c>
      <c r="D88" s="11"/>
    </row>
    <row r="89" spans="2:5" ht="70.5" customHeight="1" x14ac:dyDescent="0.3">
      <c r="B89" s="153">
        <f>B88+1</f>
        <v>29</v>
      </c>
      <c r="C89" s="46" t="s">
        <v>179</v>
      </c>
      <c r="D89" s="95"/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3"/>
      <c r="C90" s="56" t="s">
        <v>31</v>
      </c>
      <c r="D90" s="11"/>
    </row>
    <row r="91" spans="2:5" ht="36.75" customHeight="1" x14ac:dyDescent="0.3">
      <c r="B91" s="153"/>
      <c r="C91" s="56" t="s">
        <v>32</v>
      </c>
      <c r="D91" s="11"/>
    </row>
    <row r="92" spans="2:5" ht="23.25" customHeight="1" x14ac:dyDescent="0.3">
      <c r="B92" s="153"/>
      <c r="C92" s="56" t="s">
        <v>33</v>
      </c>
      <c r="D92" s="11"/>
    </row>
    <row r="93" spans="2:5" ht="23.25" customHeight="1" x14ac:dyDescent="0.3">
      <c r="B93" s="153"/>
      <c r="C93" s="56" t="s">
        <v>34</v>
      </c>
      <c r="D93" s="11"/>
    </row>
    <row r="94" spans="2:5" ht="23.25" customHeight="1" x14ac:dyDescent="0.3">
      <c r="B94" s="153"/>
      <c r="C94" s="56" t="s">
        <v>3</v>
      </c>
      <c r="D94" s="11"/>
    </row>
    <row r="95" spans="2:5" ht="63" x14ac:dyDescent="0.3">
      <c r="B95" s="147">
        <f>B89+1</f>
        <v>30</v>
      </c>
      <c r="C95" s="46" t="s">
        <v>281</v>
      </c>
      <c r="D95" s="45"/>
      <c r="E95" s="2">
        <f>IF(AND(D96&gt;0,D97&gt;0),"грешка",0)</f>
        <v>0</v>
      </c>
    </row>
    <row r="96" spans="2:5" ht="21" customHeight="1" x14ac:dyDescent="0.3">
      <c r="B96" s="147"/>
      <c r="C96" s="56" t="s">
        <v>225</v>
      </c>
      <c r="D96" s="9"/>
    </row>
    <row r="97" spans="1:18" ht="21" customHeight="1" x14ac:dyDescent="0.3">
      <c r="B97" s="147"/>
      <c r="C97" s="56" t="s">
        <v>226</v>
      </c>
      <c r="D97" s="9"/>
    </row>
    <row r="98" spans="1:18" ht="63" x14ac:dyDescent="0.3">
      <c r="B98" s="97">
        <f>B95+1</f>
        <v>31</v>
      </c>
      <c r="C98" s="46" t="s">
        <v>164</v>
      </c>
      <c r="D98" s="11"/>
    </row>
    <row r="99" spans="1:18" ht="24" customHeight="1" x14ac:dyDescent="0.3">
      <c r="B99" s="145" t="s">
        <v>13</v>
      </c>
      <c r="C99" s="145"/>
      <c r="D99" s="145"/>
    </row>
    <row r="100" spans="1:18" ht="31.5" x14ac:dyDescent="0.3">
      <c r="B100" s="97">
        <f>B98+1</f>
        <v>32</v>
      </c>
      <c r="C100" s="46" t="s">
        <v>134</v>
      </c>
      <c r="D100" s="11"/>
    </row>
    <row r="101" spans="1:18" s="70" customFormat="1" ht="126" x14ac:dyDescent="0.3">
      <c r="A101" s="77"/>
      <c r="B101" s="96">
        <f>B100+1</f>
        <v>33</v>
      </c>
      <c r="C101" s="53" t="s">
        <v>282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47.25" x14ac:dyDescent="0.3">
      <c r="B102" s="147">
        <f>B101+1</f>
        <v>34</v>
      </c>
      <c r="C102" s="46" t="s">
        <v>165</v>
      </c>
      <c r="D102" s="45"/>
      <c r="E102" s="2">
        <f>IF(AND(D103&gt;0,D104&gt;0),"грешка",0)</f>
        <v>0</v>
      </c>
    </row>
    <row r="103" spans="1:18" ht="21" customHeight="1" x14ac:dyDescent="0.3">
      <c r="B103" s="147"/>
      <c r="C103" s="56" t="s">
        <v>225</v>
      </c>
      <c r="D103" s="11"/>
    </row>
    <row r="104" spans="1:18" ht="21" customHeight="1" x14ac:dyDescent="0.3">
      <c r="B104" s="147"/>
      <c r="C104" s="56" t="s">
        <v>226</v>
      </c>
      <c r="D104" s="11"/>
    </row>
    <row r="105" spans="1:18" ht="63" x14ac:dyDescent="0.3">
      <c r="B105" s="147">
        <f>B102+1</f>
        <v>35</v>
      </c>
      <c r="C105" s="72" t="s">
        <v>166</v>
      </c>
      <c r="D105" s="45"/>
      <c r="E105" s="2">
        <f>IF(AND(D106&gt;0,D107&gt;0),"грешка",0)</f>
        <v>0</v>
      </c>
    </row>
    <row r="106" spans="1:18" ht="21" customHeight="1" x14ac:dyDescent="0.3">
      <c r="B106" s="147"/>
      <c r="C106" s="56" t="s">
        <v>225</v>
      </c>
      <c r="D106" s="11"/>
    </row>
    <row r="107" spans="1:18" ht="21" customHeight="1" x14ac:dyDescent="0.3">
      <c r="B107" s="147"/>
      <c r="C107" s="56" t="s">
        <v>226</v>
      </c>
      <c r="D107" s="11"/>
    </row>
    <row r="108" spans="1:18" ht="47.25" x14ac:dyDescent="0.3">
      <c r="B108" s="147">
        <f>B105+1</f>
        <v>36</v>
      </c>
      <c r="C108" s="72" t="s">
        <v>167</v>
      </c>
      <c r="D108" s="45"/>
      <c r="E108" s="2">
        <f>IF(AND(D109&gt;0,D110&gt;0),"грешка",0)</f>
        <v>0</v>
      </c>
    </row>
    <row r="109" spans="1:18" ht="21" customHeight="1" x14ac:dyDescent="0.3">
      <c r="B109" s="147"/>
      <c r="C109" s="56" t="s">
        <v>225</v>
      </c>
      <c r="D109" s="11"/>
    </row>
    <row r="110" spans="1:18" ht="21" customHeight="1" x14ac:dyDescent="0.3">
      <c r="B110" s="147"/>
      <c r="C110" s="56" t="s">
        <v>226</v>
      </c>
      <c r="D110" s="11"/>
    </row>
    <row r="111" spans="1:18" ht="78.75" x14ac:dyDescent="0.3">
      <c r="B111" s="147">
        <f>B108+1</f>
        <v>37</v>
      </c>
      <c r="C111" s="46" t="s">
        <v>168</v>
      </c>
      <c r="D111" s="45"/>
      <c r="E111" s="2">
        <f>IF(AND(D112&gt;0,D113&gt;0),"грешка",0)</f>
        <v>0</v>
      </c>
    </row>
    <row r="112" spans="1:18" ht="21" customHeight="1" x14ac:dyDescent="0.3">
      <c r="B112" s="147"/>
      <c r="C112" s="56" t="s">
        <v>225</v>
      </c>
      <c r="D112" s="11"/>
    </row>
    <row r="113" spans="2:5" ht="21" customHeight="1" x14ac:dyDescent="0.3">
      <c r="B113" s="147"/>
      <c r="C113" s="56" t="s">
        <v>226</v>
      </c>
      <c r="D113" s="11"/>
    </row>
    <row r="114" spans="2:5" ht="63" x14ac:dyDescent="0.3">
      <c r="B114" s="147">
        <f>B111+1</f>
        <v>38</v>
      </c>
      <c r="C114" s="46" t="s">
        <v>169</v>
      </c>
      <c r="D114" s="45"/>
      <c r="E114" s="2">
        <f>IF(AND(D115&gt;0,D116&gt;0),"грешка",0)</f>
        <v>0</v>
      </c>
    </row>
    <row r="115" spans="2:5" ht="21" customHeight="1" x14ac:dyDescent="0.3">
      <c r="B115" s="147"/>
      <c r="C115" s="56" t="s">
        <v>225</v>
      </c>
      <c r="D115" s="11"/>
    </row>
    <row r="116" spans="2:5" ht="21" customHeight="1" x14ac:dyDescent="0.3">
      <c r="B116" s="147"/>
      <c r="C116" s="56" t="s">
        <v>226</v>
      </c>
      <c r="D116" s="11"/>
    </row>
    <row r="117" spans="2:5" ht="21" customHeight="1" x14ac:dyDescent="0.3">
      <c r="B117" s="147">
        <f>B114+1</f>
        <v>39</v>
      </c>
      <c r="C117" s="46" t="s">
        <v>14</v>
      </c>
      <c r="D117" s="95"/>
    </row>
    <row r="118" spans="2:5" ht="21" customHeight="1" x14ac:dyDescent="0.3">
      <c r="B118" s="147"/>
      <c r="C118" s="56" t="s">
        <v>15</v>
      </c>
      <c r="D118" s="11"/>
    </row>
    <row r="119" spans="2:5" ht="21" customHeight="1" x14ac:dyDescent="0.3">
      <c r="B119" s="147"/>
      <c r="C119" s="56" t="s">
        <v>16</v>
      </c>
      <c r="D119" s="11"/>
    </row>
    <row r="120" spans="2:5" ht="31.5" x14ac:dyDescent="0.3">
      <c r="B120" s="147">
        <f>B117+1</f>
        <v>40</v>
      </c>
      <c r="C120" s="53" t="s">
        <v>35</v>
      </c>
      <c r="D120" s="95"/>
    </row>
    <row r="121" spans="2:5" x14ac:dyDescent="0.3">
      <c r="B121" s="147"/>
      <c r="C121" s="73" t="s">
        <v>36</v>
      </c>
      <c r="D121" s="11"/>
    </row>
    <row r="122" spans="2:5" x14ac:dyDescent="0.3">
      <c r="B122" s="147"/>
      <c r="C122" s="73" t="s">
        <v>17</v>
      </c>
      <c r="D122" s="11"/>
    </row>
    <row r="123" spans="2:5" ht="31.5" x14ac:dyDescent="0.3">
      <c r="B123" s="97">
        <f>B120+1</f>
        <v>41</v>
      </c>
      <c r="C123" s="53" t="s">
        <v>43</v>
      </c>
      <c r="D123" s="95"/>
    </row>
    <row r="124" spans="2:5" ht="24.75" customHeight="1" x14ac:dyDescent="0.3">
      <c r="B124" s="145" t="s">
        <v>139</v>
      </c>
      <c r="C124" s="145"/>
      <c r="D124" s="145"/>
    </row>
    <row r="125" spans="2:5" ht="96" customHeight="1" x14ac:dyDescent="0.3">
      <c r="B125" s="96">
        <f>B123+1</f>
        <v>42</v>
      </c>
      <c r="C125" s="53" t="s">
        <v>230</v>
      </c>
      <c r="D125" s="95"/>
    </row>
    <row r="126" spans="2:5" ht="19.149999999999999" customHeight="1" x14ac:dyDescent="0.3">
      <c r="B126" s="74"/>
      <c r="C126" s="75" t="s">
        <v>145</v>
      </c>
      <c r="D126" s="9"/>
    </row>
    <row r="127" spans="2:5" ht="19.149999999999999" customHeight="1" x14ac:dyDescent="0.3">
      <c r="B127" s="74"/>
      <c r="C127" s="75" t="s">
        <v>146</v>
      </c>
      <c r="D127" s="9"/>
    </row>
    <row r="128" spans="2:5" ht="19.149999999999999" customHeight="1" thickBot="1" x14ac:dyDescent="0.35">
      <c r="B128" s="100"/>
      <c r="C128" s="75" t="s">
        <v>147</v>
      </c>
      <c r="D128" s="9"/>
    </row>
    <row r="129" spans="1:20" s="76" customFormat="1" ht="138" customHeight="1" x14ac:dyDescent="0.35">
      <c r="A129" s="140"/>
      <c r="B129" s="101">
        <f>+B125+1</f>
        <v>43</v>
      </c>
      <c r="C129" s="148" t="s">
        <v>337</v>
      </c>
      <c r="D129" s="149"/>
      <c r="E129" s="3">
        <f>IF(SUM(A130:A146,E146,E148)&gt;1,"превишен брой уреди",0)</f>
        <v>0</v>
      </c>
      <c r="G129" s="104" t="s">
        <v>302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A130" s="10">
        <f t="shared" ref="A130:A156" si="0">+IF(D130&gt;0,1,0)</f>
        <v>0</v>
      </c>
      <c r="B130" s="102"/>
      <c r="C130" s="98" t="s">
        <v>292</v>
      </c>
      <c r="D130" s="11"/>
      <c r="E130" s="77"/>
      <c r="G130" s="105">
        <f t="shared" ref="G130:G138" si="1">+IF(Q191="Не",0,Q191)</f>
        <v>0</v>
      </c>
      <c r="J130" s="39"/>
    </row>
    <row r="131" spans="1:20" ht="22.9" customHeight="1" x14ac:dyDescent="0.3">
      <c r="A131" s="10">
        <f t="shared" si="0"/>
        <v>0</v>
      </c>
      <c r="B131" s="102"/>
      <c r="C131" s="98" t="s">
        <v>291</v>
      </c>
      <c r="D131" s="11"/>
      <c r="E131" s="77"/>
      <c r="G131" s="105">
        <f t="shared" si="1"/>
        <v>0</v>
      </c>
      <c r="J131" s="39"/>
    </row>
    <row r="132" spans="1:20" ht="22.9" customHeight="1" x14ac:dyDescent="0.3">
      <c r="A132" s="10">
        <f t="shared" si="0"/>
        <v>0</v>
      </c>
      <c r="B132" s="102"/>
      <c r="C132" s="98" t="s">
        <v>290</v>
      </c>
      <c r="D132" s="11"/>
      <c r="E132" s="77"/>
      <c r="G132" s="105">
        <f t="shared" si="1"/>
        <v>0</v>
      </c>
      <c r="J132" s="39"/>
    </row>
    <row r="133" spans="1:20" ht="22.9" customHeight="1" x14ac:dyDescent="0.3">
      <c r="A133" s="10">
        <f t="shared" si="0"/>
        <v>0</v>
      </c>
      <c r="B133" s="102"/>
      <c r="C133" s="98" t="s">
        <v>289</v>
      </c>
      <c r="D133" s="11"/>
      <c r="E133" s="77"/>
      <c r="G133" s="105">
        <f t="shared" si="1"/>
        <v>0</v>
      </c>
      <c r="J133" s="39"/>
    </row>
    <row r="134" spans="1:20" ht="22.9" customHeight="1" x14ac:dyDescent="0.3">
      <c r="A134" s="10">
        <f t="shared" si="0"/>
        <v>0</v>
      </c>
      <c r="B134" s="102"/>
      <c r="C134" s="98" t="s">
        <v>288</v>
      </c>
      <c r="D134" s="11"/>
      <c r="E134" s="77"/>
      <c r="G134" s="105">
        <f t="shared" si="1"/>
        <v>0</v>
      </c>
      <c r="J134" s="39"/>
    </row>
    <row r="135" spans="1:20" ht="22.9" customHeight="1" x14ac:dyDescent="0.3">
      <c r="A135" s="10">
        <f t="shared" si="0"/>
        <v>0</v>
      </c>
      <c r="B135" s="102"/>
      <c r="C135" s="98" t="s">
        <v>287</v>
      </c>
      <c r="D135" s="11"/>
      <c r="E135" s="77"/>
      <c r="G135" s="105">
        <f t="shared" si="1"/>
        <v>0</v>
      </c>
      <c r="J135" s="39"/>
    </row>
    <row r="136" spans="1:20" ht="22.9" customHeight="1" x14ac:dyDescent="0.3">
      <c r="A136" s="10">
        <f t="shared" si="0"/>
        <v>0</v>
      </c>
      <c r="B136" s="102"/>
      <c r="C136" s="98" t="s">
        <v>286</v>
      </c>
      <c r="D136" s="11"/>
      <c r="E136" s="77"/>
      <c r="G136" s="105">
        <f t="shared" si="1"/>
        <v>0</v>
      </c>
      <c r="H136" s="106"/>
      <c r="J136" s="39"/>
    </row>
    <row r="137" spans="1:20" ht="22.9" customHeight="1" x14ac:dyDescent="0.3">
      <c r="A137" s="10">
        <f t="shared" si="0"/>
        <v>0</v>
      </c>
      <c r="B137" s="102"/>
      <c r="C137" s="98" t="s">
        <v>285</v>
      </c>
      <c r="D137" s="11"/>
      <c r="E137" s="77"/>
      <c r="G137" s="105">
        <f t="shared" si="1"/>
        <v>0</v>
      </c>
      <c r="H137" s="106"/>
      <c r="J137" s="39"/>
    </row>
    <row r="138" spans="1:20" ht="22.9" customHeight="1" x14ac:dyDescent="0.3">
      <c r="A138" s="10">
        <f t="shared" si="0"/>
        <v>0</v>
      </c>
      <c r="B138" s="102"/>
      <c r="C138" s="98" t="s">
        <v>284</v>
      </c>
      <c r="D138" s="11"/>
      <c r="E138" s="77"/>
      <c r="G138" s="105">
        <f t="shared" si="1"/>
        <v>0</v>
      </c>
      <c r="H138" s="106"/>
      <c r="J138" s="39"/>
    </row>
    <row r="139" spans="1:20" ht="22.9" customHeight="1" x14ac:dyDescent="0.3">
      <c r="A139" s="10">
        <f t="shared" si="0"/>
        <v>0</v>
      </c>
      <c r="B139" s="102"/>
      <c r="C139" s="98" t="s">
        <v>283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0"/>
        <v>0</v>
      </c>
      <c r="B140" s="102"/>
      <c r="C140" s="98" t="s">
        <v>294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0"/>
        <v>0</v>
      </c>
      <c r="B141" s="102"/>
      <c r="C141" s="98" t="s">
        <v>295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0"/>
        <v>0</v>
      </c>
      <c r="B142" s="102"/>
      <c r="C142" s="98" t="s">
        <v>296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0"/>
        <v>0</v>
      </c>
      <c r="B143" s="102"/>
      <c r="C143" s="98" t="s">
        <v>293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0"/>
        <v>0</v>
      </c>
      <c r="B144" s="102"/>
      <c r="C144" s="98" t="s">
        <v>297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0"/>
        <v>0</v>
      </c>
      <c r="B145" s="102"/>
      <c r="C145" s="98" t="s">
        <v>298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0"/>
        <v>0</v>
      </c>
      <c r="B146" s="102"/>
      <c r="C146" s="98" t="s">
        <v>299</v>
      </c>
      <c r="D146" s="11"/>
      <c r="E146" s="4">
        <f>IF(OR(D147&gt;0,D148&gt;0),1,0)</f>
        <v>0</v>
      </c>
      <c r="G146" s="105">
        <f t="shared" si="2"/>
        <v>0</v>
      </c>
      <c r="H146" s="106"/>
      <c r="J146" s="39"/>
    </row>
    <row r="147" spans="1:10" ht="22.9" customHeight="1" x14ac:dyDescent="0.3">
      <c r="A147" s="10">
        <f t="shared" si="0"/>
        <v>0</v>
      </c>
      <c r="B147" s="102"/>
      <c r="C147" s="98" t="s">
        <v>300</v>
      </c>
      <c r="D147" s="11"/>
      <c r="E147" s="4">
        <f>IF((D147+D148)&gt;3,"Превишен максимален брой конвектори",0)</f>
        <v>0</v>
      </c>
      <c r="G147" s="105">
        <f t="shared" si="2"/>
        <v>0</v>
      </c>
      <c r="J147" s="39"/>
    </row>
    <row r="148" spans="1:10" ht="22.9" customHeight="1" x14ac:dyDescent="0.3">
      <c r="A148" s="10">
        <f t="shared" si="0"/>
        <v>0</v>
      </c>
      <c r="B148" s="102"/>
      <c r="C148" s="98" t="s">
        <v>301</v>
      </c>
      <c r="D148" s="11"/>
      <c r="E148" s="4">
        <f>IF(OR(D149&gt;0,D150&gt;0,D151&gt;0,D152&gt;0,D153&gt;0,D154&gt;0),1,0)</f>
        <v>0</v>
      </c>
      <c r="G148" s="105">
        <f t="shared" si="2"/>
        <v>0</v>
      </c>
      <c r="J148" s="39"/>
    </row>
    <row r="149" spans="1:10" ht="22.9" customHeight="1" x14ac:dyDescent="0.3">
      <c r="A149" s="10">
        <f t="shared" si="0"/>
        <v>0</v>
      </c>
      <c r="B149" s="102"/>
      <c r="C149" s="98" t="s">
        <v>329</v>
      </c>
      <c r="D149" s="11"/>
      <c r="E149" s="4">
        <f>IF((D149+D150+D151+D152+D153+D154)&gt;3,"Превишен максимален брой климатици",0)</f>
        <v>0</v>
      </c>
      <c r="G149" s="105">
        <f t="shared" si="2"/>
        <v>0</v>
      </c>
      <c r="J149" s="39"/>
    </row>
    <row r="150" spans="1:10" ht="22.9" customHeight="1" x14ac:dyDescent="0.3">
      <c r="A150" s="10">
        <f t="shared" si="0"/>
        <v>0</v>
      </c>
      <c r="B150" s="102"/>
      <c r="C150" s="98" t="s">
        <v>330</v>
      </c>
      <c r="D150" s="11"/>
      <c r="E150" s="10"/>
      <c r="G150" s="105">
        <f t="shared" si="2"/>
        <v>0</v>
      </c>
      <c r="J150" s="39"/>
    </row>
    <row r="151" spans="1:10" ht="22.9" customHeight="1" x14ac:dyDescent="0.3">
      <c r="A151" s="10">
        <f t="shared" si="0"/>
        <v>0</v>
      </c>
      <c r="B151" s="102"/>
      <c r="C151" s="98" t="s">
        <v>331</v>
      </c>
      <c r="D151" s="11"/>
      <c r="E151" s="10"/>
      <c r="G151" s="105">
        <f t="shared" si="2"/>
        <v>0</v>
      </c>
      <c r="J151" s="39"/>
    </row>
    <row r="152" spans="1:10" ht="22.9" customHeight="1" x14ac:dyDescent="0.3">
      <c r="A152" s="10">
        <f t="shared" si="0"/>
        <v>0</v>
      </c>
      <c r="B152" s="102"/>
      <c r="C152" s="98" t="s">
        <v>332</v>
      </c>
      <c r="D152" s="11"/>
      <c r="E152" s="10"/>
      <c r="G152" s="105">
        <f t="shared" si="2"/>
        <v>0</v>
      </c>
      <c r="J152" s="39"/>
    </row>
    <row r="153" spans="1:10" ht="22.9" customHeight="1" x14ac:dyDescent="0.3">
      <c r="A153" s="10">
        <f t="shared" si="0"/>
        <v>0</v>
      </c>
      <c r="B153" s="102"/>
      <c r="C153" s="98" t="s">
        <v>333</v>
      </c>
      <c r="D153" s="11"/>
      <c r="E153" s="10"/>
      <c r="G153" s="105">
        <f t="shared" si="2"/>
        <v>0</v>
      </c>
      <c r="J153" s="39"/>
    </row>
    <row r="154" spans="1:10" ht="22.9" customHeight="1" thickBot="1" x14ac:dyDescent="0.35">
      <c r="A154" s="10">
        <f t="shared" si="0"/>
        <v>0</v>
      </c>
      <c r="B154" s="102"/>
      <c r="C154" s="99" t="s">
        <v>334</v>
      </c>
      <c r="D154" s="11"/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 t="shared" si="0"/>
        <v>0</v>
      </c>
      <c r="B155" s="102"/>
      <c r="C155" s="98" t="s">
        <v>335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 t="shared" si="0"/>
        <v>0</v>
      </c>
      <c r="B156" s="103"/>
      <c r="C156" s="98" t="s">
        <v>336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46" t="s">
        <v>272</v>
      </c>
      <c r="C157" s="145"/>
      <c r="D157" s="145"/>
      <c r="G157" s="106"/>
      <c r="J157" s="39"/>
    </row>
    <row r="158" spans="1:10" ht="24" customHeight="1" x14ac:dyDescent="0.3">
      <c r="B158" s="78"/>
      <c r="C158" s="79" t="s">
        <v>273</v>
      </c>
      <c r="D158" s="78"/>
      <c r="J158" s="39"/>
    </row>
    <row r="159" spans="1:10" x14ac:dyDescent="0.3">
      <c r="B159" s="45">
        <v>1</v>
      </c>
      <c r="C159" s="46" t="s">
        <v>136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137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231</v>
      </c>
      <c r="D161" s="11"/>
      <c r="J161" s="39"/>
    </row>
    <row r="162" spans="2:20" ht="47.25" x14ac:dyDescent="0.3">
      <c r="B162" s="45">
        <f t="shared" si="3"/>
        <v>4</v>
      </c>
      <c r="C162" s="46" t="s">
        <v>232</v>
      </c>
      <c r="D162" s="11"/>
      <c r="J162" s="39"/>
    </row>
    <row r="163" spans="2:20" ht="48.75" thickBot="1" x14ac:dyDescent="0.35">
      <c r="B163" s="45">
        <f t="shared" si="3"/>
        <v>5</v>
      </c>
      <c r="C163" s="80" t="s">
        <v>233</v>
      </c>
      <c r="D163" s="11"/>
      <c r="G163" s="106"/>
      <c r="J163" s="39"/>
    </row>
    <row r="164" spans="2:20" ht="49.5" thickTop="1" thickBot="1" x14ac:dyDescent="0.35">
      <c r="B164" s="45">
        <f t="shared" si="3"/>
        <v>6</v>
      </c>
      <c r="C164" s="80" t="s">
        <v>268</v>
      </c>
      <c r="D164" s="11"/>
      <c r="G164" s="106"/>
      <c r="J164" s="155" t="s">
        <v>180</v>
      </c>
      <c r="K164" s="156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63.75" x14ac:dyDescent="0.3">
      <c r="B165" s="45">
        <f t="shared" si="3"/>
        <v>7</v>
      </c>
      <c r="C165" s="80" t="s">
        <v>234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32.25" x14ac:dyDescent="0.3">
      <c r="B166" s="45">
        <f t="shared" si="3"/>
        <v>8</v>
      </c>
      <c r="C166" s="80" t="s">
        <v>235</v>
      </c>
      <c r="D166" s="11"/>
      <c r="G166" s="106"/>
      <c r="J166" s="108" t="s">
        <v>303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B167" s="39"/>
      <c r="G167" s="106"/>
      <c r="J167" s="110" t="s">
        <v>304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B168" s="39"/>
      <c r="G168" s="106"/>
      <c r="J168" s="110" t="s">
        <v>305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306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250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249</v>
      </c>
      <c r="D171" s="87" t="s">
        <v>247</v>
      </c>
      <c r="E171" s="87" t="s">
        <v>248</v>
      </c>
      <c r="G171" s="106"/>
      <c r="J171" s="108" t="s">
        <v>307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251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0</v>
      </c>
      <c r="G172" s="106"/>
      <c r="J172" s="110" t="s">
        <v>308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252</v>
      </c>
      <c r="D173" s="82">
        <v>4</v>
      </c>
      <c r="E173" s="82">
        <f>IF(D36&gt;0,D173,0)</f>
        <v>0</v>
      </c>
      <c r="G173" s="106"/>
      <c r="J173" s="110" t="s">
        <v>309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253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254</v>
      </c>
      <c r="D175" s="83">
        <v>2</v>
      </c>
      <c r="E175" s="82">
        <f>SUM(E176:E177)</f>
        <v>0</v>
      </c>
      <c r="G175" s="106"/>
      <c r="J175" s="111" t="s">
        <v>310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236</v>
      </c>
      <c r="D176" s="84">
        <v>1</v>
      </c>
      <c r="E176" s="84">
        <f>IF(D53&gt;0,D176,0)</f>
        <v>0</v>
      </c>
      <c r="G176" s="106"/>
      <c r="J176" s="111" t="s">
        <v>311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237</v>
      </c>
      <c r="D177" s="84">
        <v>1</v>
      </c>
      <c r="E177" s="84">
        <f>IF(D56&gt;0,D177,0)</f>
        <v>0</v>
      </c>
      <c r="G177" s="106"/>
      <c r="J177" s="111" t="s">
        <v>312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255</v>
      </c>
      <c r="D178" s="82">
        <v>6</v>
      </c>
      <c r="E178" s="82">
        <f>SUM(E179:E181)</f>
        <v>0</v>
      </c>
      <c r="G178" s="106"/>
      <c r="J178" s="111" t="s">
        <v>313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242</v>
      </c>
      <c r="D179" s="84">
        <v>2</v>
      </c>
      <c r="E179" s="84">
        <f>IF(D103&gt;0,D179,0)</f>
        <v>0</v>
      </c>
      <c r="G179" s="106"/>
      <c r="J179" s="111" t="s">
        <v>314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243</v>
      </c>
      <c r="D180" s="84">
        <v>2</v>
      </c>
      <c r="E180" s="84">
        <f>IF(D109&gt;0,D180,0)</f>
        <v>0</v>
      </c>
      <c r="G180" s="106"/>
      <c r="J180" s="114" t="s">
        <v>315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244</v>
      </c>
      <c r="D181" s="84">
        <v>2</v>
      </c>
      <c r="E181" s="84">
        <f>IF(D106&gt;0,D181,0)</f>
        <v>0</v>
      </c>
      <c r="G181" s="106"/>
      <c r="J181" s="114" t="s">
        <v>316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256</v>
      </c>
      <c r="D182" s="83">
        <v>4</v>
      </c>
      <c r="E182" s="82">
        <f>SUM(E183:E186)</f>
        <v>0</v>
      </c>
      <c r="G182" s="106"/>
      <c r="J182" s="114" t="s">
        <v>317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238</v>
      </c>
      <c r="D183" s="84">
        <v>1</v>
      </c>
      <c r="E183" s="84">
        <f>IF(D100=1,D183,0)</f>
        <v>0</v>
      </c>
      <c r="G183" s="106"/>
      <c r="J183" s="111" t="s">
        <v>318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239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240</v>
      </c>
      <c r="D185" s="84">
        <v>3</v>
      </c>
      <c r="E185" s="84">
        <f>IF(D100=3,D185,0)</f>
        <v>0</v>
      </c>
      <c r="G185" s="106"/>
      <c r="J185" s="108" t="s">
        <v>181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241</v>
      </c>
      <c r="D186" s="84">
        <v>4</v>
      </c>
      <c r="E186" s="84">
        <f>IF(D100&gt;=4,D186,0)</f>
        <v>0</v>
      </c>
      <c r="G186" s="106"/>
      <c r="J186" s="110" t="s">
        <v>319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257</v>
      </c>
      <c r="D187" s="82">
        <v>3</v>
      </c>
      <c r="E187" s="82">
        <f>MAX(E188:E189)</f>
        <v>0</v>
      </c>
      <c r="G187" s="106"/>
      <c r="J187" s="110" t="s">
        <v>320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245</v>
      </c>
      <c r="D188" s="84">
        <v>2</v>
      </c>
      <c r="E188" s="84">
        <f>IF(D112&gt;0,D188,0)</f>
        <v>0</v>
      </c>
      <c r="G188" s="106"/>
      <c r="J188" s="116" t="s">
        <v>321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246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185</v>
      </c>
      <c r="O190" s="19"/>
      <c r="P190" s="19"/>
      <c r="Q190" s="117" t="s">
        <v>184</v>
      </c>
      <c r="R190" s="14"/>
      <c r="S190" s="132" t="s">
        <v>186</v>
      </c>
      <c r="T190" s="139" t="s">
        <v>187</v>
      </c>
    </row>
    <row r="191" spans="3:20" x14ac:dyDescent="0.3">
      <c r="G191" s="106"/>
      <c r="J191" s="33"/>
      <c r="K191" s="12"/>
      <c r="L191" s="12"/>
      <c r="M191" s="13"/>
      <c r="N191" s="119" t="s">
        <v>188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189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190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191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192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193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194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195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196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338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197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198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199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339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200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201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202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203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204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205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206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207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208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209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210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211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212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182</v>
      </c>
      <c r="T218" s="123" t="s">
        <v>183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213</v>
      </c>
      <c r="P220" s="126" t="s">
        <v>213</v>
      </c>
      <c r="Q220" s="126" t="s">
        <v>213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214</v>
      </c>
      <c r="P221" s="119" t="s">
        <v>215</v>
      </c>
      <c r="Q221" s="119" t="s">
        <v>216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217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218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219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220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221</v>
      </c>
      <c r="O227" s="20" t="s">
        <v>322</v>
      </c>
      <c r="P227" s="20" t="s">
        <v>323</v>
      </c>
      <c r="Q227" s="20" t="s">
        <v>324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222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223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214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215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216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186</v>
      </c>
      <c r="M234" s="118" t="s">
        <v>187</v>
      </c>
      <c r="N234" s="20" t="s">
        <v>224</v>
      </c>
      <c r="O234" s="20" t="s">
        <v>325</v>
      </c>
      <c r="P234" s="20" t="s">
        <v>326</v>
      </c>
      <c r="Q234" s="20" t="s">
        <v>327</v>
      </c>
      <c r="R234" s="132" t="s">
        <v>328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203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204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205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206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207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208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209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210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120:B122"/>
    <mergeCell ref="B124:D124"/>
    <mergeCell ref="C129:D129"/>
    <mergeCell ref="B157:D157"/>
    <mergeCell ref="J164:K164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</mergeCells>
  <conditionalFormatting sqref="E38">
    <cfRule type="cellIs" dxfId="230" priority="21" operator="greaterThan">
      <formula>0</formula>
    </cfRule>
  </conditionalFormatting>
  <conditionalFormatting sqref="E43">
    <cfRule type="cellIs" dxfId="229" priority="20" operator="greaterThan">
      <formula>0</formula>
    </cfRule>
  </conditionalFormatting>
  <conditionalFormatting sqref="E52">
    <cfRule type="cellIs" dxfId="228" priority="19" operator="greaterThan">
      <formula>0</formula>
    </cfRule>
  </conditionalFormatting>
  <conditionalFormatting sqref="E55">
    <cfRule type="cellIs" dxfId="227" priority="18" operator="greaterThan">
      <formula>0</formula>
    </cfRule>
  </conditionalFormatting>
  <conditionalFormatting sqref="E65">
    <cfRule type="cellIs" dxfId="226" priority="17" operator="greaterThan">
      <formula>0</formula>
    </cfRule>
  </conditionalFormatting>
  <conditionalFormatting sqref="E77">
    <cfRule type="cellIs" dxfId="225" priority="16" operator="greaterThan">
      <formula>0</formula>
    </cfRule>
  </conditionalFormatting>
  <conditionalFormatting sqref="E81">
    <cfRule type="cellIs" dxfId="224" priority="15" operator="greaterThan">
      <formula>0</formula>
    </cfRule>
  </conditionalFormatting>
  <conditionalFormatting sqref="E85">
    <cfRule type="cellIs" dxfId="223" priority="14" operator="greaterThan">
      <formula>0</formula>
    </cfRule>
  </conditionalFormatting>
  <conditionalFormatting sqref="E95">
    <cfRule type="cellIs" dxfId="222" priority="13" operator="greaterThan">
      <formula>0</formula>
    </cfRule>
  </conditionalFormatting>
  <conditionalFormatting sqref="E102">
    <cfRule type="cellIs" dxfId="221" priority="12" operator="greaterThan">
      <formula>0</formula>
    </cfRule>
  </conditionalFormatting>
  <conditionalFormatting sqref="E105">
    <cfRule type="cellIs" dxfId="220" priority="11" operator="greaterThan">
      <formula>0</formula>
    </cfRule>
  </conditionalFormatting>
  <conditionalFormatting sqref="E108">
    <cfRule type="cellIs" dxfId="219" priority="10" operator="greaterThan">
      <formula>0</formula>
    </cfRule>
  </conditionalFormatting>
  <conditionalFormatting sqref="E111">
    <cfRule type="cellIs" dxfId="218" priority="9" operator="greaterThan">
      <formula>0</formula>
    </cfRule>
  </conditionalFormatting>
  <conditionalFormatting sqref="E114">
    <cfRule type="cellIs" dxfId="217" priority="8" operator="greaterThan">
      <formula>0</formula>
    </cfRule>
  </conditionalFormatting>
  <conditionalFormatting sqref="E156">
    <cfRule type="cellIs" dxfId="216" priority="7" operator="greaterThan">
      <formula>0</formula>
    </cfRule>
  </conditionalFormatting>
  <conditionalFormatting sqref="E149">
    <cfRule type="cellIs" dxfId="215" priority="6" operator="greaterThan">
      <formula>0</formula>
    </cfRule>
  </conditionalFormatting>
  <conditionalFormatting sqref="E147">
    <cfRule type="cellIs" dxfId="214" priority="5" operator="greaterThan">
      <formula>0</formula>
    </cfRule>
  </conditionalFormatting>
  <conditionalFormatting sqref="E130">
    <cfRule type="cellIs" dxfId="213" priority="4" operator="greaterThan">
      <formula>0</formula>
    </cfRule>
  </conditionalFormatting>
  <conditionalFormatting sqref="E129">
    <cfRule type="cellIs" dxfId="212" priority="3" operator="greaterThan">
      <formula>0</formula>
    </cfRule>
  </conditionalFormatting>
  <conditionalFormatting sqref="E155">
    <cfRule type="cellIs" dxfId="211" priority="2" operator="greaterThan">
      <formula>0</formula>
    </cfRule>
  </conditionalFormatting>
  <conditionalFormatting sqref="E89">
    <cfRule type="cellIs" dxfId="210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C165" sqref="C165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+'10'!E1+1</f>
        <v>11</v>
      </c>
      <c r="J1" s="39"/>
    </row>
    <row r="2" spans="2:131" ht="18" thickBot="1" x14ac:dyDescent="0.35">
      <c r="C2" s="41" t="s">
        <v>149</v>
      </c>
      <c r="D2" s="41" t="str">
        <f>CONCATENATE("СО ОПОС_",E1)</f>
        <v>СО ОПОС_11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11</v>
      </c>
    </row>
    <row r="11" spans="2:131" ht="48" customHeight="1" x14ac:dyDescent="0.3">
      <c r="B11" s="150" t="s">
        <v>133</v>
      </c>
      <c r="C11" s="150"/>
      <c r="D11" s="150"/>
    </row>
    <row r="12" spans="2:131" ht="29.25" customHeight="1" x14ac:dyDescent="0.3">
      <c r="D12" s="94" t="s">
        <v>274</v>
      </c>
    </row>
    <row r="13" spans="2:131" ht="54.75" customHeight="1" x14ac:dyDescent="0.3">
      <c r="B13" s="154" t="s">
        <v>132</v>
      </c>
      <c r="C13" s="154"/>
      <c r="D13" s="154"/>
      <c r="AQ13" s="10" t="s">
        <v>44</v>
      </c>
      <c r="AR13" s="10" t="s">
        <v>45</v>
      </c>
      <c r="AS13" s="10" t="s">
        <v>46</v>
      </c>
      <c r="AT13" s="10" t="s">
        <v>47</v>
      </c>
      <c r="AU13" s="10" t="s">
        <v>48</v>
      </c>
      <c r="AV13" s="10" t="s">
        <v>49</v>
      </c>
      <c r="AW13" s="10" t="s">
        <v>50</v>
      </c>
      <c r="AX13" s="10" t="s">
        <v>51</v>
      </c>
      <c r="AY13" s="10" t="s">
        <v>52</v>
      </c>
      <c r="AZ13" s="10" t="s">
        <v>53</v>
      </c>
      <c r="BA13" s="10" t="s">
        <v>54</v>
      </c>
      <c r="BB13" s="10" t="s">
        <v>55</v>
      </c>
      <c r="BC13" s="10" t="s">
        <v>56</v>
      </c>
      <c r="BD13" s="10" t="s">
        <v>57</v>
      </c>
      <c r="BE13" s="10" t="s">
        <v>58</v>
      </c>
      <c r="BF13" s="10" t="s">
        <v>59</v>
      </c>
      <c r="BG13" s="10" t="s">
        <v>60</v>
      </c>
      <c r="BH13" s="10" t="s">
        <v>61</v>
      </c>
      <c r="BI13" s="10" t="s">
        <v>62</v>
      </c>
      <c r="BJ13" s="10" t="s">
        <v>63</v>
      </c>
      <c r="BK13" s="10" t="s">
        <v>64</v>
      </c>
      <c r="BL13" s="10" t="s">
        <v>65</v>
      </c>
      <c r="BM13" s="10" t="s">
        <v>66</v>
      </c>
      <c r="BN13" s="10" t="s">
        <v>67</v>
      </c>
      <c r="BO13" s="10" t="s">
        <v>68</v>
      </c>
      <c r="BP13" s="10" t="s">
        <v>69</v>
      </c>
      <c r="BQ13" s="10" t="s">
        <v>70</v>
      </c>
      <c r="BR13" s="10" t="s">
        <v>71</v>
      </c>
      <c r="BS13" s="10" t="s">
        <v>72</v>
      </c>
      <c r="BT13" s="10" t="s">
        <v>73</v>
      </c>
      <c r="BU13" s="10" t="s">
        <v>74</v>
      </c>
      <c r="BV13" s="10" t="s">
        <v>75</v>
      </c>
      <c r="BW13" s="10" t="s">
        <v>92</v>
      </c>
      <c r="BX13" s="10" t="s">
        <v>93</v>
      </c>
      <c r="BY13" s="10" t="s">
        <v>94</v>
      </c>
      <c r="BZ13" s="10" t="s">
        <v>95</v>
      </c>
      <c r="CA13" s="10" t="s">
        <v>76</v>
      </c>
      <c r="CB13" s="10" t="s">
        <v>77</v>
      </c>
      <c r="CC13" s="10" t="s">
        <v>78</v>
      </c>
      <c r="CD13" s="10" t="s">
        <v>79</v>
      </c>
      <c r="CE13" s="10" t="s">
        <v>80</v>
      </c>
      <c r="CF13" s="10" t="s">
        <v>81</v>
      </c>
      <c r="CG13" s="10" t="s">
        <v>96</v>
      </c>
      <c r="CH13" s="10" t="s">
        <v>97</v>
      </c>
      <c r="CI13" s="10" t="s">
        <v>98</v>
      </c>
      <c r="CJ13" s="10" t="s">
        <v>99</v>
      </c>
      <c r="CK13" s="10" t="s">
        <v>100</v>
      </c>
      <c r="CL13" s="10" t="s">
        <v>101</v>
      </c>
      <c r="CM13" s="10" t="s">
        <v>82</v>
      </c>
      <c r="CN13" s="10" t="s">
        <v>83</v>
      </c>
      <c r="CO13" s="10" t="s">
        <v>84</v>
      </c>
      <c r="CP13" s="10" t="s">
        <v>85</v>
      </c>
      <c r="CQ13" s="10" t="s">
        <v>86</v>
      </c>
      <c r="CR13" s="10" t="s">
        <v>87</v>
      </c>
      <c r="CS13" s="10" t="s">
        <v>88</v>
      </c>
      <c r="CT13" s="10" t="s">
        <v>89</v>
      </c>
      <c r="CU13" s="10" t="s">
        <v>102</v>
      </c>
      <c r="CV13" s="10" t="s">
        <v>90</v>
      </c>
      <c r="CW13" s="10" t="s">
        <v>91</v>
      </c>
      <c r="CX13" s="10" t="s">
        <v>103</v>
      </c>
      <c r="CY13" s="10" t="s">
        <v>104</v>
      </c>
      <c r="CZ13" s="10" t="s">
        <v>105</v>
      </c>
      <c r="DA13" s="10" t="s">
        <v>106</v>
      </c>
      <c r="DB13" s="10" t="s">
        <v>107</v>
      </c>
      <c r="DC13" s="10" t="s">
        <v>108</v>
      </c>
      <c r="DD13" s="10" t="s">
        <v>109</v>
      </c>
      <c r="DE13" s="10" t="s">
        <v>110</v>
      </c>
      <c r="DF13" s="10" t="s">
        <v>111</v>
      </c>
      <c r="DG13" s="10" t="s">
        <v>112</v>
      </c>
      <c r="DH13" s="10" t="s">
        <v>113</v>
      </c>
      <c r="DI13" s="10" t="s">
        <v>114</v>
      </c>
      <c r="DJ13" s="10" t="s">
        <v>115</v>
      </c>
      <c r="DK13" s="10" t="s">
        <v>116</v>
      </c>
      <c r="DL13" s="10" t="s">
        <v>117</v>
      </c>
      <c r="DM13" s="10" t="s">
        <v>118</v>
      </c>
      <c r="DN13" s="10" t="s">
        <v>119</v>
      </c>
      <c r="DO13" s="10" t="s">
        <v>120</v>
      </c>
      <c r="DP13" s="10" t="s">
        <v>121</v>
      </c>
      <c r="DQ13" s="10" t="s">
        <v>122</v>
      </c>
      <c r="DR13" s="10" t="s">
        <v>123</v>
      </c>
      <c r="DS13" s="10" t="s">
        <v>124</v>
      </c>
      <c r="DT13" s="10" t="s">
        <v>125</v>
      </c>
      <c r="DU13" s="10" t="s">
        <v>126</v>
      </c>
      <c r="DV13" s="10" t="s">
        <v>127</v>
      </c>
      <c r="DW13" s="10" t="s">
        <v>128</v>
      </c>
      <c r="DX13" s="10" t="s">
        <v>129</v>
      </c>
      <c r="DY13" s="10" t="s">
        <v>130</v>
      </c>
      <c r="DZ13" s="10" t="s">
        <v>131</v>
      </c>
      <c r="EA13" s="10"/>
    </row>
    <row r="14" spans="2:131" ht="54.75" customHeight="1" x14ac:dyDescent="0.3">
      <c r="B14" s="157" t="s">
        <v>148</v>
      </c>
      <c r="C14" s="157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>
        <f>D33</f>
        <v>0</v>
      </c>
      <c r="BC14" s="10">
        <f>D34</f>
        <v>0</v>
      </c>
      <c r="BD14" s="10">
        <f>D35</f>
        <v>0</v>
      </c>
      <c r="BE14" s="10">
        <f>D36</f>
        <v>0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>
        <f>D71</f>
        <v>0</v>
      </c>
      <c r="BX14" s="10">
        <f>D73</f>
        <v>0</v>
      </c>
      <c r="BY14" s="10">
        <f>D74</f>
        <v>0</v>
      </c>
      <c r="BZ14" s="10">
        <f>D75</f>
        <v>0</v>
      </c>
      <c r="CA14" s="10">
        <f>D76</f>
        <v>0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>
        <f>D123</f>
        <v>0</v>
      </c>
      <c r="DA14" s="10">
        <f>D130</f>
        <v>0</v>
      </c>
      <c r="DB14" s="10">
        <f>D131</f>
        <v>0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>
        <f>D147</f>
        <v>0</v>
      </c>
      <c r="DQ14" s="10">
        <f>D148</f>
        <v>0</v>
      </c>
      <c r="DR14" s="10">
        <f>D149</f>
        <v>0</v>
      </c>
      <c r="DS14" s="10">
        <f>D150</f>
        <v>0</v>
      </c>
      <c r="DT14" s="10">
        <f>D151</f>
        <v>0</v>
      </c>
      <c r="DU14" s="10">
        <f>D152</f>
        <v>0</v>
      </c>
      <c r="DV14" s="10">
        <f>D153</f>
        <v>0</v>
      </c>
      <c r="DW14" s="10">
        <f>D154</f>
        <v>0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30.75" customHeight="1" x14ac:dyDescent="0.3">
      <c r="B16" s="151" t="s">
        <v>2</v>
      </c>
      <c r="C16" s="152"/>
      <c r="D16" s="15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135</v>
      </c>
      <c r="D17" s="8"/>
    </row>
    <row r="18" spans="2:18" ht="27.75" customHeight="1" x14ac:dyDescent="0.3">
      <c r="B18" s="50">
        <v>2</v>
      </c>
      <c r="C18" s="46" t="s">
        <v>143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150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271</v>
      </c>
      <c r="D20" s="49"/>
    </row>
    <row r="21" spans="2:18" ht="27.75" customHeight="1" x14ac:dyDescent="0.3">
      <c r="B21" s="50" t="s">
        <v>172</v>
      </c>
      <c r="C21" s="46" t="s">
        <v>269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151</v>
      </c>
      <c r="C22" s="46" t="s">
        <v>6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152</v>
      </c>
      <c r="C23" s="46" t="s">
        <v>276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153</v>
      </c>
      <c r="C24" s="46" t="s">
        <v>7</v>
      </c>
      <c r="D24" s="8"/>
    </row>
    <row r="25" spans="2:18" ht="27.75" customHeight="1" x14ac:dyDescent="0.3">
      <c r="B25" s="50" t="s">
        <v>154</v>
      </c>
      <c r="C25" s="46" t="s">
        <v>0</v>
      </c>
      <c r="D25" s="8"/>
    </row>
    <row r="26" spans="2:18" ht="27.75" customHeight="1" x14ac:dyDescent="0.3">
      <c r="B26" s="50" t="s">
        <v>155</v>
      </c>
      <c r="C26" s="46" t="s">
        <v>142</v>
      </c>
      <c r="D26" s="8"/>
    </row>
    <row r="27" spans="2:18" ht="27.75" customHeight="1" x14ac:dyDescent="0.3">
      <c r="B27" s="50" t="s">
        <v>156</v>
      </c>
      <c r="C27" s="46" t="s">
        <v>9</v>
      </c>
      <c r="D27" s="8"/>
    </row>
    <row r="28" spans="2:18" ht="27.75" customHeight="1" x14ac:dyDescent="0.3">
      <c r="B28" s="50" t="s">
        <v>157</v>
      </c>
      <c r="C28" s="46" t="s">
        <v>8</v>
      </c>
      <c r="D28" s="8"/>
    </row>
    <row r="29" spans="2:18" ht="27.75" customHeight="1" x14ac:dyDescent="0.3">
      <c r="B29" s="50" t="s">
        <v>158</v>
      </c>
      <c r="C29" s="46" t="s">
        <v>4</v>
      </c>
      <c r="D29" s="8"/>
    </row>
    <row r="30" spans="2:18" ht="27.75" customHeight="1" x14ac:dyDescent="0.3">
      <c r="B30" s="50" t="s">
        <v>275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270</v>
      </c>
      <c r="D31" s="8"/>
    </row>
    <row r="32" spans="2:18" ht="27.75" customHeight="1" x14ac:dyDescent="0.3">
      <c r="B32" s="50">
        <f>+B31+1</f>
        <v>6</v>
      </c>
      <c r="C32" s="46" t="s">
        <v>171</v>
      </c>
      <c r="D32" s="7"/>
    </row>
    <row r="33" spans="1:5" ht="61.9" customHeight="1" x14ac:dyDescent="0.3">
      <c r="B33" s="44">
        <f>B32+1</f>
        <v>7</v>
      </c>
      <c r="C33" s="53" t="s">
        <v>170</v>
      </c>
      <c r="D33" s="23"/>
    </row>
    <row r="34" spans="1:5" ht="54.6" customHeight="1" x14ac:dyDescent="0.3">
      <c r="B34" s="54">
        <f>B33+1</f>
        <v>8</v>
      </c>
      <c r="C34" s="46" t="s">
        <v>175</v>
      </c>
      <c r="D34" s="46"/>
    </row>
    <row r="35" spans="1:5" ht="30.6" customHeight="1" x14ac:dyDescent="0.3">
      <c r="B35" s="55"/>
      <c r="C35" s="56" t="s">
        <v>144</v>
      </c>
      <c r="D35" s="23"/>
    </row>
    <row r="36" spans="1:5" ht="35.450000000000003" customHeight="1" x14ac:dyDescent="0.3">
      <c r="B36" s="57"/>
      <c r="C36" s="58" t="s">
        <v>140</v>
      </c>
      <c r="D36" s="23"/>
    </row>
    <row r="37" spans="1:5" ht="26.25" customHeight="1" x14ac:dyDescent="0.3">
      <c r="B37" s="152" t="s">
        <v>138</v>
      </c>
      <c r="C37" s="152"/>
      <c r="D37" s="152"/>
    </row>
    <row r="38" spans="1:5" ht="46.5" x14ac:dyDescent="0.3">
      <c r="A38" s="10">
        <v>9</v>
      </c>
      <c r="B38" s="153">
        <f>B34+1</f>
        <v>9</v>
      </c>
      <c r="C38" s="59" t="s">
        <v>173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3"/>
      <c r="C39" s="61" t="s">
        <v>4</v>
      </c>
      <c r="D39" s="9"/>
    </row>
    <row r="40" spans="1:5" ht="20.25" customHeight="1" x14ac:dyDescent="0.3">
      <c r="B40" s="153"/>
      <c r="C40" s="61" t="s">
        <v>5</v>
      </c>
      <c r="D40" s="9"/>
    </row>
    <row r="41" spans="1:5" ht="20.25" customHeight="1" x14ac:dyDescent="0.3">
      <c r="B41" s="153"/>
      <c r="C41" s="61" t="s">
        <v>18</v>
      </c>
      <c r="D41" s="9"/>
    </row>
    <row r="42" spans="1:5" ht="20.25" customHeight="1" x14ac:dyDescent="0.3">
      <c r="B42" s="153"/>
      <c r="C42" s="61" t="s">
        <v>19</v>
      </c>
      <c r="D42" s="9"/>
    </row>
    <row r="43" spans="1:5" ht="33.75" customHeight="1" x14ac:dyDescent="0.3">
      <c r="B43" s="147">
        <f>B38+1</f>
        <v>10</v>
      </c>
      <c r="C43" s="59" t="s">
        <v>174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47"/>
      <c r="C44" s="61" t="s">
        <v>20</v>
      </c>
      <c r="D44" s="11"/>
    </row>
    <row r="45" spans="1:5" ht="18.75" customHeight="1" x14ac:dyDescent="0.3">
      <c r="B45" s="147"/>
      <c r="C45" s="61" t="s">
        <v>21</v>
      </c>
      <c r="D45" s="11"/>
    </row>
    <row r="46" spans="1:5" ht="18.75" customHeight="1" x14ac:dyDescent="0.3">
      <c r="B46" s="147"/>
      <c r="C46" s="61" t="s">
        <v>22</v>
      </c>
      <c r="D46" s="11"/>
    </row>
    <row r="47" spans="1:5" ht="33" customHeight="1" x14ac:dyDescent="0.3">
      <c r="B47" s="97">
        <f>B43+1</f>
        <v>11</v>
      </c>
      <c r="C47" s="53" t="s">
        <v>277</v>
      </c>
      <c r="D47" s="9"/>
    </row>
    <row r="48" spans="1:5" ht="31.5" x14ac:dyDescent="0.3">
      <c r="B48" s="97">
        <f>B47+1</f>
        <v>12</v>
      </c>
      <c r="C48" s="59" t="s">
        <v>278</v>
      </c>
      <c r="D48" s="9"/>
    </row>
    <row r="49" spans="2:19" ht="32.25" customHeight="1" x14ac:dyDescent="0.3">
      <c r="B49" s="97">
        <f>B48+1</f>
        <v>13</v>
      </c>
      <c r="C49" s="59" t="s">
        <v>10</v>
      </c>
      <c r="D49" s="9"/>
    </row>
    <row r="50" spans="2:19" ht="31.5" x14ac:dyDescent="0.3">
      <c r="B50" s="97">
        <f>B49+1</f>
        <v>14</v>
      </c>
      <c r="C50" s="59" t="s">
        <v>23</v>
      </c>
      <c r="D50" s="9"/>
    </row>
    <row r="51" spans="2:19" ht="30.75" customHeight="1" x14ac:dyDescent="0.3">
      <c r="B51" s="97">
        <f>B50+1</f>
        <v>15</v>
      </c>
      <c r="C51" s="59" t="s">
        <v>141</v>
      </c>
      <c r="D51" s="91"/>
    </row>
    <row r="52" spans="2:19" ht="46.5" x14ac:dyDescent="0.3">
      <c r="B52" s="147">
        <f>B51+1</f>
        <v>16</v>
      </c>
      <c r="C52" s="63" t="s">
        <v>176</v>
      </c>
      <c r="D52" s="64"/>
      <c r="E52" s="2">
        <f>IF(AND(D53&gt;0,D54&gt;0),"грешка",0)</f>
        <v>0</v>
      </c>
    </row>
    <row r="53" spans="2:19" ht="16.5" customHeight="1" x14ac:dyDescent="0.3">
      <c r="B53" s="147"/>
      <c r="C53" s="65" t="s">
        <v>225</v>
      </c>
      <c r="D53" s="92"/>
    </row>
    <row r="54" spans="2:19" ht="16.5" customHeight="1" x14ac:dyDescent="0.3">
      <c r="B54" s="147"/>
      <c r="C54" s="65" t="s">
        <v>226</v>
      </c>
      <c r="D54" s="92"/>
    </row>
    <row r="55" spans="2:19" ht="46.5" x14ac:dyDescent="0.3">
      <c r="B55" s="158">
        <f>B52+1</f>
        <v>17</v>
      </c>
      <c r="C55" s="63" t="s">
        <v>177</v>
      </c>
      <c r="D55" s="60"/>
      <c r="E55" s="2">
        <f>IF(AND(D56&gt;0,D57&gt;0),"грешка",0)</f>
        <v>0</v>
      </c>
    </row>
    <row r="56" spans="2:19" ht="17.25" customHeight="1" x14ac:dyDescent="0.3">
      <c r="B56" s="158"/>
      <c r="C56" s="65" t="s">
        <v>225</v>
      </c>
      <c r="D56" s="9"/>
    </row>
    <row r="57" spans="2:19" ht="17.25" customHeight="1" x14ac:dyDescent="0.3">
      <c r="B57" s="158"/>
      <c r="C57" s="65" t="s">
        <v>226</v>
      </c>
      <c r="D57" s="9"/>
    </row>
    <row r="58" spans="2:19" x14ac:dyDescent="0.3">
      <c r="B58" s="147">
        <f>B55+1</f>
        <v>18</v>
      </c>
      <c r="C58" s="59" t="s">
        <v>279</v>
      </c>
      <c r="D58" s="60"/>
    </row>
    <row r="59" spans="2:19" ht="21.75" customHeight="1" x14ac:dyDescent="0.3">
      <c r="B59" s="147"/>
      <c r="C59" s="61" t="s">
        <v>24</v>
      </c>
      <c r="D59" s="11"/>
      <c r="E59" s="66"/>
      <c r="F59" s="66"/>
      <c r="S59" s="66"/>
    </row>
    <row r="60" spans="2:19" ht="21.75" customHeight="1" x14ac:dyDescent="0.3">
      <c r="B60" s="147"/>
      <c r="C60" s="61" t="s">
        <v>25</v>
      </c>
      <c r="D60" s="11"/>
      <c r="E60" s="66"/>
      <c r="F60" s="66"/>
      <c r="S60" s="66"/>
    </row>
    <row r="61" spans="2:19" ht="21.75" customHeight="1" x14ac:dyDescent="0.3">
      <c r="B61" s="147"/>
      <c r="C61" s="61" t="s">
        <v>26</v>
      </c>
      <c r="D61" s="11"/>
      <c r="E61" s="66"/>
      <c r="F61" s="66"/>
      <c r="S61" s="66"/>
    </row>
    <row r="62" spans="2:19" ht="21.75" customHeight="1" x14ac:dyDescent="0.3">
      <c r="B62" s="147"/>
      <c r="C62" s="61" t="s">
        <v>27</v>
      </c>
      <c r="D62" s="11"/>
      <c r="E62" s="66"/>
      <c r="F62" s="66"/>
      <c r="S62" s="66"/>
    </row>
    <row r="63" spans="2:19" ht="21.75" customHeight="1" x14ac:dyDescent="0.3">
      <c r="B63" s="147"/>
      <c r="C63" s="61" t="s">
        <v>28</v>
      </c>
      <c r="D63" s="11"/>
      <c r="E63" s="66"/>
      <c r="F63" s="66"/>
      <c r="S63" s="66"/>
    </row>
    <row r="64" spans="2:19" ht="35.25" customHeight="1" x14ac:dyDescent="0.3">
      <c r="B64" s="147"/>
      <c r="C64" s="61" t="s">
        <v>42</v>
      </c>
      <c r="D64" s="11"/>
      <c r="E64" s="66"/>
      <c r="F64" s="66"/>
      <c r="S64" s="66"/>
    </row>
    <row r="65" spans="2:19" ht="51" customHeight="1" x14ac:dyDescent="0.3">
      <c r="B65" s="147">
        <f>B58+1</f>
        <v>19</v>
      </c>
      <c r="C65" s="63" t="s">
        <v>178</v>
      </c>
      <c r="D65" s="95"/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47"/>
      <c r="C66" s="61" t="s">
        <v>37</v>
      </c>
      <c r="D66" s="11"/>
      <c r="E66" s="66"/>
      <c r="F66" s="66"/>
      <c r="S66" s="66"/>
    </row>
    <row r="67" spans="2:19" ht="21.75" customHeight="1" x14ac:dyDescent="0.3">
      <c r="B67" s="147"/>
      <c r="C67" s="61" t="s">
        <v>38</v>
      </c>
      <c r="D67" s="11"/>
      <c r="E67" s="66"/>
      <c r="F67" s="66"/>
      <c r="S67" s="66"/>
    </row>
    <row r="68" spans="2:19" ht="21.75" customHeight="1" x14ac:dyDescent="0.3">
      <c r="B68" s="147"/>
      <c r="C68" s="61" t="s">
        <v>39</v>
      </c>
      <c r="D68" s="11"/>
      <c r="E68" s="66"/>
      <c r="F68" s="66"/>
      <c r="S68" s="66"/>
    </row>
    <row r="69" spans="2:19" ht="21.75" customHeight="1" x14ac:dyDescent="0.3">
      <c r="B69" s="147"/>
      <c r="C69" s="61" t="s">
        <v>40</v>
      </c>
      <c r="D69" s="11"/>
      <c r="E69" s="66"/>
      <c r="F69" s="66"/>
      <c r="S69" s="66"/>
    </row>
    <row r="70" spans="2:19" ht="21.75" customHeight="1" x14ac:dyDescent="0.3">
      <c r="B70" s="147"/>
      <c r="C70" s="61" t="s">
        <v>41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29</v>
      </c>
      <c r="D71" s="95"/>
      <c r="E71" s="67"/>
      <c r="F71" s="67"/>
      <c r="S71" s="68"/>
    </row>
    <row r="72" spans="2:19" ht="31.5" x14ac:dyDescent="0.3">
      <c r="B72" s="147">
        <f>B71+1</f>
        <v>21</v>
      </c>
      <c r="C72" s="59" t="s">
        <v>30</v>
      </c>
      <c r="D72" s="95"/>
    </row>
    <row r="73" spans="2:19" ht="22.5" customHeight="1" x14ac:dyDescent="0.3">
      <c r="B73" s="147"/>
      <c r="C73" s="61" t="s">
        <v>227</v>
      </c>
      <c r="D73" s="11"/>
    </row>
    <row r="74" spans="2:19" ht="22.5" customHeight="1" x14ac:dyDescent="0.3">
      <c r="B74" s="147"/>
      <c r="C74" s="61" t="s">
        <v>228</v>
      </c>
      <c r="D74" s="11"/>
    </row>
    <row r="75" spans="2:19" ht="22.5" customHeight="1" x14ac:dyDescent="0.3">
      <c r="B75" s="147"/>
      <c r="C75" s="61" t="s">
        <v>229</v>
      </c>
      <c r="D75" s="11"/>
    </row>
    <row r="76" spans="2:19" ht="47.25" x14ac:dyDescent="0.3">
      <c r="B76" s="97">
        <f>B72+1</f>
        <v>22</v>
      </c>
      <c r="C76" s="59" t="s">
        <v>12</v>
      </c>
      <c r="D76" s="95"/>
    </row>
    <row r="77" spans="2:19" ht="45.75" customHeight="1" x14ac:dyDescent="0.3">
      <c r="B77" s="147">
        <f>B76+1</f>
        <v>23</v>
      </c>
      <c r="C77" s="59" t="s">
        <v>159</v>
      </c>
      <c r="D77" s="95"/>
      <c r="E77" s="2">
        <f>IF(AND(D78&gt;0,D79&gt;0),"грешка",0)</f>
        <v>0</v>
      </c>
    </row>
    <row r="78" spans="2:19" ht="19.899999999999999" customHeight="1" x14ac:dyDescent="0.3">
      <c r="B78" s="147"/>
      <c r="C78" s="56" t="s">
        <v>225</v>
      </c>
      <c r="D78" s="9"/>
    </row>
    <row r="79" spans="2:19" ht="19.899999999999999" customHeight="1" x14ac:dyDescent="0.3">
      <c r="B79" s="147"/>
      <c r="C79" s="56" t="s">
        <v>226</v>
      </c>
      <c r="D79" s="9"/>
    </row>
    <row r="80" spans="2:19" ht="39" customHeight="1" x14ac:dyDescent="0.3">
      <c r="B80" s="97">
        <f>B77+1</f>
        <v>24</v>
      </c>
      <c r="C80" s="69" t="s">
        <v>160</v>
      </c>
      <c r="D80" s="95"/>
    </row>
    <row r="81" spans="2:5" ht="63" x14ac:dyDescent="0.3">
      <c r="B81" s="153">
        <f>B80+1</f>
        <v>25</v>
      </c>
      <c r="C81" s="59" t="s">
        <v>161</v>
      </c>
      <c r="D81" s="95"/>
      <c r="E81" s="2">
        <f>IF(AND(D82&gt;0,D83&gt;0),"грешка",0)</f>
        <v>0</v>
      </c>
    </row>
    <row r="82" spans="2:5" ht="17.45" customHeight="1" x14ac:dyDescent="0.3">
      <c r="B82" s="153"/>
      <c r="C82" s="56" t="s">
        <v>225</v>
      </c>
      <c r="D82" s="9"/>
    </row>
    <row r="83" spans="2:5" ht="17.45" customHeight="1" x14ac:dyDescent="0.3">
      <c r="B83" s="153"/>
      <c r="C83" s="56" t="s">
        <v>226</v>
      </c>
      <c r="D83" s="9"/>
    </row>
    <row r="84" spans="2:5" ht="73.5" customHeight="1" x14ac:dyDescent="0.3">
      <c r="B84" s="97">
        <f>B81+1</f>
        <v>26</v>
      </c>
      <c r="C84" s="59" t="s">
        <v>162</v>
      </c>
      <c r="D84" s="95"/>
    </row>
    <row r="85" spans="2:5" ht="31.5" x14ac:dyDescent="0.3">
      <c r="B85" s="153">
        <f>B84+1</f>
        <v>27</v>
      </c>
      <c r="C85" s="46" t="s">
        <v>280</v>
      </c>
      <c r="D85" s="45"/>
      <c r="E85" s="2">
        <f>IF(AND(D86&gt;0,D87&gt;0),"грешка",0)</f>
        <v>0</v>
      </c>
    </row>
    <row r="86" spans="2:5" ht="17.45" customHeight="1" x14ac:dyDescent="0.3">
      <c r="B86" s="153"/>
      <c r="C86" s="56" t="s">
        <v>225</v>
      </c>
      <c r="D86" s="9"/>
    </row>
    <row r="87" spans="2:5" ht="17.45" customHeight="1" x14ac:dyDescent="0.3">
      <c r="B87" s="153"/>
      <c r="C87" s="56" t="s">
        <v>226</v>
      </c>
      <c r="D87" s="9"/>
    </row>
    <row r="88" spans="2:5" ht="47.25" x14ac:dyDescent="0.3">
      <c r="B88" s="97">
        <f>B85+1</f>
        <v>28</v>
      </c>
      <c r="C88" s="46" t="s">
        <v>163</v>
      </c>
      <c r="D88" s="11"/>
    </row>
    <row r="89" spans="2:5" ht="70.5" customHeight="1" x14ac:dyDescent="0.3">
      <c r="B89" s="153">
        <f>B88+1</f>
        <v>29</v>
      </c>
      <c r="C89" s="46" t="s">
        <v>179</v>
      </c>
      <c r="D89" s="95"/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3"/>
      <c r="C90" s="56" t="s">
        <v>31</v>
      </c>
      <c r="D90" s="11"/>
    </row>
    <row r="91" spans="2:5" ht="36.75" customHeight="1" x14ac:dyDescent="0.3">
      <c r="B91" s="153"/>
      <c r="C91" s="56" t="s">
        <v>32</v>
      </c>
      <c r="D91" s="11"/>
    </row>
    <row r="92" spans="2:5" ht="23.25" customHeight="1" x14ac:dyDescent="0.3">
      <c r="B92" s="153"/>
      <c r="C92" s="56" t="s">
        <v>33</v>
      </c>
      <c r="D92" s="11"/>
    </row>
    <row r="93" spans="2:5" ht="23.25" customHeight="1" x14ac:dyDescent="0.3">
      <c r="B93" s="153"/>
      <c r="C93" s="56" t="s">
        <v>34</v>
      </c>
      <c r="D93" s="11"/>
    </row>
    <row r="94" spans="2:5" ht="23.25" customHeight="1" x14ac:dyDescent="0.3">
      <c r="B94" s="153"/>
      <c r="C94" s="56" t="s">
        <v>3</v>
      </c>
      <c r="D94" s="11"/>
    </row>
    <row r="95" spans="2:5" ht="63" x14ac:dyDescent="0.3">
      <c r="B95" s="147">
        <f>B89+1</f>
        <v>30</v>
      </c>
      <c r="C95" s="46" t="s">
        <v>281</v>
      </c>
      <c r="D95" s="45"/>
      <c r="E95" s="2">
        <f>IF(AND(D96&gt;0,D97&gt;0),"грешка",0)</f>
        <v>0</v>
      </c>
    </row>
    <row r="96" spans="2:5" ht="21" customHeight="1" x14ac:dyDescent="0.3">
      <c r="B96" s="147"/>
      <c r="C96" s="56" t="s">
        <v>225</v>
      </c>
      <c r="D96" s="9"/>
    </row>
    <row r="97" spans="1:18" ht="21" customHeight="1" x14ac:dyDescent="0.3">
      <c r="B97" s="147"/>
      <c r="C97" s="56" t="s">
        <v>226</v>
      </c>
      <c r="D97" s="9"/>
    </row>
    <row r="98" spans="1:18" ht="63" x14ac:dyDescent="0.3">
      <c r="B98" s="97">
        <f>B95+1</f>
        <v>31</v>
      </c>
      <c r="C98" s="46" t="s">
        <v>164</v>
      </c>
      <c r="D98" s="11"/>
    </row>
    <row r="99" spans="1:18" ht="24" customHeight="1" x14ac:dyDescent="0.3">
      <c r="B99" s="145" t="s">
        <v>13</v>
      </c>
      <c r="C99" s="145"/>
      <c r="D99" s="145"/>
    </row>
    <row r="100" spans="1:18" ht="31.5" x14ac:dyDescent="0.3">
      <c r="B100" s="97">
        <f>B98+1</f>
        <v>32</v>
      </c>
      <c r="C100" s="46" t="s">
        <v>134</v>
      </c>
      <c r="D100" s="11"/>
    </row>
    <row r="101" spans="1:18" s="70" customFormat="1" ht="126" x14ac:dyDescent="0.3">
      <c r="A101" s="77"/>
      <c r="B101" s="96">
        <f>B100+1</f>
        <v>33</v>
      </c>
      <c r="C101" s="53" t="s">
        <v>282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47.25" x14ac:dyDescent="0.3">
      <c r="B102" s="147">
        <f>B101+1</f>
        <v>34</v>
      </c>
      <c r="C102" s="46" t="s">
        <v>165</v>
      </c>
      <c r="D102" s="45"/>
      <c r="E102" s="2">
        <f>IF(AND(D103&gt;0,D104&gt;0),"грешка",0)</f>
        <v>0</v>
      </c>
    </row>
    <row r="103" spans="1:18" ht="21" customHeight="1" x14ac:dyDescent="0.3">
      <c r="B103" s="147"/>
      <c r="C103" s="56" t="s">
        <v>225</v>
      </c>
      <c r="D103" s="11"/>
    </row>
    <row r="104" spans="1:18" ht="21" customHeight="1" x14ac:dyDescent="0.3">
      <c r="B104" s="147"/>
      <c r="C104" s="56" t="s">
        <v>226</v>
      </c>
      <c r="D104" s="11"/>
    </row>
    <row r="105" spans="1:18" ht="63" x14ac:dyDescent="0.3">
      <c r="B105" s="147">
        <f>B102+1</f>
        <v>35</v>
      </c>
      <c r="C105" s="72" t="s">
        <v>166</v>
      </c>
      <c r="D105" s="45"/>
      <c r="E105" s="2">
        <f>IF(AND(D106&gt;0,D107&gt;0),"грешка",0)</f>
        <v>0</v>
      </c>
    </row>
    <row r="106" spans="1:18" ht="21" customHeight="1" x14ac:dyDescent="0.3">
      <c r="B106" s="147"/>
      <c r="C106" s="56" t="s">
        <v>225</v>
      </c>
      <c r="D106" s="11"/>
    </row>
    <row r="107" spans="1:18" ht="21" customHeight="1" x14ac:dyDescent="0.3">
      <c r="B107" s="147"/>
      <c r="C107" s="56" t="s">
        <v>226</v>
      </c>
      <c r="D107" s="11"/>
    </row>
    <row r="108" spans="1:18" ht="47.25" x14ac:dyDescent="0.3">
      <c r="B108" s="147">
        <f>B105+1</f>
        <v>36</v>
      </c>
      <c r="C108" s="72" t="s">
        <v>167</v>
      </c>
      <c r="D108" s="45"/>
      <c r="E108" s="2">
        <f>IF(AND(D109&gt;0,D110&gt;0),"грешка",0)</f>
        <v>0</v>
      </c>
    </row>
    <row r="109" spans="1:18" ht="21" customHeight="1" x14ac:dyDescent="0.3">
      <c r="B109" s="147"/>
      <c r="C109" s="56" t="s">
        <v>225</v>
      </c>
      <c r="D109" s="11"/>
    </row>
    <row r="110" spans="1:18" ht="21" customHeight="1" x14ac:dyDescent="0.3">
      <c r="B110" s="147"/>
      <c r="C110" s="56" t="s">
        <v>226</v>
      </c>
      <c r="D110" s="11"/>
    </row>
    <row r="111" spans="1:18" ht="78.75" x14ac:dyDescent="0.3">
      <c r="B111" s="147">
        <f>B108+1</f>
        <v>37</v>
      </c>
      <c r="C111" s="46" t="s">
        <v>168</v>
      </c>
      <c r="D111" s="45"/>
      <c r="E111" s="2">
        <f>IF(AND(D112&gt;0,D113&gt;0),"грешка",0)</f>
        <v>0</v>
      </c>
    </row>
    <row r="112" spans="1:18" ht="21" customHeight="1" x14ac:dyDescent="0.3">
      <c r="B112" s="147"/>
      <c r="C112" s="56" t="s">
        <v>225</v>
      </c>
      <c r="D112" s="11"/>
    </row>
    <row r="113" spans="2:5" ht="21" customHeight="1" x14ac:dyDescent="0.3">
      <c r="B113" s="147"/>
      <c r="C113" s="56" t="s">
        <v>226</v>
      </c>
      <c r="D113" s="11"/>
    </row>
    <row r="114" spans="2:5" ht="63" x14ac:dyDescent="0.3">
      <c r="B114" s="147">
        <f>B111+1</f>
        <v>38</v>
      </c>
      <c r="C114" s="46" t="s">
        <v>169</v>
      </c>
      <c r="D114" s="45"/>
      <c r="E114" s="2">
        <f>IF(AND(D115&gt;0,D116&gt;0),"грешка",0)</f>
        <v>0</v>
      </c>
    </row>
    <row r="115" spans="2:5" ht="21" customHeight="1" x14ac:dyDescent="0.3">
      <c r="B115" s="147"/>
      <c r="C115" s="56" t="s">
        <v>225</v>
      </c>
      <c r="D115" s="11"/>
    </row>
    <row r="116" spans="2:5" ht="21" customHeight="1" x14ac:dyDescent="0.3">
      <c r="B116" s="147"/>
      <c r="C116" s="56" t="s">
        <v>226</v>
      </c>
      <c r="D116" s="11"/>
    </row>
    <row r="117" spans="2:5" ht="21" customHeight="1" x14ac:dyDescent="0.3">
      <c r="B117" s="147">
        <f>B114+1</f>
        <v>39</v>
      </c>
      <c r="C117" s="46" t="s">
        <v>14</v>
      </c>
      <c r="D117" s="95"/>
    </row>
    <row r="118" spans="2:5" ht="21" customHeight="1" x14ac:dyDescent="0.3">
      <c r="B118" s="147"/>
      <c r="C118" s="56" t="s">
        <v>15</v>
      </c>
      <c r="D118" s="11"/>
    </row>
    <row r="119" spans="2:5" ht="21" customHeight="1" x14ac:dyDescent="0.3">
      <c r="B119" s="147"/>
      <c r="C119" s="56" t="s">
        <v>16</v>
      </c>
      <c r="D119" s="11"/>
    </row>
    <row r="120" spans="2:5" ht="31.5" x14ac:dyDescent="0.3">
      <c r="B120" s="147">
        <f>B117+1</f>
        <v>40</v>
      </c>
      <c r="C120" s="53" t="s">
        <v>35</v>
      </c>
      <c r="D120" s="95"/>
    </row>
    <row r="121" spans="2:5" x14ac:dyDescent="0.3">
      <c r="B121" s="147"/>
      <c r="C121" s="73" t="s">
        <v>36</v>
      </c>
      <c r="D121" s="11"/>
    </row>
    <row r="122" spans="2:5" x14ac:dyDescent="0.3">
      <c r="B122" s="147"/>
      <c r="C122" s="73" t="s">
        <v>17</v>
      </c>
      <c r="D122" s="11"/>
    </row>
    <row r="123" spans="2:5" ht="31.5" x14ac:dyDescent="0.3">
      <c r="B123" s="97">
        <f>B120+1</f>
        <v>41</v>
      </c>
      <c r="C123" s="53" t="s">
        <v>43</v>
      </c>
      <c r="D123" s="95"/>
    </row>
    <row r="124" spans="2:5" ht="24.75" customHeight="1" x14ac:dyDescent="0.3">
      <c r="B124" s="145" t="s">
        <v>139</v>
      </c>
      <c r="C124" s="145"/>
      <c r="D124" s="145"/>
    </row>
    <row r="125" spans="2:5" ht="96" customHeight="1" x14ac:dyDescent="0.3">
      <c r="B125" s="96">
        <f>B123+1</f>
        <v>42</v>
      </c>
      <c r="C125" s="53" t="s">
        <v>230</v>
      </c>
      <c r="D125" s="95"/>
    </row>
    <row r="126" spans="2:5" ht="19.149999999999999" customHeight="1" x14ac:dyDescent="0.3">
      <c r="B126" s="74"/>
      <c r="C126" s="75" t="s">
        <v>145</v>
      </c>
      <c r="D126" s="9"/>
    </row>
    <row r="127" spans="2:5" ht="19.149999999999999" customHeight="1" x14ac:dyDescent="0.3">
      <c r="B127" s="74"/>
      <c r="C127" s="75" t="s">
        <v>146</v>
      </c>
      <c r="D127" s="9"/>
    </row>
    <row r="128" spans="2:5" ht="19.149999999999999" customHeight="1" thickBot="1" x14ac:dyDescent="0.35">
      <c r="B128" s="100"/>
      <c r="C128" s="75" t="s">
        <v>147</v>
      </c>
      <c r="D128" s="9"/>
    </row>
    <row r="129" spans="1:20" s="76" customFormat="1" ht="138" customHeight="1" x14ac:dyDescent="0.35">
      <c r="A129" s="140"/>
      <c r="B129" s="101">
        <f>+B125+1</f>
        <v>43</v>
      </c>
      <c r="C129" s="148" t="s">
        <v>337</v>
      </c>
      <c r="D129" s="149"/>
      <c r="E129" s="3">
        <f>IF(SUM(A130:A146,E146,E148)&gt;1,"превишен брой уреди",0)</f>
        <v>0</v>
      </c>
      <c r="G129" s="104" t="s">
        <v>302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A130" s="10">
        <f t="shared" ref="A130:A156" si="0">+IF(D130&gt;0,1,0)</f>
        <v>0</v>
      </c>
      <c r="B130" s="102"/>
      <c r="C130" s="98" t="s">
        <v>292</v>
      </c>
      <c r="D130" s="11"/>
      <c r="E130" s="77"/>
      <c r="G130" s="105">
        <f t="shared" ref="G130:G138" si="1">+IF(Q191="Не",0,Q191)</f>
        <v>0</v>
      </c>
      <c r="J130" s="39"/>
    </row>
    <row r="131" spans="1:20" ht="22.9" customHeight="1" x14ac:dyDescent="0.3">
      <c r="A131" s="10">
        <f t="shared" si="0"/>
        <v>0</v>
      </c>
      <c r="B131" s="102"/>
      <c r="C131" s="98" t="s">
        <v>291</v>
      </c>
      <c r="D131" s="11"/>
      <c r="E131" s="77"/>
      <c r="G131" s="105">
        <f t="shared" si="1"/>
        <v>0</v>
      </c>
      <c r="J131" s="39"/>
    </row>
    <row r="132" spans="1:20" ht="22.9" customHeight="1" x14ac:dyDescent="0.3">
      <c r="A132" s="10">
        <f t="shared" si="0"/>
        <v>0</v>
      </c>
      <c r="B132" s="102"/>
      <c r="C132" s="98" t="s">
        <v>290</v>
      </c>
      <c r="D132" s="11"/>
      <c r="E132" s="77"/>
      <c r="G132" s="105">
        <f t="shared" si="1"/>
        <v>0</v>
      </c>
      <c r="J132" s="39"/>
    </row>
    <row r="133" spans="1:20" ht="22.9" customHeight="1" x14ac:dyDescent="0.3">
      <c r="A133" s="10">
        <f t="shared" si="0"/>
        <v>0</v>
      </c>
      <c r="B133" s="102"/>
      <c r="C133" s="98" t="s">
        <v>289</v>
      </c>
      <c r="D133" s="11"/>
      <c r="E133" s="77"/>
      <c r="G133" s="105">
        <f t="shared" si="1"/>
        <v>0</v>
      </c>
      <c r="J133" s="39"/>
    </row>
    <row r="134" spans="1:20" ht="22.9" customHeight="1" x14ac:dyDescent="0.3">
      <c r="A134" s="10">
        <f t="shared" si="0"/>
        <v>0</v>
      </c>
      <c r="B134" s="102"/>
      <c r="C134" s="98" t="s">
        <v>288</v>
      </c>
      <c r="D134" s="11"/>
      <c r="E134" s="77"/>
      <c r="G134" s="105">
        <f t="shared" si="1"/>
        <v>0</v>
      </c>
      <c r="J134" s="39"/>
    </row>
    <row r="135" spans="1:20" ht="22.9" customHeight="1" x14ac:dyDescent="0.3">
      <c r="A135" s="10">
        <f t="shared" si="0"/>
        <v>0</v>
      </c>
      <c r="B135" s="102"/>
      <c r="C135" s="98" t="s">
        <v>287</v>
      </c>
      <c r="D135" s="11"/>
      <c r="E135" s="77"/>
      <c r="G135" s="105">
        <f t="shared" si="1"/>
        <v>0</v>
      </c>
      <c r="J135" s="39"/>
    </row>
    <row r="136" spans="1:20" ht="22.9" customHeight="1" x14ac:dyDescent="0.3">
      <c r="A136" s="10">
        <f t="shared" si="0"/>
        <v>0</v>
      </c>
      <c r="B136" s="102"/>
      <c r="C136" s="98" t="s">
        <v>286</v>
      </c>
      <c r="D136" s="11"/>
      <c r="E136" s="77"/>
      <c r="G136" s="105">
        <f t="shared" si="1"/>
        <v>0</v>
      </c>
      <c r="H136" s="106"/>
      <c r="J136" s="39"/>
    </row>
    <row r="137" spans="1:20" ht="22.9" customHeight="1" x14ac:dyDescent="0.3">
      <c r="A137" s="10">
        <f t="shared" si="0"/>
        <v>0</v>
      </c>
      <c r="B137" s="102"/>
      <c r="C137" s="98" t="s">
        <v>285</v>
      </c>
      <c r="D137" s="11"/>
      <c r="E137" s="77"/>
      <c r="G137" s="105">
        <f t="shared" si="1"/>
        <v>0</v>
      </c>
      <c r="H137" s="106"/>
      <c r="J137" s="39"/>
    </row>
    <row r="138" spans="1:20" ht="22.9" customHeight="1" x14ac:dyDescent="0.3">
      <c r="A138" s="10">
        <f t="shared" si="0"/>
        <v>0</v>
      </c>
      <c r="B138" s="102"/>
      <c r="C138" s="98" t="s">
        <v>284</v>
      </c>
      <c r="D138" s="11"/>
      <c r="E138" s="77"/>
      <c r="G138" s="105">
        <f t="shared" si="1"/>
        <v>0</v>
      </c>
      <c r="H138" s="106"/>
      <c r="J138" s="39"/>
    </row>
    <row r="139" spans="1:20" ht="22.9" customHeight="1" x14ac:dyDescent="0.3">
      <c r="A139" s="10">
        <f t="shared" si="0"/>
        <v>0</v>
      </c>
      <c r="B139" s="102"/>
      <c r="C139" s="98" t="s">
        <v>283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0"/>
        <v>0</v>
      </c>
      <c r="B140" s="102"/>
      <c r="C140" s="98" t="s">
        <v>294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0"/>
        <v>0</v>
      </c>
      <c r="B141" s="102"/>
      <c r="C141" s="98" t="s">
        <v>295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0"/>
        <v>0</v>
      </c>
      <c r="B142" s="102"/>
      <c r="C142" s="98" t="s">
        <v>296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0"/>
        <v>0</v>
      </c>
      <c r="B143" s="102"/>
      <c r="C143" s="98" t="s">
        <v>293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0"/>
        <v>0</v>
      </c>
      <c r="B144" s="102"/>
      <c r="C144" s="98" t="s">
        <v>297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0"/>
        <v>0</v>
      </c>
      <c r="B145" s="102"/>
      <c r="C145" s="98" t="s">
        <v>298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0"/>
        <v>0</v>
      </c>
      <c r="B146" s="102"/>
      <c r="C146" s="98" t="s">
        <v>299</v>
      </c>
      <c r="D146" s="11"/>
      <c r="E146" s="4">
        <f>IF(OR(D147&gt;0,D148&gt;0),1,0)</f>
        <v>0</v>
      </c>
      <c r="G146" s="105">
        <f t="shared" si="2"/>
        <v>0</v>
      </c>
      <c r="H146" s="106"/>
      <c r="J146" s="39"/>
    </row>
    <row r="147" spans="1:10" ht="22.9" customHeight="1" x14ac:dyDescent="0.3">
      <c r="A147" s="10">
        <f t="shared" si="0"/>
        <v>0</v>
      </c>
      <c r="B147" s="102"/>
      <c r="C147" s="98" t="s">
        <v>300</v>
      </c>
      <c r="D147" s="11"/>
      <c r="E147" s="4">
        <f>IF((D147+D148)&gt;3,"Превишен максимален брой конвектори",0)</f>
        <v>0</v>
      </c>
      <c r="G147" s="105">
        <f t="shared" si="2"/>
        <v>0</v>
      </c>
      <c r="J147" s="39"/>
    </row>
    <row r="148" spans="1:10" ht="22.9" customHeight="1" x14ac:dyDescent="0.3">
      <c r="A148" s="10">
        <f t="shared" si="0"/>
        <v>0</v>
      </c>
      <c r="B148" s="102"/>
      <c r="C148" s="98" t="s">
        <v>301</v>
      </c>
      <c r="D148" s="11"/>
      <c r="E148" s="4">
        <f>IF(OR(D149&gt;0,D150&gt;0,D151&gt;0,D152&gt;0,D153&gt;0,D154&gt;0),1,0)</f>
        <v>0</v>
      </c>
      <c r="G148" s="105">
        <f t="shared" si="2"/>
        <v>0</v>
      </c>
      <c r="J148" s="39"/>
    </row>
    <row r="149" spans="1:10" ht="22.9" customHeight="1" x14ac:dyDescent="0.3">
      <c r="A149" s="10">
        <f t="shared" si="0"/>
        <v>0</v>
      </c>
      <c r="B149" s="102"/>
      <c r="C149" s="98" t="s">
        <v>329</v>
      </c>
      <c r="D149" s="11"/>
      <c r="E149" s="4">
        <f>IF((D149+D150+D151+D152+D153+D154)&gt;3,"Превишен максимален брой климатици",0)</f>
        <v>0</v>
      </c>
      <c r="G149" s="105">
        <f t="shared" si="2"/>
        <v>0</v>
      </c>
      <c r="J149" s="39"/>
    </row>
    <row r="150" spans="1:10" ht="22.9" customHeight="1" x14ac:dyDescent="0.3">
      <c r="A150" s="10">
        <f t="shared" si="0"/>
        <v>0</v>
      </c>
      <c r="B150" s="102"/>
      <c r="C150" s="98" t="s">
        <v>330</v>
      </c>
      <c r="D150" s="11"/>
      <c r="E150" s="10"/>
      <c r="G150" s="105">
        <f t="shared" si="2"/>
        <v>0</v>
      </c>
      <c r="J150" s="39"/>
    </row>
    <row r="151" spans="1:10" ht="22.9" customHeight="1" x14ac:dyDescent="0.3">
      <c r="A151" s="10">
        <f t="shared" si="0"/>
        <v>0</v>
      </c>
      <c r="B151" s="102"/>
      <c r="C151" s="98" t="s">
        <v>331</v>
      </c>
      <c r="D151" s="11"/>
      <c r="E151" s="10"/>
      <c r="G151" s="105">
        <f t="shared" si="2"/>
        <v>0</v>
      </c>
      <c r="J151" s="39"/>
    </row>
    <row r="152" spans="1:10" ht="22.9" customHeight="1" x14ac:dyDescent="0.3">
      <c r="A152" s="10">
        <f t="shared" si="0"/>
        <v>0</v>
      </c>
      <c r="B152" s="102"/>
      <c r="C152" s="98" t="s">
        <v>332</v>
      </c>
      <c r="D152" s="11"/>
      <c r="E152" s="10"/>
      <c r="G152" s="105">
        <f t="shared" si="2"/>
        <v>0</v>
      </c>
      <c r="J152" s="39"/>
    </row>
    <row r="153" spans="1:10" ht="22.9" customHeight="1" x14ac:dyDescent="0.3">
      <c r="A153" s="10">
        <f t="shared" si="0"/>
        <v>0</v>
      </c>
      <c r="B153" s="102"/>
      <c r="C153" s="98" t="s">
        <v>333</v>
      </c>
      <c r="D153" s="11"/>
      <c r="E153" s="10"/>
      <c r="G153" s="105">
        <f t="shared" si="2"/>
        <v>0</v>
      </c>
      <c r="J153" s="39"/>
    </row>
    <row r="154" spans="1:10" ht="22.9" customHeight="1" thickBot="1" x14ac:dyDescent="0.35">
      <c r="A154" s="10">
        <f t="shared" si="0"/>
        <v>0</v>
      </c>
      <c r="B154" s="102"/>
      <c r="C154" s="99" t="s">
        <v>334</v>
      </c>
      <c r="D154" s="11"/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 t="shared" si="0"/>
        <v>0</v>
      </c>
      <c r="B155" s="102"/>
      <c r="C155" s="98" t="s">
        <v>335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 t="shared" si="0"/>
        <v>0</v>
      </c>
      <c r="B156" s="103"/>
      <c r="C156" s="98" t="s">
        <v>336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46" t="s">
        <v>272</v>
      </c>
      <c r="C157" s="145"/>
      <c r="D157" s="145"/>
      <c r="G157" s="106"/>
      <c r="J157" s="39"/>
    </row>
    <row r="158" spans="1:10" ht="24" customHeight="1" x14ac:dyDescent="0.3">
      <c r="B158" s="78"/>
      <c r="C158" s="79" t="s">
        <v>273</v>
      </c>
      <c r="D158" s="78"/>
      <c r="J158" s="39"/>
    </row>
    <row r="159" spans="1:10" x14ac:dyDescent="0.3">
      <c r="B159" s="45">
        <v>1</v>
      </c>
      <c r="C159" s="46" t="s">
        <v>136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137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231</v>
      </c>
      <c r="D161" s="11"/>
      <c r="J161" s="39"/>
    </row>
    <row r="162" spans="2:20" ht="47.25" x14ac:dyDescent="0.3">
      <c r="B162" s="45">
        <f t="shared" si="3"/>
        <v>4</v>
      </c>
      <c r="C162" s="46" t="s">
        <v>232</v>
      </c>
      <c r="D162" s="11"/>
      <c r="J162" s="39"/>
    </row>
    <row r="163" spans="2:20" ht="48.75" thickBot="1" x14ac:dyDescent="0.35">
      <c r="B163" s="45">
        <f t="shared" si="3"/>
        <v>5</v>
      </c>
      <c r="C163" s="80" t="s">
        <v>233</v>
      </c>
      <c r="D163" s="11"/>
      <c r="G163" s="106"/>
      <c r="J163" s="39"/>
    </row>
    <row r="164" spans="2:20" ht="49.5" thickTop="1" thickBot="1" x14ac:dyDescent="0.35">
      <c r="B164" s="45">
        <f t="shared" si="3"/>
        <v>6</v>
      </c>
      <c r="C164" s="80" t="s">
        <v>268</v>
      </c>
      <c r="D164" s="11"/>
      <c r="G164" s="106"/>
      <c r="J164" s="155" t="s">
        <v>180</v>
      </c>
      <c r="K164" s="156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63.75" x14ac:dyDescent="0.3">
      <c r="B165" s="45">
        <f t="shared" si="3"/>
        <v>7</v>
      </c>
      <c r="C165" s="80" t="s">
        <v>234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32.25" x14ac:dyDescent="0.3">
      <c r="B166" s="45">
        <f t="shared" si="3"/>
        <v>8</v>
      </c>
      <c r="C166" s="80" t="s">
        <v>235</v>
      </c>
      <c r="D166" s="11"/>
      <c r="G166" s="106"/>
      <c r="J166" s="108" t="s">
        <v>303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B167" s="39"/>
      <c r="G167" s="106"/>
      <c r="J167" s="110" t="s">
        <v>304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B168" s="39"/>
      <c r="G168" s="106"/>
      <c r="J168" s="110" t="s">
        <v>305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306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250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249</v>
      </c>
      <c r="D171" s="87" t="s">
        <v>247</v>
      </c>
      <c r="E171" s="87" t="s">
        <v>248</v>
      </c>
      <c r="G171" s="106"/>
      <c r="J171" s="108" t="s">
        <v>307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251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0</v>
      </c>
      <c r="G172" s="106"/>
      <c r="J172" s="110" t="s">
        <v>308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252</v>
      </c>
      <c r="D173" s="82">
        <v>4</v>
      </c>
      <c r="E173" s="82">
        <f>IF(D36&gt;0,D173,0)</f>
        <v>0</v>
      </c>
      <c r="G173" s="106"/>
      <c r="J173" s="110" t="s">
        <v>309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253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254</v>
      </c>
      <c r="D175" s="83">
        <v>2</v>
      </c>
      <c r="E175" s="82">
        <f>SUM(E176:E177)</f>
        <v>0</v>
      </c>
      <c r="G175" s="106"/>
      <c r="J175" s="111" t="s">
        <v>310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236</v>
      </c>
      <c r="D176" s="84">
        <v>1</v>
      </c>
      <c r="E176" s="84">
        <f>IF(D53&gt;0,D176,0)</f>
        <v>0</v>
      </c>
      <c r="G176" s="106"/>
      <c r="J176" s="111" t="s">
        <v>311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237</v>
      </c>
      <c r="D177" s="84">
        <v>1</v>
      </c>
      <c r="E177" s="84">
        <f>IF(D56&gt;0,D177,0)</f>
        <v>0</v>
      </c>
      <c r="G177" s="106"/>
      <c r="J177" s="111" t="s">
        <v>312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255</v>
      </c>
      <c r="D178" s="82">
        <v>6</v>
      </c>
      <c r="E178" s="82">
        <f>SUM(E179:E181)</f>
        <v>0</v>
      </c>
      <c r="G178" s="106"/>
      <c r="J178" s="111" t="s">
        <v>313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242</v>
      </c>
      <c r="D179" s="84">
        <v>2</v>
      </c>
      <c r="E179" s="84">
        <f>IF(D103&gt;0,D179,0)</f>
        <v>0</v>
      </c>
      <c r="G179" s="106"/>
      <c r="J179" s="111" t="s">
        <v>314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243</v>
      </c>
      <c r="D180" s="84">
        <v>2</v>
      </c>
      <c r="E180" s="84">
        <f>IF(D109&gt;0,D180,0)</f>
        <v>0</v>
      </c>
      <c r="G180" s="106"/>
      <c r="J180" s="114" t="s">
        <v>315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244</v>
      </c>
      <c r="D181" s="84">
        <v>2</v>
      </c>
      <c r="E181" s="84">
        <f>IF(D106&gt;0,D181,0)</f>
        <v>0</v>
      </c>
      <c r="G181" s="106"/>
      <c r="J181" s="114" t="s">
        <v>316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256</v>
      </c>
      <c r="D182" s="83">
        <v>4</v>
      </c>
      <c r="E182" s="82">
        <f>SUM(E183:E186)</f>
        <v>0</v>
      </c>
      <c r="G182" s="106"/>
      <c r="J182" s="114" t="s">
        <v>317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238</v>
      </c>
      <c r="D183" s="84">
        <v>1</v>
      </c>
      <c r="E183" s="84">
        <f>IF(D100=1,D183,0)</f>
        <v>0</v>
      </c>
      <c r="G183" s="106"/>
      <c r="J183" s="111" t="s">
        <v>318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239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240</v>
      </c>
      <c r="D185" s="84">
        <v>3</v>
      </c>
      <c r="E185" s="84">
        <f>IF(D100=3,D185,0)</f>
        <v>0</v>
      </c>
      <c r="G185" s="106"/>
      <c r="J185" s="108" t="s">
        <v>181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241</v>
      </c>
      <c r="D186" s="84">
        <v>4</v>
      </c>
      <c r="E186" s="84">
        <f>IF(D100&gt;=4,D186,0)</f>
        <v>0</v>
      </c>
      <c r="G186" s="106"/>
      <c r="J186" s="110" t="s">
        <v>319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257</v>
      </c>
      <c r="D187" s="82">
        <v>3</v>
      </c>
      <c r="E187" s="82">
        <f>MAX(E188:E189)</f>
        <v>0</v>
      </c>
      <c r="G187" s="106"/>
      <c r="J187" s="110" t="s">
        <v>320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245</v>
      </c>
      <c r="D188" s="84">
        <v>2</v>
      </c>
      <c r="E188" s="84">
        <f>IF(D112&gt;0,D188,0)</f>
        <v>0</v>
      </c>
      <c r="G188" s="106"/>
      <c r="J188" s="116" t="s">
        <v>321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246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185</v>
      </c>
      <c r="O190" s="19"/>
      <c r="P190" s="19"/>
      <c r="Q190" s="117" t="s">
        <v>184</v>
      </c>
      <c r="R190" s="14"/>
      <c r="S190" s="132" t="s">
        <v>186</v>
      </c>
      <c r="T190" s="139" t="s">
        <v>187</v>
      </c>
    </row>
    <row r="191" spans="3:20" x14ac:dyDescent="0.3">
      <c r="G191" s="106"/>
      <c r="J191" s="33"/>
      <c r="K191" s="12"/>
      <c r="L191" s="12"/>
      <c r="M191" s="13"/>
      <c r="N191" s="119" t="s">
        <v>188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189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190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191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192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193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194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195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196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338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197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198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199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339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200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201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202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203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204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205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206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207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208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209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210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211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212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182</v>
      </c>
      <c r="T218" s="123" t="s">
        <v>183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213</v>
      </c>
      <c r="P220" s="126" t="s">
        <v>213</v>
      </c>
      <c r="Q220" s="126" t="s">
        <v>213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214</v>
      </c>
      <c r="P221" s="119" t="s">
        <v>215</v>
      </c>
      <c r="Q221" s="119" t="s">
        <v>216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217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218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219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220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221</v>
      </c>
      <c r="O227" s="20" t="s">
        <v>322</v>
      </c>
      <c r="P227" s="20" t="s">
        <v>323</v>
      </c>
      <c r="Q227" s="20" t="s">
        <v>324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222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223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214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215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216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186</v>
      </c>
      <c r="M234" s="118" t="s">
        <v>187</v>
      </c>
      <c r="N234" s="20" t="s">
        <v>224</v>
      </c>
      <c r="O234" s="20" t="s">
        <v>325</v>
      </c>
      <c r="P234" s="20" t="s">
        <v>326</v>
      </c>
      <c r="Q234" s="20" t="s">
        <v>327</v>
      </c>
      <c r="R234" s="132" t="s">
        <v>328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203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204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205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206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207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208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209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210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120:B122"/>
    <mergeCell ref="B124:D124"/>
    <mergeCell ref="C129:D129"/>
    <mergeCell ref="B157:D157"/>
    <mergeCell ref="J164:K164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</mergeCells>
  <conditionalFormatting sqref="E38">
    <cfRule type="cellIs" dxfId="209" priority="21" operator="greaterThan">
      <formula>0</formula>
    </cfRule>
  </conditionalFormatting>
  <conditionalFormatting sqref="E43">
    <cfRule type="cellIs" dxfId="208" priority="20" operator="greaterThan">
      <formula>0</formula>
    </cfRule>
  </conditionalFormatting>
  <conditionalFormatting sqref="E52">
    <cfRule type="cellIs" dxfId="207" priority="19" operator="greaterThan">
      <formula>0</formula>
    </cfRule>
  </conditionalFormatting>
  <conditionalFormatting sqref="E55">
    <cfRule type="cellIs" dxfId="206" priority="18" operator="greaterThan">
      <formula>0</formula>
    </cfRule>
  </conditionalFormatting>
  <conditionalFormatting sqref="E65">
    <cfRule type="cellIs" dxfId="205" priority="17" operator="greaterThan">
      <formula>0</formula>
    </cfRule>
  </conditionalFormatting>
  <conditionalFormatting sqref="E77">
    <cfRule type="cellIs" dxfId="204" priority="16" operator="greaterThan">
      <formula>0</formula>
    </cfRule>
  </conditionalFormatting>
  <conditionalFormatting sqref="E81">
    <cfRule type="cellIs" dxfId="203" priority="15" operator="greaterThan">
      <formula>0</formula>
    </cfRule>
  </conditionalFormatting>
  <conditionalFormatting sqref="E85">
    <cfRule type="cellIs" dxfId="202" priority="14" operator="greaterThan">
      <formula>0</formula>
    </cfRule>
  </conditionalFormatting>
  <conditionalFormatting sqref="E95">
    <cfRule type="cellIs" dxfId="201" priority="13" operator="greaterThan">
      <formula>0</formula>
    </cfRule>
  </conditionalFormatting>
  <conditionalFormatting sqref="E102">
    <cfRule type="cellIs" dxfId="200" priority="12" operator="greaterThan">
      <formula>0</formula>
    </cfRule>
  </conditionalFormatting>
  <conditionalFormatting sqref="E105">
    <cfRule type="cellIs" dxfId="199" priority="11" operator="greaterThan">
      <formula>0</formula>
    </cfRule>
  </conditionalFormatting>
  <conditionalFormatting sqref="E108">
    <cfRule type="cellIs" dxfId="198" priority="10" operator="greaterThan">
      <formula>0</formula>
    </cfRule>
  </conditionalFormatting>
  <conditionalFormatting sqref="E111">
    <cfRule type="cellIs" dxfId="197" priority="9" operator="greaterThan">
      <formula>0</formula>
    </cfRule>
  </conditionalFormatting>
  <conditionalFormatting sqref="E114">
    <cfRule type="cellIs" dxfId="196" priority="8" operator="greaterThan">
      <formula>0</formula>
    </cfRule>
  </conditionalFormatting>
  <conditionalFormatting sqref="E156">
    <cfRule type="cellIs" dxfId="195" priority="7" operator="greaterThan">
      <formula>0</formula>
    </cfRule>
  </conditionalFormatting>
  <conditionalFormatting sqref="E149">
    <cfRule type="cellIs" dxfId="194" priority="6" operator="greaterThan">
      <formula>0</formula>
    </cfRule>
  </conditionalFormatting>
  <conditionalFormatting sqref="E147">
    <cfRule type="cellIs" dxfId="193" priority="5" operator="greaterThan">
      <formula>0</formula>
    </cfRule>
  </conditionalFormatting>
  <conditionalFormatting sqref="E130">
    <cfRule type="cellIs" dxfId="192" priority="4" operator="greaterThan">
      <formula>0</formula>
    </cfRule>
  </conditionalFormatting>
  <conditionalFormatting sqref="E129">
    <cfRule type="cellIs" dxfId="191" priority="3" operator="greaterThan">
      <formula>0</formula>
    </cfRule>
  </conditionalFormatting>
  <conditionalFormatting sqref="E155">
    <cfRule type="cellIs" dxfId="190" priority="2" operator="greaterThan">
      <formula>0</formula>
    </cfRule>
  </conditionalFormatting>
  <conditionalFormatting sqref="E89">
    <cfRule type="cellIs" dxfId="189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C165" sqref="C165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+'11'!E1+1</f>
        <v>12</v>
      </c>
      <c r="J1" s="39"/>
    </row>
    <row r="2" spans="2:131" ht="18" thickBot="1" x14ac:dyDescent="0.35">
      <c r="C2" s="41" t="s">
        <v>149</v>
      </c>
      <c r="D2" s="41" t="str">
        <f>CONCATENATE("СО ОПОС_",E1)</f>
        <v>СО ОПОС_12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11</v>
      </c>
    </row>
    <row r="11" spans="2:131" ht="48" customHeight="1" x14ac:dyDescent="0.3">
      <c r="B11" s="150" t="s">
        <v>133</v>
      </c>
      <c r="C11" s="150"/>
      <c r="D11" s="150"/>
    </row>
    <row r="12" spans="2:131" ht="29.25" customHeight="1" x14ac:dyDescent="0.3">
      <c r="D12" s="94" t="s">
        <v>274</v>
      </c>
    </row>
    <row r="13" spans="2:131" ht="54.75" customHeight="1" x14ac:dyDescent="0.3">
      <c r="B13" s="154" t="s">
        <v>132</v>
      </c>
      <c r="C13" s="154"/>
      <c r="D13" s="154"/>
      <c r="AQ13" s="10" t="s">
        <v>44</v>
      </c>
      <c r="AR13" s="10" t="s">
        <v>45</v>
      </c>
      <c r="AS13" s="10" t="s">
        <v>46</v>
      </c>
      <c r="AT13" s="10" t="s">
        <v>47</v>
      </c>
      <c r="AU13" s="10" t="s">
        <v>48</v>
      </c>
      <c r="AV13" s="10" t="s">
        <v>49</v>
      </c>
      <c r="AW13" s="10" t="s">
        <v>50</v>
      </c>
      <c r="AX13" s="10" t="s">
        <v>51</v>
      </c>
      <c r="AY13" s="10" t="s">
        <v>52</v>
      </c>
      <c r="AZ13" s="10" t="s">
        <v>53</v>
      </c>
      <c r="BA13" s="10" t="s">
        <v>54</v>
      </c>
      <c r="BB13" s="10" t="s">
        <v>55</v>
      </c>
      <c r="BC13" s="10" t="s">
        <v>56</v>
      </c>
      <c r="BD13" s="10" t="s">
        <v>57</v>
      </c>
      <c r="BE13" s="10" t="s">
        <v>58</v>
      </c>
      <c r="BF13" s="10" t="s">
        <v>59</v>
      </c>
      <c r="BG13" s="10" t="s">
        <v>60</v>
      </c>
      <c r="BH13" s="10" t="s">
        <v>61</v>
      </c>
      <c r="BI13" s="10" t="s">
        <v>62</v>
      </c>
      <c r="BJ13" s="10" t="s">
        <v>63</v>
      </c>
      <c r="BK13" s="10" t="s">
        <v>64</v>
      </c>
      <c r="BL13" s="10" t="s">
        <v>65</v>
      </c>
      <c r="BM13" s="10" t="s">
        <v>66</v>
      </c>
      <c r="BN13" s="10" t="s">
        <v>67</v>
      </c>
      <c r="BO13" s="10" t="s">
        <v>68</v>
      </c>
      <c r="BP13" s="10" t="s">
        <v>69</v>
      </c>
      <c r="BQ13" s="10" t="s">
        <v>70</v>
      </c>
      <c r="BR13" s="10" t="s">
        <v>71</v>
      </c>
      <c r="BS13" s="10" t="s">
        <v>72</v>
      </c>
      <c r="BT13" s="10" t="s">
        <v>73</v>
      </c>
      <c r="BU13" s="10" t="s">
        <v>74</v>
      </c>
      <c r="BV13" s="10" t="s">
        <v>75</v>
      </c>
      <c r="BW13" s="10" t="s">
        <v>92</v>
      </c>
      <c r="BX13" s="10" t="s">
        <v>93</v>
      </c>
      <c r="BY13" s="10" t="s">
        <v>94</v>
      </c>
      <c r="BZ13" s="10" t="s">
        <v>95</v>
      </c>
      <c r="CA13" s="10" t="s">
        <v>76</v>
      </c>
      <c r="CB13" s="10" t="s">
        <v>77</v>
      </c>
      <c r="CC13" s="10" t="s">
        <v>78</v>
      </c>
      <c r="CD13" s="10" t="s">
        <v>79</v>
      </c>
      <c r="CE13" s="10" t="s">
        <v>80</v>
      </c>
      <c r="CF13" s="10" t="s">
        <v>81</v>
      </c>
      <c r="CG13" s="10" t="s">
        <v>96</v>
      </c>
      <c r="CH13" s="10" t="s">
        <v>97</v>
      </c>
      <c r="CI13" s="10" t="s">
        <v>98</v>
      </c>
      <c r="CJ13" s="10" t="s">
        <v>99</v>
      </c>
      <c r="CK13" s="10" t="s">
        <v>100</v>
      </c>
      <c r="CL13" s="10" t="s">
        <v>101</v>
      </c>
      <c r="CM13" s="10" t="s">
        <v>82</v>
      </c>
      <c r="CN13" s="10" t="s">
        <v>83</v>
      </c>
      <c r="CO13" s="10" t="s">
        <v>84</v>
      </c>
      <c r="CP13" s="10" t="s">
        <v>85</v>
      </c>
      <c r="CQ13" s="10" t="s">
        <v>86</v>
      </c>
      <c r="CR13" s="10" t="s">
        <v>87</v>
      </c>
      <c r="CS13" s="10" t="s">
        <v>88</v>
      </c>
      <c r="CT13" s="10" t="s">
        <v>89</v>
      </c>
      <c r="CU13" s="10" t="s">
        <v>102</v>
      </c>
      <c r="CV13" s="10" t="s">
        <v>90</v>
      </c>
      <c r="CW13" s="10" t="s">
        <v>91</v>
      </c>
      <c r="CX13" s="10" t="s">
        <v>103</v>
      </c>
      <c r="CY13" s="10" t="s">
        <v>104</v>
      </c>
      <c r="CZ13" s="10" t="s">
        <v>105</v>
      </c>
      <c r="DA13" s="10" t="s">
        <v>106</v>
      </c>
      <c r="DB13" s="10" t="s">
        <v>107</v>
      </c>
      <c r="DC13" s="10" t="s">
        <v>108</v>
      </c>
      <c r="DD13" s="10" t="s">
        <v>109</v>
      </c>
      <c r="DE13" s="10" t="s">
        <v>110</v>
      </c>
      <c r="DF13" s="10" t="s">
        <v>111</v>
      </c>
      <c r="DG13" s="10" t="s">
        <v>112</v>
      </c>
      <c r="DH13" s="10" t="s">
        <v>113</v>
      </c>
      <c r="DI13" s="10" t="s">
        <v>114</v>
      </c>
      <c r="DJ13" s="10" t="s">
        <v>115</v>
      </c>
      <c r="DK13" s="10" t="s">
        <v>116</v>
      </c>
      <c r="DL13" s="10" t="s">
        <v>117</v>
      </c>
      <c r="DM13" s="10" t="s">
        <v>118</v>
      </c>
      <c r="DN13" s="10" t="s">
        <v>119</v>
      </c>
      <c r="DO13" s="10" t="s">
        <v>120</v>
      </c>
      <c r="DP13" s="10" t="s">
        <v>121</v>
      </c>
      <c r="DQ13" s="10" t="s">
        <v>122</v>
      </c>
      <c r="DR13" s="10" t="s">
        <v>123</v>
      </c>
      <c r="DS13" s="10" t="s">
        <v>124</v>
      </c>
      <c r="DT13" s="10" t="s">
        <v>125</v>
      </c>
      <c r="DU13" s="10" t="s">
        <v>126</v>
      </c>
      <c r="DV13" s="10" t="s">
        <v>127</v>
      </c>
      <c r="DW13" s="10" t="s">
        <v>128</v>
      </c>
      <c r="DX13" s="10" t="s">
        <v>129</v>
      </c>
      <c r="DY13" s="10" t="s">
        <v>130</v>
      </c>
      <c r="DZ13" s="10" t="s">
        <v>131</v>
      </c>
      <c r="EA13" s="10"/>
    </row>
    <row r="14" spans="2:131" ht="54.75" customHeight="1" x14ac:dyDescent="0.3">
      <c r="B14" s="157" t="s">
        <v>148</v>
      </c>
      <c r="C14" s="157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>
        <f>D33</f>
        <v>0</v>
      </c>
      <c r="BC14" s="10">
        <f>D34</f>
        <v>0</v>
      </c>
      <c r="BD14" s="10">
        <f>D35</f>
        <v>0</v>
      </c>
      <c r="BE14" s="10">
        <f>D36</f>
        <v>0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>
        <f>D71</f>
        <v>0</v>
      </c>
      <c r="BX14" s="10">
        <f>D73</f>
        <v>0</v>
      </c>
      <c r="BY14" s="10">
        <f>D74</f>
        <v>0</v>
      </c>
      <c r="BZ14" s="10">
        <f>D75</f>
        <v>0</v>
      </c>
      <c r="CA14" s="10">
        <f>D76</f>
        <v>0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>
        <f>D123</f>
        <v>0</v>
      </c>
      <c r="DA14" s="10">
        <f>D130</f>
        <v>0</v>
      </c>
      <c r="DB14" s="10">
        <f>D131</f>
        <v>0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>
        <f>D147</f>
        <v>0</v>
      </c>
      <c r="DQ14" s="10">
        <f>D148</f>
        <v>0</v>
      </c>
      <c r="DR14" s="10">
        <f>D149</f>
        <v>0</v>
      </c>
      <c r="DS14" s="10">
        <f>D150</f>
        <v>0</v>
      </c>
      <c r="DT14" s="10">
        <f>D151</f>
        <v>0</v>
      </c>
      <c r="DU14" s="10">
        <f>D152</f>
        <v>0</v>
      </c>
      <c r="DV14" s="10">
        <f>D153</f>
        <v>0</v>
      </c>
      <c r="DW14" s="10">
        <f>D154</f>
        <v>0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30.75" customHeight="1" x14ac:dyDescent="0.3">
      <c r="B16" s="151" t="s">
        <v>2</v>
      </c>
      <c r="C16" s="152"/>
      <c r="D16" s="15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135</v>
      </c>
      <c r="D17" s="8"/>
    </row>
    <row r="18" spans="2:18" ht="27.75" customHeight="1" x14ac:dyDescent="0.3">
      <c r="B18" s="50">
        <v>2</v>
      </c>
      <c r="C18" s="46" t="s">
        <v>143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150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271</v>
      </c>
      <c r="D20" s="49"/>
    </row>
    <row r="21" spans="2:18" ht="27.75" customHeight="1" x14ac:dyDescent="0.3">
      <c r="B21" s="50" t="s">
        <v>172</v>
      </c>
      <c r="C21" s="46" t="s">
        <v>269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151</v>
      </c>
      <c r="C22" s="46" t="s">
        <v>6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152</v>
      </c>
      <c r="C23" s="46" t="s">
        <v>276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153</v>
      </c>
      <c r="C24" s="46" t="s">
        <v>7</v>
      </c>
      <c r="D24" s="8"/>
    </row>
    <row r="25" spans="2:18" ht="27.75" customHeight="1" x14ac:dyDescent="0.3">
      <c r="B25" s="50" t="s">
        <v>154</v>
      </c>
      <c r="C25" s="46" t="s">
        <v>0</v>
      </c>
      <c r="D25" s="8"/>
    </row>
    <row r="26" spans="2:18" ht="27.75" customHeight="1" x14ac:dyDescent="0.3">
      <c r="B26" s="50" t="s">
        <v>155</v>
      </c>
      <c r="C26" s="46" t="s">
        <v>142</v>
      </c>
      <c r="D26" s="8"/>
    </row>
    <row r="27" spans="2:18" ht="27.75" customHeight="1" x14ac:dyDescent="0.3">
      <c r="B27" s="50" t="s">
        <v>156</v>
      </c>
      <c r="C27" s="46" t="s">
        <v>9</v>
      </c>
      <c r="D27" s="8"/>
    </row>
    <row r="28" spans="2:18" ht="27.75" customHeight="1" x14ac:dyDescent="0.3">
      <c r="B28" s="50" t="s">
        <v>157</v>
      </c>
      <c r="C28" s="46" t="s">
        <v>8</v>
      </c>
      <c r="D28" s="8"/>
    </row>
    <row r="29" spans="2:18" ht="27.75" customHeight="1" x14ac:dyDescent="0.3">
      <c r="B29" s="50" t="s">
        <v>158</v>
      </c>
      <c r="C29" s="46" t="s">
        <v>4</v>
      </c>
      <c r="D29" s="8"/>
    </row>
    <row r="30" spans="2:18" ht="27.75" customHeight="1" x14ac:dyDescent="0.3">
      <c r="B30" s="50" t="s">
        <v>275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270</v>
      </c>
      <c r="D31" s="8"/>
    </row>
    <row r="32" spans="2:18" ht="27.75" customHeight="1" x14ac:dyDescent="0.3">
      <c r="B32" s="50">
        <f>+B31+1</f>
        <v>6</v>
      </c>
      <c r="C32" s="46" t="s">
        <v>171</v>
      </c>
      <c r="D32" s="7"/>
    </row>
    <row r="33" spans="1:5" ht="61.9" customHeight="1" x14ac:dyDescent="0.3">
      <c r="B33" s="44">
        <f>B32+1</f>
        <v>7</v>
      </c>
      <c r="C33" s="53" t="s">
        <v>170</v>
      </c>
      <c r="D33" s="23"/>
    </row>
    <row r="34" spans="1:5" ht="54.6" customHeight="1" x14ac:dyDescent="0.3">
      <c r="B34" s="54">
        <f>B33+1</f>
        <v>8</v>
      </c>
      <c r="C34" s="46" t="s">
        <v>175</v>
      </c>
      <c r="D34" s="46"/>
    </row>
    <row r="35" spans="1:5" ht="30.6" customHeight="1" x14ac:dyDescent="0.3">
      <c r="B35" s="55"/>
      <c r="C35" s="56" t="s">
        <v>144</v>
      </c>
      <c r="D35" s="23"/>
    </row>
    <row r="36" spans="1:5" ht="35.450000000000003" customHeight="1" x14ac:dyDescent="0.3">
      <c r="B36" s="57"/>
      <c r="C36" s="58" t="s">
        <v>140</v>
      </c>
      <c r="D36" s="23"/>
    </row>
    <row r="37" spans="1:5" ht="26.25" customHeight="1" x14ac:dyDescent="0.3">
      <c r="B37" s="152" t="s">
        <v>138</v>
      </c>
      <c r="C37" s="152"/>
      <c r="D37" s="152"/>
    </row>
    <row r="38" spans="1:5" ht="46.5" x14ac:dyDescent="0.3">
      <c r="A38" s="10">
        <v>9</v>
      </c>
      <c r="B38" s="153">
        <f>B34+1</f>
        <v>9</v>
      </c>
      <c r="C38" s="59" t="s">
        <v>173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3"/>
      <c r="C39" s="61" t="s">
        <v>4</v>
      </c>
      <c r="D39" s="9"/>
    </row>
    <row r="40" spans="1:5" ht="20.25" customHeight="1" x14ac:dyDescent="0.3">
      <c r="B40" s="153"/>
      <c r="C40" s="61" t="s">
        <v>5</v>
      </c>
      <c r="D40" s="9"/>
    </row>
    <row r="41" spans="1:5" ht="20.25" customHeight="1" x14ac:dyDescent="0.3">
      <c r="B41" s="153"/>
      <c r="C41" s="61" t="s">
        <v>18</v>
      </c>
      <c r="D41" s="9"/>
    </row>
    <row r="42" spans="1:5" ht="20.25" customHeight="1" x14ac:dyDescent="0.3">
      <c r="B42" s="153"/>
      <c r="C42" s="61" t="s">
        <v>19</v>
      </c>
      <c r="D42" s="9"/>
    </row>
    <row r="43" spans="1:5" ht="33.75" customHeight="1" x14ac:dyDescent="0.3">
      <c r="B43" s="147">
        <f>B38+1</f>
        <v>10</v>
      </c>
      <c r="C43" s="59" t="s">
        <v>174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47"/>
      <c r="C44" s="61" t="s">
        <v>20</v>
      </c>
      <c r="D44" s="11"/>
    </row>
    <row r="45" spans="1:5" ht="18.75" customHeight="1" x14ac:dyDescent="0.3">
      <c r="B45" s="147"/>
      <c r="C45" s="61" t="s">
        <v>21</v>
      </c>
      <c r="D45" s="11"/>
    </row>
    <row r="46" spans="1:5" ht="18.75" customHeight="1" x14ac:dyDescent="0.3">
      <c r="B46" s="147"/>
      <c r="C46" s="61" t="s">
        <v>22</v>
      </c>
      <c r="D46" s="11"/>
    </row>
    <row r="47" spans="1:5" ht="33" customHeight="1" x14ac:dyDescent="0.3">
      <c r="B47" s="97">
        <f>B43+1</f>
        <v>11</v>
      </c>
      <c r="C47" s="53" t="s">
        <v>277</v>
      </c>
      <c r="D47" s="9"/>
    </row>
    <row r="48" spans="1:5" ht="31.5" x14ac:dyDescent="0.3">
      <c r="B48" s="97">
        <f>B47+1</f>
        <v>12</v>
      </c>
      <c r="C48" s="59" t="s">
        <v>278</v>
      </c>
      <c r="D48" s="9"/>
    </row>
    <row r="49" spans="2:19" ht="32.25" customHeight="1" x14ac:dyDescent="0.3">
      <c r="B49" s="97">
        <f>B48+1</f>
        <v>13</v>
      </c>
      <c r="C49" s="59" t="s">
        <v>10</v>
      </c>
      <c r="D49" s="9"/>
    </row>
    <row r="50" spans="2:19" ht="31.5" x14ac:dyDescent="0.3">
      <c r="B50" s="97">
        <f>B49+1</f>
        <v>14</v>
      </c>
      <c r="C50" s="59" t="s">
        <v>23</v>
      </c>
      <c r="D50" s="9"/>
    </row>
    <row r="51" spans="2:19" ht="30.75" customHeight="1" x14ac:dyDescent="0.3">
      <c r="B51" s="97">
        <f>B50+1</f>
        <v>15</v>
      </c>
      <c r="C51" s="59" t="s">
        <v>141</v>
      </c>
      <c r="D51" s="91"/>
    </row>
    <row r="52" spans="2:19" ht="46.5" x14ac:dyDescent="0.3">
      <c r="B52" s="147">
        <f>B51+1</f>
        <v>16</v>
      </c>
      <c r="C52" s="63" t="s">
        <v>176</v>
      </c>
      <c r="D52" s="64"/>
      <c r="E52" s="2">
        <f>IF(AND(D53&gt;0,D54&gt;0),"грешка",0)</f>
        <v>0</v>
      </c>
    </row>
    <row r="53" spans="2:19" ht="16.5" customHeight="1" x14ac:dyDescent="0.3">
      <c r="B53" s="147"/>
      <c r="C53" s="65" t="s">
        <v>225</v>
      </c>
      <c r="D53" s="92"/>
    </row>
    <row r="54" spans="2:19" ht="16.5" customHeight="1" x14ac:dyDescent="0.3">
      <c r="B54" s="147"/>
      <c r="C54" s="65" t="s">
        <v>226</v>
      </c>
      <c r="D54" s="92"/>
    </row>
    <row r="55" spans="2:19" ht="46.5" x14ac:dyDescent="0.3">
      <c r="B55" s="158">
        <f>B52+1</f>
        <v>17</v>
      </c>
      <c r="C55" s="63" t="s">
        <v>177</v>
      </c>
      <c r="D55" s="60"/>
      <c r="E55" s="2">
        <f>IF(AND(D56&gt;0,D57&gt;0),"грешка",0)</f>
        <v>0</v>
      </c>
    </row>
    <row r="56" spans="2:19" ht="17.25" customHeight="1" x14ac:dyDescent="0.3">
      <c r="B56" s="158"/>
      <c r="C56" s="65" t="s">
        <v>225</v>
      </c>
      <c r="D56" s="9"/>
    </row>
    <row r="57" spans="2:19" ht="17.25" customHeight="1" x14ac:dyDescent="0.3">
      <c r="B57" s="158"/>
      <c r="C57" s="65" t="s">
        <v>226</v>
      </c>
      <c r="D57" s="9"/>
    </row>
    <row r="58" spans="2:19" x14ac:dyDescent="0.3">
      <c r="B58" s="147">
        <f>B55+1</f>
        <v>18</v>
      </c>
      <c r="C58" s="59" t="s">
        <v>279</v>
      </c>
      <c r="D58" s="60"/>
    </row>
    <row r="59" spans="2:19" ht="21.75" customHeight="1" x14ac:dyDescent="0.3">
      <c r="B59" s="147"/>
      <c r="C59" s="61" t="s">
        <v>24</v>
      </c>
      <c r="D59" s="11"/>
      <c r="E59" s="66"/>
      <c r="F59" s="66"/>
      <c r="S59" s="66"/>
    </row>
    <row r="60" spans="2:19" ht="21.75" customHeight="1" x14ac:dyDescent="0.3">
      <c r="B60" s="147"/>
      <c r="C60" s="61" t="s">
        <v>25</v>
      </c>
      <c r="D60" s="11"/>
      <c r="E60" s="66"/>
      <c r="F60" s="66"/>
      <c r="S60" s="66"/>
    </row>
    <row r="61" spans="2:19" ht="21.75" customHeight="1" x14ac:dyDescent="0.3">
      <c r="B61" s="147"/>
      <c r="C61" s="61" t="s">
        <v>26</v>
      </c>
      <c r="D61" s="11"/>
      <c r="E61" s="66"/>
      <c r="F61" s="66"/>
      <c r="S61" s="66"/>
    </row>
    <row r="62" spans="2:19" ht="21.75" customHeight="1" x14ac:dyDescent="0.3">
      <c r="B62" s="147"/>
      <c r="C62" s="61" t="s">
        <v>27</v>
      </c>
      <c r="D62" s="11"/>
      <c r="E62" s="66"/>
      <c r="F62" s="66"/>
      <c r="S62" s="66"/>
    </row>
    <row r="63" spans="2:19" ht="21.75" customHeight="1" x14ac:dyDescent="0.3">
      <c r="B63" s="147"/>
      <c r="C63" s="61" t="s">
        <v>28</v>
      </c>
      <c r="D63" s="11"/>
      <c r="E63" s="66"/>
      <c r="F63" s="66"/>
      <c r="S63" s="66"/>
    </row>
    <row r="64" spans="2:19" ht="35.25" customHeight="1" x14ac:dyDescent="0.3">
      <c r="B64" s="147"/>
      <c r="C64" s="61" t="s">
        <v>42</v>
      </c>
      <c r="D64" s="11"/>
      <c r="E64" s="66"/>
      <c r="F64" s="66"/>
      <c r="S64" s="66"/>
    </row>
    <row r="65" spans="2:19" ht="51" customHeight="1" x14ac:dyDescent="0.3">
      <c r="B65" s="147">
        <f>B58+1</f>
        <v>19</v>
      </c>
      <c r="C65" s="63" t="s">
        <v>178</v>
      </c>
      <c r="D65" s="95"/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47"/>
      <c r="C66" s="61" t="s">
        <v>37</v>
      </c>
      <c r="D66" s="11"/>
      <c r="E66" s="66"/>
      <c r="F66" s="66"/>
      <c r="S66" s="66"/>
    </row>
    <row r="67" spans="2:19" ht="21.75" customHeight="1" x14ac:dyDescent="0.3">
      <c r="B67" s="147"/>
      <c r="C67" s="61" t="s">
        <v>38</v>
      </c>
      <c r="D67" s="11"/>
      <c r="E67" s="66"/>
      <c r="F67" s="66"/>
      <c r="S67" s="66"/>
    </row>
    <row r="68" spans="2:19" ht="21.75" customHeight="1" x14ac:dyDescent="0.3">
      <c r="B68" s="147"/>
      <c r="C68" s="61" t="s">
        <v>39</v>
      </c>
      <c r="D68" s="11"/>
      <c r="E68" s="66"/>
      <c r="F68" s="66"/>
      <c r="S68" s="66"/>
    </row>
    <row r="69" spans="2:19" ht="21.75" customHeight="1" x14ac:dyDescent="0.3">
      <c r="B69" s="147"/>
      <c r="C69" s="61" t="s">
        <v>40</v>
      </c>
      <c r="D69" s="11"/>
      <c r="E69" s="66"/>
      <c r="F69" s="66"/>
      <c r="S69" s="66"/>
    </row>
    <row r="70" spans="2:19" ht="21.75" customHeight="1" x14ac:dyDescent="0.3">
      <c r="B70" s="147"/>
      <c r="C70" s="61" t="s">
        <v>41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29</v>
      </c>
      <c r="D71" s="95"/>
      <c r="E71" s="67"/>
      <c r="F71" s="67"/>
      <c r="S71" s="68"/>
    </row>
    <row r="72" spans="2:19" ht="31.5" x14ac:dyDescent="0.3">
      <c r="B72" s="147">
        <f>B71+1</f>
        <v>21</v>
      </c>
      <c r="C72" s="59" t="s">
        <v>30</v>
      </c>
      <c r="D72" s="95"/>
    </row>
    <row r="73" spans="2:19" ht="22.5" customHeight="1" x14ac:dyDescent="0.3">
      <c r="B73" s="147"/>
      <c r="C73" s="61" t="s">
        <v>227</v>
      </c>
      <c r="D73" s="11"/>
    </row>
    <row r="74" spans="2:19" ht="22.5" customHeight="1" x14ac:dyDescent="0.3">
      <c r="B74" s="147"/>
      <c r="C74" s="61" t="s">
        <v>228</v>
      </c>
      <c r="D74" s="11"/>
    </row>
    <row r="75" spans="2:19" ht="22.5" customHeight="1" x14ac:dyDescent="0.3">
      <c r="B75" s="147"/>
      <c r="C75" s="61" t="s">
        <v>229</v>
      </c>
      <c r="D75" s="11"/>
    </row>
    <row r="76" spans="2:19" ht="47.25" x14ac:dyDescent="0.3">
      <c r="B76" s="97">
        <f>B72+1</f>
        <v>22</v>
      </c>
      <c r="C76" s="59" t="s">
        <v>12</v>
      </c>
      <c r="D76" s="95"/>
    </row>
    <row r="77" spans="2:19" ht="45.75" customHeight="1" x14ac:dyDescent="0.3">
      <c r="B77" s="147">
        <f>B76+1</f>
        <v>23</v>
      </c>
      <c r="C77" s="59" t="s">
        <v>159</v>
      </c>
      <c r="D77" s="95"/>
      <c r="E77" s="2">
        <f>IF(AND(D78&gt;0,D79&gt;0),"грешка",0)</f>
        <v>0</v>
      </c>
    </row>
    <row r="78" spans="2:19" ht="19.899999999999999" customHeight="1" x14ac:dyDescent="0.3">
      <c r="B78" s="147"/>
      <c r="C78" s="56" t="s">
        <v>225</v>
      </c>
      <c r="D78" s="9"/>
    </row>
    <row r="79" spans="2:19" ht="19.899999999999999" customHeight="1" x14ac:dyDescent="0.3">
      <c r="B79" s="147"/>
      <c r="C79" s="56" t="s">
        <v>226</v>
      </c>
      <c r="D79" s="9"/>
    </row>
    <row r="80" spans="2:19" ht="39" customHeight="1" x14ac:dyDescent="0.3">
      <c r="B80" s="97">
        <f>B77+1</f>
        <v>24</v>
      </c>
      <c r="C80" s="69" t="s">
        <v>160</v>
      </c>
      <c r="D80" s="95"/>
    </row>
    <row r="81" spans="2:5" ht="63" x14ac:dyDescent="0.3">
      <c r="B81" s="153">
        <f>B80+1</f>
        <v>25</v>
      </c>
      <c r="C81" s="59" t="s">
        <v>161</v>
      </c>
      <c r="D81" s="95"/>
      <c r="E81" s="2">
        <f>IF(AND(D82&gt;0,D83&gt;0),"грешка",0)</f>
        <v>0</v>
      </c>
    </row>
    <row r="82" spans="2:5" ht="17.45" customHeight="1" x14ac:dyDescent="0.3">
      <c r="B82" s="153"/>
      <c r="C82" s="56" t="s">
        <v>225</v>
      </c>
      <c r="D82" s="9"/>
    </row>
    <row r="83" spans="2:5" ht="17.45" customHeight="1" x14ac:dyDescent="0.3">
      <c r="B83" s="153"/>
      <c r="C83" s="56" t="s">
        <v>226</v>
      </c>
      <c r="D83" s="9"/>
    </row>
    <row r="84" spans="2:5" ht="73.5" customHeight="1" x14ac:dyDescent="0.3">
      <c r="B84" s="97">
        <f>B81+1</f>
        <v>26</v>
      </c>
      <c r="C84" s="59" t="s">
        <v>162</v>
      </c>
      <c r="D84" s="95"/>
    </row>
    <row r="85" spans="2:5" ht="31.5" x14ac:dyDescent="0.3">
      <c r="B85" s="153">
        <f>B84+1</f>
        <v>27</v>
      </c>
      <c r="C85" s="46" t="s">
        <v>280</v>
      </c>
      <c r="D85" s="45"/>
      <c r="E85" s="2">
        <f>IF(AND(D86&gt;0,D87&gt;0),"грешка",0)</f>
        <v>0</v>
      </c>
    </row>
    <row r="86" spans="2:5" ht="17.45" customHeight="1" x14ac:dyDescent="0.3">
      <c r="B86" s="153"/>
      <c r="C86" s="56" t="s">
        <v>225</v>
      </c>
      <c r="D86" s="9"/>
    </row>
    <row r="87" spans="2:5" ht="17.45" customHeight="1" x14ac:dyDescent="0.3">
      <c r="B87" s="153"/>
      <c r="C87" s="56" t="s">
        <v>226</v>
      </c>
      <c r="D87" s="9"/>
    </row>
    <row r="88" spans="2:5" ht="47.25" x14ac:dyDescent="0.3">
      <c r="B88" s="97">
        <f>B85+1</f>
        <v>28</v>
      </c>
      <c r="C88" s="46" t="s">
        <v>163</v>
      </c>
      <c r="D88" s="11"/>
    </row>
    <row r="89" spans="2:5" ht="70.5" customHeight="1" x14ac:dyDescent="0.3">
      <c r="B89" s="153">
        <f>B88+1</f>
        <v>29</v>
      </c>
      <c r="C89" s="46" t="s">
        <v>179</v>
      </c>
      <c r="D89" s="95"/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3"/>
      <c r="C90" s="56" t="s">
        <v>31</v>
      </c>
      <c r="D90" s="11"/>
    </row>
    <row r="91" spans="2:5" ht="36.75" customHeight="1" x14ac:dyDescent="0.3">
      <c r="B91" s="153"/>
      <c r="C91" s="56" t="s">
        <v>32</v>
      </c>
      <c r="D91" s="11"/>
    </row>
    <row r="92" spans="2:5" ht="23.25" customHeight="1" x14ac:dyDescent="0.3">
      <c r="B92" s="153"/>
      <c r="C92" s="56" t="s">
        <v>33</v>
      </c>
      <c r="D92" s="11"/>
    </row>
    <row r="93" spans="2:5" ht="23.25" customHeight="1" x14ac:dyDescent="0.3">
      <c r="B93" s="153"/>
      <c r="C93" s="56" t="s">
        <v>34</v>
      </c>
      <c r="D93" s="11"/>
    </row>
    <row r="94" spans="2:5" ht="23.25" customHeight="1" x14ac:dyDescent="0.3">
      <c r="B94" s="153"/>
      <c r="C94" s="56" t="s">
        <v>3</v>
      </c>
      <c r="D94" s="11"/>
    </row>
    <row r="95" spans="2:5" ht="63" x14ac:dyDescent="0.3">
      <c r="B95" s="147">
        <f>B89+1</f>
        <v>30</v>
      </c>
      <c r="C95" s="46" t="s">
        <v>281</v>
      </c>
      <c r="D95" s="45"/>
      <c r="E95" s="2">
        <f>IF(AND(D96&gt;0,D97&gt;0),"грешка",0)</f>
        <v>0</v>
      </c>
    </row>
    <row r="96" spans="2:5" ht="21" customHeight="1" x14ac:dyDescent="0.3">
      <c r="B96" s="147"/>
      <c r="C96" s="56" t="s">
        <v>225</v>
      </c>
      <c r="D96" s="9"/>
    </row>
    <row r="97" spans="1:18" ht="21" customHeight="1" x14ac:dyDescent="0.3">
      <c r="B97" s="147"/>
      <c r="C97" s="56" t="s">
        <v>226</v>
      </c>
      <c r="D97" s="9"/>
    </row>
    <row r="98" spans="1:18" ht="63" x14ac:dyDescent="0.3">
      <c r="B98" s="97">
        <f>B95+1</f>
        <v>31</v>
      </c>
      <c r="C98" s="46" t="s">
        <v>164</v>
      </c>
      <c r="D98" s="11"/>
    </row>
    <row r="99" spans="1:18" ht="24" customHeight="1" x14ac:dyDescent="0.3">
      <c r="B99" s="145" t="s">
        <v>13</v>
      </c>
      <c r="C99" s="145"/>
      <c r="D99" s="145"/>
    </row>
    <row r="100" spans="1:18" ht="31.5" x14ac:dyDescent="0.3">
      <c r="B100" s="97">
        <f>B98+1</f>
        <v>32</v>
      </c>
      <c r="C100" s="46" t="s">
        <v>134</v>
      </c>
      <c r="D100" s="11"/>
    </row>
    <row r="101" spans="1:18" s="70" customFormat="1" ht="126" x14ac:dyDescent="0.3">
      <c r="A101" s="77"/>
      <c r="B101" s="96">
        <f>B100+1</f>
        <v>33</v>
      </c>
      <c r="C101" s="53" t="s">
        <v>282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47.25" x14ac:dyDescent="0.3">
      <c r="B102" s="147">
        <f>B101+1</f>
        <v>34</v>
      </c>
      <c r="C102" s="46" t="s">
        <v>165</v>
      </c>
      <c r="D102" s="45"/>
      <c r="E102" s="2">
        <f>IF(AND(D103&gt;0,D104&gt;0),"грешка",0)</f>
        <v>0</v>
      </c>
    </row>
    <row r="103" spans="1:18" ht="21" customHeight="1" x14ac:dyDescent="0.3">
      <c r="B103" s="147"/>
      <c r="C103" s="56" t="s">
        <v>225</v>
      </c>
      <c r="D103" s="11"/>
    </row>
    <row r="104" spans="1:18" ht="21" customHeight="1" x14ac:dyDescent="0.3">
      <c r="B104" s="147"/>
      <c r="C104" s="56" t="s">
        <v>226</v>
      </c>
      <c r="D104" s="11"/>
    </row>
    <row r="105" spans="1:18" ht="63" x14ac:dyDescent="0.3">
      <c r="B105" s="147">
        <f>B102+1</f>
        <v>35</v>
      </c>
      <c r="C105" s="72" t="s">
        <v>166</v>
      </c>
      <c r="D105" s="45"/>
      <c r="E105" s="2">
        <f>IF(AND(D106&gt;0,D107&gt;0),"грешка",0)</f>
        <v>0</v>
      </c>
    </row>
    <row r="106" spans="1:18" ht="21" customHeight="1" x14ac:dyDescent="0.3">
      <c r="B106" s="147"/>
      <c r="C106" s="56" t="s">
        <v>225</v>
      </c>
      <c r="D106" s="11"/>
    </row>
    <row r="107" spans="1:18" ht="21" customHeight="1" x14ac:dyDescent="0.3">
      <c r="B107" s="147"/>
      <c r="C107" s="56" t="s">
        <v>226</v>
      </c>
      <c r="D107" s="11"/>
    </row>
    <row r="108" spans="1:18" ht="47.25" x14ac:dyDescent="0.3">
      <c r="B108" s="147">
        <f>B105+1</f>
        <v>36</v>
      </c>
      <c r="C108" s="72" t="s">
        <v>167</v>
      </c>
      <c r="D108" s="45"/>
      <c r="E108" s="2">
        <f>IF(AND(D109&gt;0,D110&gt;0),"грешка",0)</f>
        <v>0</v>
      </c>
    </row>
    <row r="109" spans="1:18" ht="21" customHeight="1" x14ac:dyDescent="0.3">
      <c r="B109" s="147"/>
      <c r="C109" s="56" t="s">
        <v>225</v>
      </c>
      <c r="D109" s="11"/>
    </row>
    <row r="110" spans="1:18" ht="21" customHeight="1" x14ac:dyDescent="0.3">
      <c r="B110" s="147"/>
      <c r="C110" s="56" t="s">
        <v>226</v>
      </c>
      <c r="D110" s="11"/>
    </row>
    <row r="111" spans="1:18" ht="78.75" x14ac:dyDescent="0.3">
      <c r="B111" s="147">
        <f>B108+1</f>
        <v>37</v>
      </c>
      <c r="C111" s="46" t="s">
        <v>168</v>
      </c>
      <c r="D111" s="45"/>
      <c r="E111" s="2">
        <f>IF(AND(D112&gt;0,D113&gt;0),"грешка",0)</f>
        <v>0</v>
      </c>
    </row>
    <row r="112" spans="1:18" ht="21" customHeight="1" x14ac:dyDescent="0.3">
      <c r="B112" s="147"/>
      <c r="C112" s="56" t="s">
        <v>225</v>
      </c>
      <c r="D112" s="11"/>
    </row>
    <row r="113" spans="2:5" ht="21" customHeight="1" x14ac:dyDescent="0.3">
      <c r="B113" s="147"/>
      <c r="C113" s="56" t="s">
        <v>226</v>
      </c>
      <c r="D113" s="11"/>
    </row>
    <row r="114" spans="2:5" ht="63" x14ac:dyDescent="0.3">
      <c r="B114" s="147">
        <f>B111+1</f>
        <v>38</v>
      </c>
      <c r="C114" s="46" t="s">
        <v>169</v>
      </c>
      <c r="D114" s="45"/>
      <c r="E114" s="2">
        <f>IF(AND(D115&gt;0,D116&gt;0),"грешка",0)</f>
        <v>0</v>
      </c>
    </row>
    <row r="115" spans="2:5" ht="21" customHeight="1" x14ac:dyDescent="0.3">
      <c r="B115" s="147"/>
      <c r="C115" s="56" t="s">
        <v>225</v>
      </c>
      <c r="D115" s="11"/>
    </row>
    <row r="116" spans="2:5" ht="21" customHeight="1" x14ac:dyDescent="0.3">
      <c r="B116" s="147"/>
      <c r="C116" s="56" t="s">
        <v>226</v>
      </c>
      <c r="D116" s="11"/>
    </row>
    <row r="117" spans="2:5" ht="21" customHeight="1" x14ac:dyDescent="0.3">
      <c r="B117" s="147">
        <f>B114+1</f>
        <v>39</v>
      </c>
      <c r="C117" s="46" t="s">
        <v>14</v>
      </c>
      <c r="D117" s="95"/>
    </row>
    <row r="118" spans="2:5" ht="21" customHeight="1" x14ac:dyDescent="0.3">
      <c r="B118" s="147"/>
      <c r="C118" s="56" t="s">
        <v>15</v>
      </c>
      <c r="D118" s="11"/>
    </row>
    <row r="119" spans="2:5" ht="21" customHeight="1" x14ac:dyDescent="0.3">
      <c r="B119" s="147"/>
      <c r="C119" s="56" t="s">
        <v>16</v>
      </c>
      <c r="D119" s="11"/>
    </row>
    <row r="120" spans="2:5" ht="31.5" x14ac:dyDescent="0.3">
      <c r="B120" s="147">
        <f>B117+1</f>
        <v>40</v>
      </c>
      <c r="C120" s="53" t="s">
        <v>35</v>
      </c>
      <c r="D120" s="95"/>
    </row>
    <row r="121" spans="2:5" x14ac:dyDescent="0.3">
      <c r="B121" s="147"/>
      <c r="C121" s="73" t="s">
        <v>36</v>
      </c>
      <c r="D121" s="11"/>
    </row>
    <row r="122" spans="2:5" x14ac:dyDescent="0.3">
      <c r="B122" s="147"/>
      <c r="C122" s="73" t="s">
        <v>17</v>
      </c>
      <c r="D122" s="11"/>
    </row>
    <row r="123" spans="2:5" ht="31.5" x14ac:dyDescent="0.3">
      <c r="B123" s="97">
        <f>B120+1</f>
        <v>41</v>
      </c>
      <c r="C123" s="53" t="s">
        <v>43</v>
      </c>
      <c r="D123" s="95"/>
    </row>
    <row r="124" spans="2:5" ht="24.75" customHeight="1" x14ac:dyDescent="0.3">
      <c r="B124" s="145" t="s">
        <v>139</v>
      </c>
      <c r="C124" s="145"/>
      <c r="D124" s="145"/>
    </row>
    <row r="125" spans="2:5" ht="96" customHeight="1" x14ac:dyDescent="0.3">
      <c r="B125" s="96">
        <f>B123+1</f>
        <v>42</v>
      </c>
      <c r="C125" s="53" t="s">
        <v>230</v>
      </c>
      <c r="D125" s="95"/>
    </row>
    <row r="126" spans="2:5" ht="19.149999999999999" customHeight="1" x14ac:dyDescent="0.3">
      <c r="B126" s="74"/>
      <c r="C126" s="75" t="s">
        <v>145</v>
      </c>
      <c r="D126" s="9"/>
    </row>
    <row r="127" spans="2:5" ht="19.149999999999999" customHeight="1" x14ac:dyDescent="0.3">
      <c r="B127" s="74"/>
      <c r="C127" s="75" t="s">
        <v>146</v>
      </c>
      <c r="D127" s="9"/>
    </row>
    <row r="128" spans="2:5" ht="19.149999999999999" customHeight="1" thickBot="1" x14ac:dyDescent="0.35">
      <c r="B128" s="100"/>
      <c r="C128" s="75" t="s">
        <v>147</v>
      </c>
      <c r="D128" s="9"/>
    </row>
    <row r="129" spans="1:20" s="76" customFormat="1" ht="138" customHeight="1" x14ac:dyDescent="0.35">
      <c r="A129" s="140"/>
      <c r="B129" s="101">
        <f>+B125+1</f>
        <v>43</v>
      </c>
      <c r="C129" s="148" t="s">
        <v>337</v>
      </c>
      <c r="D129" s="149"/>
      <c r="E129" s="3">
        <f>IF(SUM(A130:A146,E146,E148)&gt;1,"превишен брой уреди",0)</f>
        <v>0</v>
      </c>
      <c r="G129" s="104" t="s">
        <v>302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A130" s="10">
        <f t="shared" ref="A130:A156" si="0">+IF(D130&gt;0,1,0)</f>
        <v>0</v>
      </c>
      <c r="B130" s="102"/>
      <c r="C130" s="98" t="s">
        <v>292</v>
      </c>
      <c r="D130" s="11"/>
      <c r="E130" s="77"/>
      <c r="G130" s="105">
        <f t="shared" ref="G130:G138" si="1">+IF(Q191="Не",0,Q191)</f>
        <v>0</v>
      </c>
      <c r="J130" s="39"/>
    </row>
    <row r="131" spans="1:20" ht="22.9" customHeight="1" x14ac:dyDescent="0.3">
      <c r="A131" s="10">
        <f t="shared" si="0"/>
        <v>0</v>
      </c>
      <c r="B131" s="102"/>
      <c r="C131" s="98" t="s">
        <v>291</v>
      </c>
      <c r="D131" s="11"/>
      <c r="E131" s="77"/>
      <c r="G131" s="105">
        <f t="shared" si="1"/>
        <v>0</v>
      </c>
      <c r="J131" s="39"/>
    </row>
    <row r="132" spans="1:20" ht="22.9" customHeight="1" x14ac:dyDescent="0.3">
      <c r="A132" s="10">
        <f t="shared" si="0"/>
        <v>0</v>
      </c>
      <c r="B132" s="102"/>
      <c r="C132" s="98" t="s">
        <v>290</v>
      </c>
      <c r="D132" s="11"/>
      <c r="E132" s="77"/>
      <c r="G132" s="105">
        <f t="shared" si="1"/>
        <v>0</v>
      </c>
      <c r="J132" s="39"/>
    </row>
    <row r="133" spans="1:20" ht="22.9" customHeight="1" x14ac:dyDescent="0.3">
      <c r="A133" s="10">
        <f t="shared" si="0"/>
        <v>0</v>
      </c>
      <c r="B133" s="102"/>
      <c r="C133" s="98" t="s">
        <v>289</v>
      </c>
      <c r="D133" s="11"/>
      <c r="E133" s="77"/>
      <c r="G133" s="105">
        <f t="shared" si="1"/>
        <v>0</v>
      </c>
      <c r="J133" s="39"/>
    </row>
    <row r="134" spans="1:20" ht="22.9" customHeight="1" x14ac:dyDescent="0.3">
      <c r="A134" s="10">
        <f t="shared" si="0"/>
        <v>0</v>
      </c>
      <c r="B134" s="102"/>
      <c r="C134" s="98" t="s">
        <v>288</v>
      </c>
      <c r="D134" s="11"/>
      <c r="E134" s="77"/>
      <c r="G134" s="105">
        <f t="shared" si="1"/>
        <v>0</v>
      </c>
      <c r="J134" s="39"/>
    </row>
    <row r="135" spans="1:20" ht="22.9" customHeight="1" x14ac:dyDescent="0.3">
      <c r="A135" s="10">
        <f t="shared" si="0"/>
        <v>0</v>
      </c>
      <c r="B135" s="102"/>
      <c r="C135" s="98" t="s">
        <v>287</v>
      </c>
      <c r="D135" s="11"/>
      <c r="E135" s="77"/>
      <c r="G135" s="105">
        <f t="shared" si="1"/>
        <v>0</v>
      </c>
      <c r="J135" s="39"/>
    </row>
    <row r="136" spans="1:20" ht="22.9" customHeight="1" x14ac:dyDescent="0.3">
      <c r="A136" s="10">
        <f t="shared" si="0"/>
        <v>0</v>
      </c>
      <c r="B136" s="102"/>
      <c r="C136" s="98" t="s">
        <v>286</v>
      </c>
      <c r="D136" s="11"/>
      <c r="E136" s="77"/>
      <c r="G136" s="105">
        <f t="shared" si="1"/>
        <v>0</v>
      </c>
      <c r="H136" s="106"/>
      <c r="J136" s="39"/>
    </row>
    <row r="137" spans="1:20" ht="22.9" customHeight="1" x14ac:dyDescent="0.3">
      <c r="A137" s="10">
        <f t="shared" si="0"/>
        <v>0</v>
      </c>
      <c r="B137" s="102"/>
      <c r="C137" s="98" t="s">
        <v>285</v>
      </c>
      <c r="D137" s="11"/>
      <c r="E137" s="77"/>
      <c r="G137" s="105">
        <f t="shared" si="1"/>
        <v>0</v>
      </c>
      <c r="H137" s="106"/>
      <c r="J137" s="39"/>
    </row>
    <row r="138" spans="1:20" ht="22.9" customHeight="1" x14ac:dyDescent="0.3">
      <c r="A138" s="10">
        <f t="shared" si="0"/>
        <v>0</v>
      </c>
      <c r="B138" s="102"/>
      <c r="C138" s="98" t="s">
        <v>284</v>
      </c>
      <c r="D138" s="11"/>
      <c r="E138" s="77"/>
      <c r="G138" s="105">
        <f t="shared" si="1"/>
        <v>0</v>
      </c>
      <c r="H138" s="106"/>
      <c r="J138" s="39"/>
    </row>
    <row r="139" spans="1:20" ht="22.9" customHeight="1" x14ac:dyDescent="0.3">
      <c r="A139" s="10">
        <f t="shared" si="0"/>
        <v>0</v>
      </c>
      <c r="B139" s="102"/>
      <c r="C139" s="98" t="s">
        <v>283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0"/>
        <v>0</v>
      </c>
      <c r="B140" s="102"/>
      <c r="C140" s="98" t="s">
        <v>294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0"/>
        <v>0</v>
      </c>
      <c r="B141" s="102"/>
      <c r="C141" s="98" t="s">
        <v>295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0"/>
        <v>0</v>
      </c>
      <c r="B142" s="102"/>
      <c r="C142" s="98" t="s">
        <v>296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0"/>
        <v>0</v>
      </c>
      <c r="B143" s="102"/>
      <c r="C143" s="98" t="s">
        <v>293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0"/>
        <v>0</v>
      </c>
      <c r="B144" s="102"/>
      <c r="C144" s="98" t="s">
        <v>297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0"/>
        <v>0</v>
      </c>
      <c r="B145" s="102"/>
      <c r="C145" s="98" t="s">
        <v>298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0"/>
        <v>0</v>
      </c>
      <c r="B146" s="102"/>
      <c r="C146" s="98" t="s">
        <v>299</v>
      </c>
      <c r="D146" s="11"/>
      <c r="E146" s="4">
        <f>IF(OR(D147&gt;0,D148&gt;0),1,0)</f>
        <v>0</v>
      </c>
      <c r="G146" s="105">
        <f t="shared" si="2"/>
        <v>0</v>
      </c>
      <c r="H146" s="106"/>
      <c r="J146" s="39"/>
    </row>
    <row r="147" spans="1:10" ht="22.9" customHeight="1" x14ac:dyDescent="0.3">
      <c r="A147" s="10">
        <f t="shared" si="0"/>
        <v>0</v>
      </c>
      <c r="B147" s="102"/>
      <c r="C147" s="98" t="s">
        <v>300</v>
      </c>
      <c r="D147" s="11"/>
      <c r="E147" s="4">
        <f>IF((D147+D148)&gt;3,"Превишен максимален брой конвектори",0)</f>
        <v>0</v>
      </c>
      <c r="G147" s="105">
        <f t="shared" si="2"/>
        <v>0</v>
      </c>
      <c r="J147" s="39"/>
    </row>
    <row r="148" spans="1:10" ht="22.9" customHeight="1" x14ac:dyDescent="0.3">
      <c r="A148" s="10">
        <f t="shared" si="0"/>
        <v>0</v>
      </c>
      <c r="B148" s="102"/>
      <c r="C148" s="98" t="s">
        <v>301</v>
      </c>
      <c r="D148" s="11"/>
      <c r="E148" s="4">
        <f>IF(OR(D149&gt;0,D150&gt;0,D151&gt;0,D152&gt;0,D153&gt;0,D154&gt;0),1,0)</f>
        <v>0</v>
      </c>
      <c r="G148" s="105">
        <f t="shared" si="2"/>
        <v>0</v>
      </c>
      <c r="J148" s="39"/>
    </row>
    <row r="149" spans="1:10" ht="22.9" customHeight="1" x14ac:dyDescent="0.3">
      <c r="A149" s="10">
        <f t="shared" si="0"/>
        <v>0</v>
      </c>
      <c r="B149" s="102"/>
      <c r="C149" s="98" t="s">
        <v>329</v>
      </c>
      <c r="D149" s="11"/>
      <c r="E149" s="4">
        <f>IF((D149+D150+D151+D152+D153+D154)&gt;3,"Превишен максимален брой климатици",0)</f>
        <v>0</v>
      </c>
      <c r="G149" s="105">
        <f t="shared" si="2"/>
        <v>0</v>
      </c>
      <c r="J149" s="39"/>
    </row>
    <row r="150" spans="1:10" ht="22.9" customHeight="1" x14ac:dyDescent="0.3">
      <c r="A150" s="10">
        <f t="shared" si="0"/>
        <v>0</v>
      </c>
      <c r="B150" s="102"/>
      <c r="C150" s="98" t="s">
        <v>330</v>
      </c>
      <c r="D150" s="11"/>
      <c r="E150" s="10"/>
      <c r="G150" s="105">
        <f t="shared" si="2"/>
        <v>0</v>
      </c>
      <c r="J150" s="39"/>
    </row>
    <row r="151" spans="1:10" ht="22.9" customHeight="1" x14ac:dyDescent="0.3">
      <c r="A151" s="10">
        <f t="shared" si="0"/>
        <v>0</v>
      </c>
      <c r="B151" s="102"/>
      <c r="C151" s="98" t="s">
        <v>331</v>
      </c>
      <c r="D151" s="11"/>
      <c r="E151" s="10"/>
      <c r="G151" s="105">
        <f t="shared" si="2"/>
        <v>0</v>
      </c>
      <c r="J151" s="39"/>
    </row>
    <row r="152" spans="1:10" ht="22.9" customHeight="1" x14ac:dyDescent="0.3">
      <c r="A152" s="10">
        <f t="shared" si="0"/>
        <v>0</v>
      </c>
      <c r="B152" s="102"/>
      <c r="C152" s="98" t="s">
        <v>332</v>
      </c>
      <c r="D152" s="11"/>
      <c r="E152" s="10"/>
      <c r="G152" s="105">
        <f t="shared" si="2"/>
        <v>0</v>
      </c>
      <c r="J152" s="39"/>
    </row>
    <row r="153" spans="1:10" ht="22.9" customHeight="1" x14ac:dyDescent="0.3">
      <c r="A153" s="10">
        <f t="shared" si="0"/>
        <v>0</v>
      </c>
      <c r="B153" s="102"/>
      <c r="C153" s="98" t="s">
        <v>333</v>
      </c>
      <c r="D153" s="11"/>
      <c r="E153" s="10"/>
      <c r="G153" s="105">
        <f t="shared" si="2"/>
        <v>0</v>
      </c>
      <c r="J153" s="39"/>
    </row>
    <row r="154" spans="1:10" ht="22.9" customHeight="1" thickBot="1" x14ac:dyDescent="0.35">
      <c r="A154" s="10">
        <f t="shared" si="0"/>
        <v>0</v>
      </c>
      <c r="B154" s="102"/>
      <c r="C154" s="99" t="s">
        <v>334</v>
      </c>
      <c r="D154" s="11"/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 t="shared" si="0"/>
        <v>0</v>
      </c>
      <c r="B155" s="102"/>
      <c r="C155" s="98" t="s">
        <v>335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 t="shared" si="0"/>
        <v>0</v>
      </c>
      <c r="B156" s="103"/>
      <c r="C156" s="98" t="s">
        <v>336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46" t="s">
        <v>272</v>
      </c>
      <c r="C157" s="145"/>
      <c r="D157" s="145"/>
      <c r="G157" s="106"/>
      <c r="J157" s="39"/>
    </row>
    <row r="158" spans="1:10" ht="24" customHeight="1" x14ac:dyDescent="0.3">
      <c r="B158" s="78"/>
      <c r="C158" s="79" t="s">
        <v>273</v>
      </c>
      <c r="D158" s="78"/>
      <c r="J158" s="39"/>
    </row>
    <row r="159" spans="1:10" x14ac:dyDescent="0.3">
      <c r="B159" s="45">
        <v>1</v>
      </c>
      <c r="C159" s="46" t="s">
        <v>136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137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231</v>
      </c>
      <c r="D161" s="11"/>
      <c r="J161" s="39"/>
    </row>
    <row r="162" spans="2:20" ht="47.25" x14ac:dyDescent="0.3">
      <c r="B162" s="45">
        <f t="shared" si="3"/>
        <v>4</v>
      </c>
      <c r="C162" s="46" t="s">
        <v>232</v>
      </c>
      <c r="D162" s="11"/>
      <c r="J162" s="39"/>
    </row>
    <row r="163" spans="2:20" ht="48.75" thickBot="1" x14ac:dyDescent="0.35">
      <c r="B163" s="45">
        <f t="shared" si="3"/>
        <v>5</v>
      </c>
      <c r="C163" s="80" t="s">
        <v>233</v>
      </c>
      <c r="D163" s="11"/>
      <c r="G163" s="106"/>
      <c r="J163" s="39"/>
    </row>
    <row r="164" spans="2:20" ht="49.5" thickTop="1" thickBot="1" x14ac:dyDescent="0.35">
      <c r="B164" s="45">
        <f t="shared" si="3"/>
        <v>6</v>
      </c>
      <c r="C164" s="80" t="s">
        <v>268</v>
      </c>
      <c r="D164" s="11"/>
      <c r="G164" s="106"/>
      <c r="J164" s="155" t="s">
        <v>180</v>
      </c>
      <c r="K164" s="156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63.75" x14ac:dyDescent="0.3">
      <c r="B165" s="45">
        <f t="shared" si="3"/>
        <v>7</v>
      </c>
      <c r="C165" s="80" t="s">
        <v>234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32.25" x14ac:dyDescent="0.3">
      <c r="B166" s="45">
        <f t="shared" si="3"/>
        <v>8</v>
      </c>
      <c r="C166" s="80" t="s">
        <v>235</v>
      </c>
      <c r="D166" s="11"/>
      <c r="G166" s="106"/>
      <c r="J166" s="108" t="s">
        <v>303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B167" s="39"/>
      <c r="G167" s="106"/>
      <c r="J167" s="110" t="s">
        <v>304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B168" s="39"/>
      <c r="G168" s="106"/>
      <c r="J168" s="110" t="s">
        <v>305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306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250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249</v>
      </c>
      <c r="D171" s="87" t="s">
        <v>247</v>
      </c>
      <c r="E171" s="87" t="s">
        <v>248</v>
      </c>
      <c r="G171" s="106"/>
      <c r="J171" s="108" t="s">
        <v>307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251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0</v>
      </c>
      <c r="G172" s="106"/>
      <c r="J172" s="110" t="s">
        <v>308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252</v>
      </c>
      <c r="D173" s="82">
        <v>4</v>
      </c>
      <c r="E173" s="82">
        <f>IF(D36&gt;0,D173,0)</f>
        <v>0</v>
      </c>
      <c r="G173" s="106"/>
      <c r="J173" s="110" t="s">
        <v>309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253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254</v>
      </c>
      <c r="D175" s="83">
        <v>2</v>
      </c>
      <c r="E175" s="82">
        <f>SUM(E176:E177)</f>
        <v>0</v>
      </c>
      <c r="G175" s="106"/>
      <c r="J175" s="111" t="s">
        <v>310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236</v>
      </c>
      <c r="D176" s="84">
        <v>1</v>
      </c>
      <c r="E176" s="84">
        <f>IF(D53&gt;0,D176,0)</f>
        <v>0</v>
      </c>
      <c r="G176" s="106"/>
      <c r="J176" s="111" t="s">
        <v>311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237</v>
      </c>
      <c r="D177" s="84">
        <v>1</v>
      </c>
      <c r="E177" s="84">
        <f>IF(D56&gt;0,D177,0)</f>
        <v>0</v>
      </c>
      <c r="G177" s="106"/>
      <c r="J177" s="111" t="s">
        <v>312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255</v>
      </c>
      <c r="D178" s="82">
        <v>6</v>
      </c>
      <c r="E178" s="82">
        <f>SUM(E179:E181)</f>
        <v>0</v>
      </c>
      <c r="G178" s="106"/>
      <c r="J178" s="111" t="s">
        <v>313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242</v>
      </c>
      <c r="D179" s="84">
        <v>2</v>
      </c>
      <c r="E179" s="84">
        <f>IF(D103&gt;0,D179,0)</f>
        <v>0</v>
      </c>
      <c r="G179" s="106"/>
      <c r="J179" s="111" t="s">
        <v>314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243</v>
      </c>
      <c r="D180" s="84">
        <v>2</v>
      </c>
      <c r="E180" s="84">
        <f>IF(D109&gt;0,D180,0)</f>
        <v>0</v>
      </c>
      <c r="G180" s="106"/>
      <c r="J180" s="114" t="s">
        <v>315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244</v>
      </c>
      <c r="D181" s="84">
        <v>2</v>
      </c>
      <c r="E181" s="84">
        <f>IF(D106&gt;0,D181,0)</f>
        <v>0</v>
      </c>
      <c r="G181" s="106"/>
      <c r="J181" s="114" t="s">
        <v>316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256</v>
      </c>
      <c r="D182" s="83">
        <v>4</v>
      </c>
      <c r="E182" s="82">
        <f>SUM(E183:E186)</f>
        <v>0</v>
      </c>
      <c r="G182" s="106"/>
      <c r="J182" s="114" t="s">
        <v>317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238</v>
      </c>
      <c r="D183" s="84">
        <v>1</v>
      </c>
      <c r="E183" s="84">
        <f>IF(D100=1,D183,0)</f>
        <v>0</v>
      </c>
      <c r="G183" s="106"/>
      <c r="J183" s="111" t="s">
        <v>318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239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240</v>
      </c>
      <c r="D185" s="84">
        <v>3</v>
      </c>
      <c r="E185" s="84">
        <f>IF(D100=3,D185,0)</f>
        <v>0</v>
      </c>
      <c r="G185" s="106"/>
      <c r="J185" s="108" t="s">
        <v>181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241</v>
      </c>
      <c r="D186" s="84">
        <v>4</v>
      </c>
      <c r="E186" s="84">
        <f>IF(D100&gt;=4,D186,0)</f>
        <v>0</v>
      </c>
      <c r="G186" s="106"/>
      <c r="J186" s="110" t="s">
        <v>319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257</v>
      </c>
      <c r="D187" s="82">
        <v>3</v>
      </c>
      <c r="E187" s="82">
        <f>MAX(E188:E189)</f>
        <v>0</v>
      </c>
      <c r="G187" s="106"/>
      <c r="J187" s="110" t="s">
        <v>320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245</v>
      </c>
      <c r="D188" s="84">
        <v>2</v>
      </c>
      <c r="E188" s="84">
        <f>IF(D112&gt;0,D188,0)</f>
        <v>0</v>
      </c>
      <c r="G188" s="106"/>
      <c r="J188" s="116" t="s">
        <v>321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246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185</v>
      </c>
      <c r="O190" s="19"/>
      <c r="P190" s="19"/>
      <c r="Q190" s="117" t="s">
        <v>184</v>
      </c>
      <c r="R190" s="14"/>
      <c r="S190" s="132" t="s">
        <v>186</v>
      </c>
      <c r="T190" s="139" t="s">
        <v>187</v>
      </c>
    </row>
    <row r="191" spans="3:20" x14ac:dyDescent="0.3">
      <c r="G191" s="106"/>
      <c r="J191" s="33"/>
      <c r="K191" s="12"/>
      <c r="L191" s="12"/>
      <c r="M191" s="13"/>
      <c r="N191" s="119" t="s">
        <v>188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189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190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191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192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193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194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195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196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338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197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198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199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339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200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201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202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203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204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205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206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207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208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209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210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211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212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182</v>
      </c>
      <c r="T218" s="123" t="s">
        <v>183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213</v>
      </c>
      <c r="P220" s="126" t="s">
        <v>213</v>
      </c>
      <c r="Q220" s="126" t="s">
        <v>213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214</v>
      </c>
      <c r="P221" s="119" t="s">
        <v>215</v>
      </c>
      <c r="Q221" s="119" t="s">
        <v>216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217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218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219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220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221</v>
      </c>
      <c r="O227" s="20" t="s">
        <v>322</v>
      </c>
      <c r="P227" s="20" t="s">
        <v>323</v>
      </c>
      <c r="Q227" s="20" t="s">
        <v>324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222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223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214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215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216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186</v>
      </c>
      <c r="M234" s="118" t="s">
        <v>187</v>
      </c>
      <c r="N234" s="20" t="s">
        <v>224</v>
      </c>
      <c r="O234" s="20" t="s">
        <v>325</v>
      </c>
      <c r="P234" s="20" t="s">
        <v>326</v>
      </c>
      <c r="Q234" s="20" t="s">
        <v>327</v>
      </c>
      <c r="R234" s="132" t="s">
        <v>328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203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204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205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206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207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208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209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210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120:B122"/>
    <mergeCell ref="B124:D124"/>
    <mergeCell ref="C129:D129"/>
    <mergeCell ref="B157:D157"/>
    <mergeCell ref="J164:K164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</mergeCells>
  <conditionalFormatting sqref="E38">
    <cfRule type="cellIs" dxfId="188" priority="21" operator="greaterThan">
      <formula>0</formula>
    </cfRule>
  </conditionalFormatting>
  <conditionalFormatting sqref="E43">
    <cfRule type="cellIs" dxfId="187" priority="20" operator="greaterThan">
      <formula>0</formula>
    </cfRule>
  </conditionalFormatting>
  <conditionalFormatting sqref="E52">
    <cfRule type="cellIs" dxfId="186" priority="19" operator="greaterThan">
      <formula>0</formula>
    </cfRule>
  </conditionalFormatting>
  <conditionalFormatting sqref="E55">
    <cfRule type="cellIs" dxfId="185" priority="18" operator="greaterThan">
      <formula>0</formula>
    </cfRule>
  </conditionalFormatting>
  <conditionalFormatting sqref="E65">
    <cfRule type="cellIs" dxfId="184" priority="17" operator="greaterThan">
      <formula>0</formula>
    </cfRule>
  </conditionalFormatting>
  <conditionalFormatting sqref="E77">
    <cfRule type="cellIs" dxfId="183" priority="16" operator="greaterThan">
      <formula>0</formula>
    </cfRule>
  </conditionalFormatting>
  <conditionalFormatting sqref="E81">
    <cfRule type="cellIs" dxfId="182" priority="15" operator="greaterThan">
      <formula>0</formula>
    </cfRule>
  </conditionalFormatting>
  <conditionalFormatting sqref="E85">
    <cfRule type="cellIs" dxfId="181" priority="14" operator="greaterThan">
      <formula>0</formula>
    </cfRule>
  </conditionalFormatting>
  <conditionalFormatting sqref="E95">
    <cfRule type="cellIs" dxfId="180" priority="13" operator="greaterThan">
      <formula>0</formula>
    </cfRule>
  </conditionalFormatting>
  <conditionalFormatting sqref="E102">
    <cfRule type="cellIs" dxfId="179" priority="12" operator="greaterThan">
      <formula>0</formula>
    </cfRule>
  </conditionalFormatting>
  <conditionalFormatting sqref="E105">
    <cfRule type="cellIs" dxfId="178" priority="11" operator="greaterThan">
      <formula>0</formula>
    </cfRule>
  </conditionalFormatting>
  <conditionalFormatting sqref="E108">
    <cfRule type="cellIs" dxfId="177" priority="10" operator="greaterThan">
      <formula>0</formula>
    </cfRule>
  </conditionalFormatting>
  <conditionalFormatting sqref="E111">
    <cfRule type="cellIs" dxfId="176" priority="9" operator="greaterThan">
      <formula>0</formula>
    </cfRule>
  </conditionalFormatting>
  <conditionalFormatting sqref="E114">
    <cfRule type="cellIs" dxfId="175" priority="8" operator="greaterThan">
      <formula>0</formula>
    </cfRule>
  </conditionalFormatting>
  <conditionalFormatting sqref="E156">
    <cfRule type="cellIs" dxfId="174" priority="7" operator="greaterThan">
      <formula>0</formula>
    </cfRule>
  </conditionalFormatting>
  <conditionalFormatting sqref="E149">
    <cfRule type="cellIs" dxfId="173" priority="6" operator="greaterThan">
      <formula>0</formula>
    </cfRule>
  </conditionalFormatting>
  <conditionalFormatting sqref="E147">
    <cfRule type="cellIs" dxfId="172" priority="5" operator="greaterThan">
      <formula>0</formula>
    </cfRule>
  </conditionalFormatting>
  <conditionalFormatting sqref="E130">
    <cfRule type="cellIs" dxfId="171" priority="4" operator="greaterThan">
      <formula>0</formula>
    </cfRule>
  </conditionalFormatting>
  <conditionalFormatting sqref="E129">
    <cfRule type="cellIs" dxfId="170" priority="3" operator="greaterThan">
      <formula>0</formula>
    </cfRule>
  </conditionalFormatting>
  <conditionalFormatting sqref="E155">
    <cfRule type="cellIs" dxfId="169" priority="2" operator="greaterThan">
      <formula>0</formula>
    </cfRule>
  </conditionalFormatting>
  <conditionalFormatting sqref="E89">
    <cfRule type="cellIs" dxfId="168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C165" sqref="C165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+'12'!E1+1</f>
        <v>13</v>
      </c>
      <c r="J1" s="39"/>
    </row>
    <row r="2" spans="2:131" ht="18" thickBot="1" x14ac:dyDescent="0.35">
      <c r="C2" s="41" t="s">
        <v>149</v>
      </c>
      <c r="D2" s="41" t="str">
        <f>CONCATENATE("СО ОПОС_",E1)</f>
        <v>СО ОПОС_13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11</v>
      </c>
    </row>
    <row r="11" spans="2:131" ht="48" customHeight="1" x14ac:dyDescent="0.3">
      <c r="B11" s="150" t="s">
        <v>133</v>
      </c>
      <c r="C11" s="150"/>
      <c r="D11" s="150"/>
    </row>
    <row r="12" spans="2:131" ht="29.25" customHeight="1" x14ac:dyDescent="0.3">
      <c r="D12" s="94" t="s">
        <v>274</v>
      </c>
    </row>
    <row r="13" spans="2:131" ht="54.75" customHeight="1" x14ac:dyDescent="0.3">
      <c r="B13" s="154" t="s">
        <v>132</v>
      </c>
      <c r="C13" s="154"/>
      <c r="D13" s="154"/>
      <c r="AQ13" s="10" t="s">
        <v>44</v>
      </c>
      <c r="AR13" s="10" t="s">
        <v>45</v>
      </c>
      <c r="AS13" s="10" t="s">
        <v>46</v>
      </c>
      <c r="AT13" s="10" t="s">
        <v>47</v>
      </c>
      <c r="AU13" s="10" t="s">
        <v>48</v>
      </c>
      <c r="AV13" s="10" t="s">
        <v>49</v>
      </c>
      <c r="AW13" s="10" t="s">
        <v>50</v>
      </c>
      <c r="AX13" s="10" t="s">
        <v>51</v>
      </c>
      <c r="AY13" s="10" t="s">
        <v>52</v>
      </c>
      <c r="AZ13" s="10" t="s">
        <v>53</v>
      </c>
      <c r="BA13" s="10" t="s">
        <v>54</v>
      </c>
      <c r="BB13" s="10" t="s">
        <v>55</v>
      </c>
      <c r="BC13" s="10" t="s">
        <v>56</v>
      </c>
      <c r="BD13" s="10" t="s">
        <v>57</v>
      </c>
      <c r="BE13" s="10" t="s">
        <v>58</v>
      </c>
      <c r="BF13" s="10" t="s">
        <v>59</v>
      </c>
      <c r="BG13" s="10" t="s">
        <v>60</v>
      </c>
      <c r="BH13" s="10" t="s">
        <v>61</v>
      </c>
      <c r="BI13" s="10" t="s">
        <v>62</v>
      </c>
      <c r="BJ13" s="10" t="s">
        <v>63</v>
      </c>
      <c r="BK13" s="10" t="s">
        <v>64</v>
      </c>
      <c r="BL13" s="10" t="s">
        <v>65</v>
      </c>
      <c r="BM13" s="10" t="s">
        <v>66</v>
      </c>
      <c r="BN13" s="10" t="s">
        <v>67</v>
      </c>
      <c r="BO13" s="10" t="s">
        <v>68</v>
      </c>
      <c r="BP13" s="10" t="s">
        <v>69</v>
      </c>
      <c r="BQ13" s="10" t="s">
        <v>70</v>
      </c>
      <c r="BR13" s="10" t="s">
        <v>71</v>
      </c>
      <c r="BS13" s="10" t="s">
        <v>72</v>
      </c>
      <c r="BT13" s="10" t="s">
        <v>73</v>
      </c>
      <c r="BU13" s="10" t="s">
        <v>74</v>
      </c>
      <c r="BV13" s="10" t="s">
        <v>75</v>
      </c>
      <c r="BW13" s="10" t="s">
        <v>92</v>
      </c>
      <c r="BX13" s="10" t="s">
        <v>93</v>
      </c>
      <c r="BY13" s="10" t="s">
        <v>94</v>
      </c>
      <c r="BZ13" s="10" t="s">
        <v>95</v>
      </c>
      <c r="CA13" s="10" t="s">
        <v>76</v>
      </c>
      <c r="CB13" s="10" t="s">
        <v>77</v>
      </c>
      <c r="CC13" s="10" t="s">
        <v>78</v>
      </c>
      <c r="CD13" s="10" t="s">
        <v>79</v>
      </c>
      <c r="CE13" s="10" t="s">
        <v>80</v>
      </c>
      <c r="CF13" s="10" t="s">
        <v>81</v>
      </c>
      <c r="CG13" s="10" t="s">
        <v>96</v>
      </c>
      <c r="CH13" s="10" t="s">
        <v>97</v>
      </c>
      <c r="CI13" s="10" t="s">
        <v>98</v>
      </c>
      <c r="CJ13" s="10" t="s">
        <v>99</v>
      </c>
      <c r="CK13" s="10" t="s">
        <v>100</v>
      </c>
      <c r="CL13" s="10" t="s">
        <v>101</v>
      </c>
      <c r="CM13" s="10" t="s">
        <v>82</v>
      </c>
      <c r="CN13" s="10" t="s">
        <v>83</v>
      </c>
      <c r="CO13" s="10" t="s">
        <v>84</v>
      </c>
      <c r="CP13" s="10" t="s">
        <v>85</v>
      </c>
      <c r="CQ13" s="10" t="s">
        <v>86</v>
      </c>
      <c r="CR13" s="10" t="s">
        <v>87</v>
      </c>
      <c r="CS13" s="10" t="s">
        <v>88</v>
      </c>
      <c r="CT13" s="10" t="s">
        <v>89</v>
      </c>
      <c r="CU13" s="10" t="s">
        <v>102</v>
      </c>
      <c r="CV13" s="10" t="s">
        <v>90</v>
      </c>
      <c r="CW13" s="10" t="s">
        <v>91</v>
      </c>
      <c r="CX13" s="10" t="s">
        <v>103</v>
      </c>
      <c r="CY13" s="10" t="s">
        <v>104</v>
      </c>
      <c r="CZ13" s="10" t="s">
        <v>105</v>
      </c>
      <c r="DA13" s="10" t="s">
        <v>106</v>
      </c>
      <c r="DB13" s="10" t="s">
        <v>107</v>
      </c>
      <c r="DC13" s="10" t="s">
        <v>108</v>
      </c>
      <c r="DD13" s="10" t="s">
        <v>109</v>
      </c>
      <c r="DE13" s="10" t="s">
        <v>110</v>
      </c>
      <c r="DF13" s="10" t="s">
        <v>111</v>
      </c>
      <c r="DG13" s="10" t="s">
        <v>112</v>
      </c>
      <c r="DH13" s="10" t="s">
        <v>113</v>
      </c>
      <c r="DI13" s="10" t="s">
        <v>114</v>
      </c>
      <c r="DJ13" s="10" t="s">
        <v>115</v>
      </c>
      <c r="DK13" s="10" t="s">
        <v>116</v>
      </c>
      <c r="DL13" s="10" t="s">
        <v>117</v>
      </c>
      <c r="DM13" s="10" t="s">
        <v>118</v>
      </c>
      <c r="DN13" s="10" t="s">
        <v>119</v>
      </c>
      <c r="DO13" s="10" t="s">
        <v>120</v>
      </c>
      <c r="DP13" s="10" t="s">
        <v>121</v>
      </c>
      <c r="DQ13" s="10" t="s">
        <v>122</v>
      </c>
      <c r="DR13" s="10" t="s">
        <v>123</v>
      </c>
      <c r="DS13" s="10" t="s">
        <v>124</v>
      </c>
      <c r="DT13" s="10" t="s">
        <v>125</v>
      </c>
      <c r="DU13" s="10" t="s">
        <v>126</v>
      </c>
      <c r="DV13" s="10" t="s">
        <v>127</v>
      </c>
      <c r="DW13" s="10" t="s">
        <v>128</v>
      </c>
      <c r="DX13" s="10" t="s">
        <v>129</v>
      </c>
      <c r="DY13" s="10" t="s">
        <v>130</v>
      </c>
      <c r="DZ13" s="10" t="s">
        <v>131</v>
      </c>
      <c r="EA13" s="10"/>
    </row>
    <row r="14" spans="2:131" ht="54.75" customHeight="1" x14ac:dyDescent="0.3">
      <c r="B14" s="157" t="s">
        <v>148</v>
      </c>
      <c r="C14" s="157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>
        <f>D33</f>
        <v>0</v>
      </c>
      <c r="BC14" s="10">
        <f>D34</f>
        <v>0</v>
      </c>
      <c r="BD14" s="10">
        <f>D35</f>
        <v>0</v>
      </c>
      <c r="BE14" s="10">
        <f>D36</f>
        <v>0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>
        <f>D71</f>
        <v>0</v>
      </c>
      <c r="BX14" s="10">
        <f>D73</f>
        <v>0</v>
      </c>
      <c r="BY14" s="10">
        <f>D74</f>
        <v>0</v>
      </c>
      <c r="BZ14" s="10">
        <f>D75</f>
        <v>0</v>
      </c>
      <c r="CA14" s="10">
        <f>D76</f>
        <v>0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>
        <f>D123</f>
        <v>0</v>
      </c>
      <c r="DA14" s="10">
        <f>D130</f>
        <v>0</v>
      </c>
      <c r="DB14" s="10">
        <f>D131</f>
        <v>0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>
        <f>D147</f>
        <v>0</v>
      </c>
      <c r="DQ14" s="10">
        <f>D148</f>
        <v>0</v>
      </c>
      <c r="DR14" s="10">
        <f>D149</f>
        <v>0</v>
      </c>
      <c r="DS14" s="10">
        <f>D150</f>
        <v>0</v>
      </c>
      <c r="DT14" s="10">
        <f>D151</f>
        <v>0</v>
      </c>
      <c r="DU14" s="10">
        <f>D152</f>
        <v>0</v>
      </c>
      <c r="DV14" s="10">
        <f>D153</f>
        <v>0</v>
      </c>
      <c r="DW14" s="10">
        <f>D154</f>
        <v>0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30.75" customHeight="1" x14ac:dyDescent="0.3">
      <c r="B16" s="151" t="s">
        <v>2</v>
      </c>
      <c r="C16" s="152"/>
      <c r="D16" s="15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135</v>
      </c>
      <c r="D17" s="8"/>
    </row>
    <row r="18" spans="2:18" ht="27.75" customHeight="1" x14ac:dyDescent="0.3">
      <c r="B18" s="50">
        <v>2</v>
      </c>
      <c r="C18" s="46" t="s">
        <v>143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150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271</v>
      </c>
      <c r="D20" s="49"/>
    </row>
    <row r="21" spans="2:18" ht="27.75" customHeight="1" x14ac:dyDescent="0.3">
      <c r="B21" s="50" t="s">
        <v>172</v>
      </c>
      <c r="C21" s="46" t="s">
        <v>269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151</v>
      </c>
      <c r="C22" s="46" t="s">
        <v>6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152</v>
      </c>
      <c r="C23" s="46" t="s">
        <v>276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153</v>
      </c>
      <c r="C24" s="46" t="s">
        <v>7</v>
      </c>
      <c r="D24" s="8"/>
    </row>
    <row r="25" spans="2:18" ht="27.75" customHeight="1" x14ac:dyDescent="0.3">
      <c r="B25" s="50" t="s">
        <v>154</v>
      </c>
      <c r="C25" s="46" t="s">
        <v>0</v>
      </c>
      <c r="D25" s="8"/>
    </row>
    <row r="26" spans="2:18" ht="27.75" customHeight="1" x14ac:dyDescent="0.3">
      <c r="B26" s="50" t="s">
        <v>155</v>
      </c>
      <c r="C26" s="46" t="s">
        <v>142</v>
      </c>
      <c r="D26" s="8"/>
    </row>
    <row r="27" spans="2:18" ht="27.75" customHeight="1" x14ac:dyDescent="0.3">
      <c r="B27" s="50" t="s">
        <v>156</v>
      </c>
      <c r="C27" s="46" t="s">
        <v>9</v>
      </c>
      <c r="D27" s="8"/>
    </row>
    <row r="28" spans="2:18" ht="27.75" customHeight="1" x14ac:dyDescent="0.3">
      <c r="B28" s="50" t="s">
        <v>157</v>
      </c>
      <c r="C28" s="46" t="s">
        <v>8</v>
      </c>
      <c r="D28" s="8"/>
    </row>
    <row r="29" spans="2:18" ht="27.75" customHeight="1" x14ac:dyDescent="0.3">
      <c r="B29" s="50" t="s">
        <v>158</v>
      </c>
      <c r="C29" s="46" t="s">
        <v>4</v>
      </c>
      <c r="D29" s="8"/>
    </row>
    <row r="30" spans="2:18" ht="27.75" customHeight="1" x14ac:dyDescent="0.3">
      <c r="B30" s="50" t="s">
        <v>275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270</v>
      </c>
      <c r="D31" s="8"/>
    </row>
    <row r="32" spans="2:18" ht="27.75" customHeight="1" x14ac:dyDescent="0.3">
      <c r="B32" s="50">
        <f>+B31+1</f>
        <v>6</v>
      </c>
      <c r="C32" s="46" t="s">
        <v>171</v>
      </c>
      <c r="D32" s="7"/>
    </row>
    <row r="33" spans="1:5" ht="61.9" customHeight="1" x14ac:dyDescent="0.3">
      <c r="B33" s="44">
        <f>B32+1</f>
        <v>7</v>
      </c>
      <c r="C33" s="53" t="s">
        <v>170</v>
      </c>
      <c r="D33" s="23"/>
    </row>
    <row r="34" spans="1:5" ht="54.6" customHeight="1" x14ac:dyDescent="0.3">
      <c r="B34" s="54">
        <f>B33+1</f>
        <v>8</v>
      </c>
      <c r="C34" s="46" t="s">
        <v>175</v>
      </c>
      <c r="D34" s="46"/>
    </row>
    <row r="35" spans="1:5" ht="30.6" customHeight="1" x14ac:dyDescent="0.3">
      <c r="B35" s="55"/>
      <c r="C35" s="56" t="s">
        <v>144</v>
      </c>
      <c r="D35" s="23"/>
    </row>
    <row r="36" spans="1:5" ht="35.450000000000003" customHeight="1" x14ac:dyDescent="0.3">
      <c r="B36" s="57"/>
      <c r="C36" s="58" t="s">
        <v>140</v>
      </c>
      <c r="D36" s="23"/>
    </row>
    <row r="37" spans="1:5" ht="26.25" customHeight="1" x14ac:dyDescent="0.3">
      <c r="B37" s="152" t="s">
        <v>138</v>
      </c>
      <c r="C37" s="152"/>
      <c r="D37" s="152"/>
    </row>
    <row r="38" spans="1:5" ht="46.5" x14ac:dyDescent="0.3">
      <c r="A38" s="10">
        <v>9</v>
      </c>
      <c r="B38" s="153">
        <f>B34+1</f>
        <v>9</v>
      </c>
      <c r="C38" s="59" t="s">
        <v>173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3"/>
      <c r="C39" s="61" t="s">
        <v>4</v>
      </c>
      <c r="D39" s="9"/>
    </row>
    <row r="40" spans="1:5" ht="20.25" customHeight="1" x14ac:dyDescent="0.3">
      <c r="B40" s="153"/>
      <c r="C40" s="61" t="s">
        <v>5</v>
      </c>
      <c r="D40" s="9"/>
    </row>
    <row r="41" spans="1:5" ht="20.25" customHeight="1" x14ac:dyDescent="0.3">
      <c r="B41" s="153"/>
      <c r="C41" s="61" t="s">
        <v>18</v>
      </c>
      <c r="D41" s="9"/>
    </row>
    <row r="42" spans="1:5" ht="20.25" customHeight="1" x14ac:dyDescent="0.3">
      <c r="B42" s="153"/>
      <c r="C42" s="61" t="s">
        <v>19</v>
      </c>
      <c r="D42" s="9"/>
    </row>
    <row r="43" spans="1:5" ht="33.75" customHeight="1" x14ac:dyDescent="0.3">
      <c r="B43" s="147">
        <f>B38+1</f>
        <v>10</v>
      </c>
      <c r="C43" s="59" t="s">
        <v>174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47"/>
      <c r="C44" s="61" t="s">
        <v>20</v>
      </c>
      <c r="D44" s="11"/>
    </row>
    <row r="45" spans="1:5" ht="18.75" customHeight="1" x14ac:dyDescent="0.3">
      <c r="B45" s="147"/>
      <c r="C45" s="61" t="s">
        <v>21</v>
      </c>
      <c r="D45" s="11"/>
    </row>
    <row r="46" spans="1:5" ht="18.75" customHeight="1" x14ac:dyDescent="0.3">
      <c r="B46" s="147"/>
      <c r="C46" s="61" t="s">
        <v>22</v>
      </c>
      <c r="D46" s="11"/>
    </row>
    <row r="47" spans="1:5" ht="33" customHeight="1" x14ac:dyDescent="0.3">
      <c r="B47" s="97">
        <f>B43+1</f>
        <v>11</v>
      </c>
      <c r="C47" s="53" t="s">
        <v>277</v>
      </c>
      <c r="D47" s="9"/>
    </row>
    <row r="48" spans="1:5" ht="31.5" x14ac:dyDescent="0.3">
      <c r="B48" s="97">
        <f>B47+1</f>
        <v>12</v>
      </c>
      <c r="C48" s="59" t="s">
        <v>278</v>
      </c>
      <c r="D48" s="9"/>
    </row>
    <row r="49" spans="2:19" ht="32.25" customHeight="1" x14ac:dyDescent="0.3">
      <c r="B49" s="97">
        <f>B48+1</f>
        <v>13</v>
      </c>
      <c r="C49" s="59" t="s">
        <v>10</v>
      </c>
      <c r="D49" s="9"/>
    </row>
    <row r="50" spans="2:19" ht="31.5" x14ac:dyDescent="0.3">
      <c r="B50" s="97">
        <f>B49+1</f>
        <v>14</v>
      </c>
      <c r="C50" s="59" t="s">
        <v>23</v>
      </c>
      <c r="D50" s="9"/>
    </row>
    <row r="51" spans="2:19" ht="30.75" customHeight="1" x14ac:dyDescent="0.3">
      <c r="B51" s="97">
        <f>B50+1</f>
        <v>15</v>
      </c>
      <c r="C51" s="59" t="s">
        <v>141</v>
      </c>
      <c r="D51" s="91"/>
    </row>
    <row r="52" spans="2:19" ht="46.5" x14ac:dyDescent="0.3">
      <c r="B52" s="147">
        <f>B51+1</f>
        <v>16</v>
      </c>
      <c r="C52" s="63" t="s">
        <v>176</v>
      </c>
      <c r="D52" s="64"/>
      <c r="E52" s="2">
        <f>IF(AND(D53&gt;0,D54&gt;0),"грешка",0)</f>
        <v>0</v>
      </c>
    </row>
    <row r="53" spans="2:19" ht="16.5" customHeight="1" x14ac:dyDescent="0.3">
      <c r="B53" s="147"/>
      <c r="C53" s="65" t="s">
        <v>225</v>
      </c>
      <c r="D53" s="92"/>
    </row>
    <row r="54" spans="2:19" ht="16.5" customHeight="1" x14ac:dyDescent="0.3">
      <c r="B54" s="147"/>
      <c r="C54" s="65" t="s">
        <v>226</v>
      </c>
      <c r="D54" s="92"/>
    </row>
    <row r="55" spans="2:19" ht="46.5" x14ac:dyDescent="0.3">
      <c r="B55" s="158">
        <f>B52+1</f>
        <v>17</v>
      </c>
      <c r="C55" s="63" t="s">
        <v>177</v>
      </c>
      <c r="D55" s="60"/>
      <c r="E55" s="2">
        <f>IF(AND(D56&gt;0,D57&gt;0),"грешка",0)</f>
        <v>0</v>
      </c>
    </row>
    <row r="56" spans="2:19" ht="17.25" customHeight="1" x14ac:dyDescent="0.3">
      <c r="B56" s="158"/>
      <c r="C56" s="65" t="s">
        <v>225</v>
      </c>
      <c r="D56" s="9"/>
    </row>
    <row r="57" spans="2:19" ht="17.25" customHeight="1" x14ac:dyDescent="0.3">
      <c r="B57" s="158"/>
      <c r="C57" s="65" t="s">
        <v>226</v>
      </c>
      <c r="D57" s="9"/>
    </row>
    <row r="58" spans="2:19" x14ac:dyDescent="0.3">
      <c r="B58" s="147">
        <f>B55+1</f>
        <v>18</v>
      </c>
      <c r="C58" s="59" t="s">
        <v>279</v>
      </c>
      <c r="D58" s="60"/>
    </row>
    <row r="59" spans="2:19" ht="21.75" customHeight="1" x14ac:dyDescent="0.3">
      <c r="B59" s="147"/>
      <c r="C59" s="61" t="s">
        <v>24</v>
      </c>
      <c r="D59" s="11"/>
      <c r="E59" s="66"/>
      <c r="F59" s="66"/>
      <c r="S59" s="66"/>
    </row>
    <row r="60" spans="2:19" ht="21.75" customHeight="1" x14ac:dyDescent="0.3">
      <c r="B60" s="147"/>
      <c r="C60" s="61" t="s">
        <v>25</v>
      </c>
      <c r="D60" s="11"/>
      <c r="E60" s="66"/>
      <c r="F60" s="66"/>
      <c r="S60" s="66"/>
    </row>
    <row r="61" spans="2:19" ht="21.75" customHeight="1" x14ac:dyDescent="0.3">
      <c r="B61" s="147"/>
      <c r="C61" s="61" t="s">
        <v>26</v>
      </c>
      <c r="D61" s="11"/>
      <c r="E61" s="66"/>
      <c r="F61" s="66"/>
      <c r="S61" s="66"/>
    </row>
    <row r="62" spans="2:19" ht="21.75" customHeight="1" x14ac:dyDescent="0.3">
      <c r="B62" s="147"/>
      <c r="C62" s="61" t="s">
        <v>27</v>
      </c>
      <c r="D62" s="11"/>
      <c r="E62" s="66"/>
      <c r="F62" s="66"/>
      <c r="S62" s="66"/>
    </row>
    <row r="63" spans="2:19" ht="21.75" customHeight="1" x14ac:dyDescent="0.3">
      <c r="B63" s="147"/>
      <c r="C63" s="61" t="s">
        <v>28</v>
      </c>
      <c r="D63" s="11"/>
      <c r="E63" s="66"/>
      <c r="F63" s="66"/>
      <c r="S63" s="66"/>
    </row>
    <row r="64" spans="2:19" ht="35.25" customHeight="1" x14ac:dyDescent="0.3">
      <c r="B64" s="147"/>
      <c r="C64" s="61" t="s">
        <v>42</v>
      </c>
      <c r="D64" s="11"/>
      <c r="E64" s="66"/>
      <c r="F64" s="66"/>
      <c r="S64" s="66"/>
    </row>
    <row r="65" spans="2:19" ht="51" customHeight="1" x14ac:dyDescent="0.3">
      <c r="B65" s="147">
        <f>B58+1</f>
        <v>19</v>
      </c>
      <c r="C65" s="63" t="s">
        <v>178</v>
      </c>
      <c r="D65" s="95"/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47"/>
      <c r="C66" s="61" t="s">
        <v>37</v>
      </c>
      <c r="D66" s="11"/>
      <c r="E66" s="66"/>
      <c r="F66" s="66"/>
      <c r="S66" s="66"/>
    </row>
    <row r="67" spans="2:19" ht="21.75" customHeight="1" x14ac:dyDescent="0.3">
      <c r="B67" s="147"/>
      <c r="C67" s="61" t="s">
        <v>38</v>
      </c>
      <c r="D67" s="11"/>
      <c r="E67" s="66"/>
      <c r="F67" s="66"/>
      <c r="S67" s="66"/>
    </row>
    <row r="68" spans="2:19" ht="21.75" customHeight="1" x14ac:dyDescent="0.3">
      <c r="B68" s="147"/>
      <c r="C68" s="61" t="s">
        <v>39</v>
      </c>
      <c r="D68" s="11"/>
      <c r="E68" s="66"/>
      <c r="F68" s="66"/>
      <c r="S68" s="66"/>
    </row>
    <row r="69" spans="2:19" ht="21.75" customHeight="1" x14ac:dyDescent="0.3">
      <c r="B69" s="147"/>
      <c r="C69" s="61" t="s">
        <v>40</v>
      </c>
      <c r="D69" s="11"/>
      <c r="E69" s="66"/>
      <c r="F69" s="66"/>
      <c r="S69" s="66"/>
    </row>
    <row r="70" spans="2:19" ht="21.75" customHeight="1" x14ac:dyDescent="0.3">
      <c r="B70" s="147"/>
      <c r="C70" s="61" t="s">
        <v>41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29</v>
      </c>
      <c r="D71" s="95"/>
      <c r="E71" s="67"/>
      <c r="F71" s="67"/>
      <c r="S71" s="68"/>
    </row>
    <row r="72" spans="2:19" ht="31.5" x14ac:dyDescent="0.3">
      <c r="B72" s="147">
        <f>B71+1</f>
        <v>21</v>
      </c>
      <c r="C72" s="59" t="s">
        <v>30</v>
      </c>
      <c r="D72" s="95"/>
    </row>
    <row r="73" spans="2:19" ht="22.5" customHeight="1" x14ac:dyDescent="0.3">
      <c r="B73" s="147"/>
      <c r="C73" s="61" t="s">
        <v>227</v>
      </c>
      <c r="D73" s="11"/>
    </row>
    <row r="74" spans="2:19" ht="22.5" customHeight="1" x14ac:dyDescent="0.3">
      <c r="B74" s="147"/>
      <c r="C74" s="61" t="s">
        <v>228</v>
      </c>
      <c r="D74" s="11"/>
    </row>
    <row r="75" spans="2:19" ht="22.5" customHeight="1" x14ac:dyDescent="0.3">
      <c r="B75" s="147"/>
      <c r="C75" s="61" t="s">
        <v>229</v>
      </c>
      <c r="D75" s="11"/>
    </row>
    <row r="76" spans="2:19" ht="47.25" x14ac:dyDescent="0.3">
      <c r="B76" s="97">
        <f>B72+1</f>
        <v>22</v>
      </c>
      <c r="C76" s="59" t="s">
        <v>12</v>
      </c>
      <c r="D76" s="95"/>
    </row>
    <row r="77" spans="2:19" ht="45.75" customHeight="1" x14ac:dyDescent="0.3">
      <c r="B77" s="147">
        <f>B76+1</f>
        <v>23</v>
      </c>
      <c r="C77" s="59" t="s">
        <v>159</v>
      </c>
      <c r="D77" s="95"/>
      <c r="E77" s="2">
        <f>IF(AND(D78&gt;0,D79&gt;0),"грешка",0)</f>
        <v>0</v>
      </c>
    </row>
    <row r="78" spans="2:19" ht="19.899999999999999" customHeight="1" x14ac:dyDescent="0.3">
      <c r="B78" s="147"/>
      <c r="C78" s="56" t="s">
        <v>225</v>
      </c>
      <c r="D78" s="9"/>
    </row>
    <row r="79" spans="2:19" ht="19.899999999999999" customHeight="1" x14ac:dyDescent="0.3">
      <c r="B79" s="147"/>
      <c r="C79" s="56" t="s">
        <v>226</v>
      </c>
      <c r="D79" s="9"/>
    </row>
    <row r="80" spans="2:19" ht="39" customHeight="1" x14ac:dyDescent="0.3">
      <c r="B80" s="97">
        <f>B77+1</f>
        <v>24</v>
      </c>
      <c r="C80" s="69" t="s">
        <v>160</v>
      </c>
      <c r="D80" s="95"/>
    </row>
    <row r="81" spans="2:5" ht="63" x14ac:dyDescent="0.3">
      <c r="B81" s="153">
        <f>B80+1</f>
        <v>25</v>
      </c>
      <c r="C81" s="59" t="s">
        <v>161</v>
      </c>
      <c r="D81" s="95"/>
      <c r="E81" s="2">
        <f>IF(AND(D82&gt;0,D83&gt;0),"грешка",0)</f>
        <v>0</v>
      </c>
    </row>
    <row r="82" spans="2:5" ht="17.45" customHeight="1" x14ac:dyDescent="0.3">
      <c r="B82" s="153"/>
      <c r="C82" s="56" t="s">
        <v>225</v>
      </c>
      <c r="D82" s="9"/>
    </row>
    <row r="83" spans="2:5" ht="17.45" customHeight="1" x14ac:dyDescent="0.3">
      <c r="B83" s="153"/>
      <c r="C83" s="56" t="s">
        <v>226</v>
      </c>
      <c r="D83" s="9"/>
    </row>
    <row r="84" spans="2:5" ht="73.5" customHeight="1" x14ac:dyDescent="0.3">
      <c r="B84" s="97">
        <f>B81+1</f>
        <v>26</v>
      </c>
      <c r="C84" s="59" t="s">
        <v>162</v>
      </c>
      <c r="D84" s="95"/>
    </row>
    <row r="85" spans="2:5" ht="31.5" x14ac:dyDescent="0.3">
      <c r="B85" s="153">
        <f>B84+1</f>
        <v>27</v>
      </c>
      <c r="C85" s="46" t="s">
        <v>280</v>
      </c>
      <c r="D85" s="45"/>
      <c r="E85" s="2">
        <f>IF(AND(D86&gt;0,D87&gt;0),"грешка",0)</f>
        <v>0</v>
      </c>
    </row>
    <row r="86" spans="2:5" ht="17.45" customHeight="1" x14ac:dyDescent="0.3">
      <c r="B86" s="153"/>
      <c r="C86" s="56" t="s">
        <v>225</v>
      </c>
      <c r="D86" s="9"/>
    </row>
    <row r="87" spans="2:5" ht="17.45" customHeight="1" x14ac:dyDescent="0.3">
      <c r="B87" s="153"/>
      <c r="C87" s="56" t="s">
        <v>226</v>
      </c>
      <c r="D87" s="9"/>
    </row>
    <row r="88" spans="2:5" ht="47.25" x14ac:dyDescent="0.3">
      <c r="B88" s="97">
        <f>B85+1</f>
        <v>28</v>
      </c>
      <c r="C88" s="46" t="s">
        <v>163</v>
      </c>
      <c r="D88" s="11"/>
    </row>
    <row r="89" spans="2:5" ht="70.5" customHeight="1" x14ac:dyDescent="0.3">
      <c r="B89" s="153">
        <f>B88+1</f>
        <v>29</v>
      </c>
      <c r="C89" s="46" t="s">
        <v>179</v>
      </c>
      <c r="D89" s="95"/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3"/>
      <c r="C90" s="56" t="s">
        <v>31</v>
      </c>
      <c r="D90" s="11"/>
    </row>
    <row r="91" spans="2:5" ht="36.75" customHeight="1" x14ac:dyDescent="0.3">
      <c r="B91" s="153"/>
      <c r="C91" s="56" t="s">
        <v>32</v>
      </c>
      <c r="D91" s="11"/>
    </row>
    <row r="92" spans="2:5" ht="23.25" customHeight="1" x14ac:dyDescent="0.3">
      <c r="B92" s="153"/>
      <c r="C92" s="56" t="s">
        <v>33</v>
      </c>
      <c r="D92" s="11"/>
    </row>
    <row r="93" spans="2:5" ht="23.25" customHeight="1" x14ac:dyDescent="0.3">
      <c r="B93" s="153"/>
      <c r="C93" s="56" t="s">
        <v>34</v>
      </c>
      <c r="D93" s="11"/>
    </row>
    <row r="94" spans="2:5" ht="23.25" customHeight="1" x14ac:dyDescent="0.3">
      <c r="B94" s="153"/>
      <c r="C94" s="56" t="s">
        <v>3</v>
      </c>
      <c r="D94" s="11"/>
    </row>
    <row r="95" spans="2:5" ht="63" x14ac:dyDescent="0.3">
      <c r="B95" s="147">
        <f>B89+1</f>
        <v>30</v>
      </c>
      <c r="C95" s="46" t="s">
        <v>281</v>
      </c>
      <c r="D95" s="45"/>
      <c r="E95" s="2">
        <f>IF(AND(D96&gt;0,D97&gt;0),"грешка",0)</f>
        <v>0</v>
      </c>
    </row>
    <row r="96" spans="2:5" ht="21" customHeight="1" x14ac:dyDescent="0.3">
      <c r="B96" s="147"/>
      <c r="C96" s="56" t="s">
        <v>225</v>
      </c>
      <c r="D96" s="9"/>
    </row>
    <row r="97" spans="1:18" ht="21" customHeight="1" x14ac:dyDescent="0.3">
      <c r="B97" s="147"/>
      <c r="C97" s="56" t="s">
        <v>226</v>
      </c>
      <c r="D97" s="9"/>
    </row>
    <row r="98" spans="1:18" ht="63" x14ac:dyDescent="0.3">
      <c r="B98" s="97">
        <f>B95+1</f>
        <v>31</v>
      </c>
      <c r="C98" s="46" t="s">
        <v>164</v>
      </c>
      <c r="D98" s="11"/>
    </row>
    <row r="99" spans="1:18" ht="24" customHeight="1" x14ac:dyDescent="0.3">
      <c r="B99" s="145" t="s">
        <v>13</v>
      </c>
      <c r="C99" s="145"/>
      <c r="D99" s="145"/>
    </row>
    <row r="100" spans="1:18" ht="31.5" x14ac:dyDescent="0.3">
      <c r="B100" s="97">
        <f>B98+1</f>
        <v>32</v>
      </c>
      <c r="C100" s="46" t="s">
        <v>134</v>
      </c>
      <c r="D100" s="11"/>
    </row>
    <row r="101" spans="1:18" s="70" customFormat="1" ht="126" x14ac:dyDescent="0.3">
      <c r="A101" s="77"/>
      <c r="B101" s="96">
        <f>B100+1</f>
        <v>33</v>
      </c>
      <c r="C101" s="53" t="s">
        <v>282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47.25" x14ac:dyDescent="0.3">
      <c r="B102" s="147">
        <f>B101+1</f>
        <v>34</v>
      </c>
      <c r="C102" s="46" t="s">
        <v>165</v>
      </c>
      <c r="D102" s="45"/>
      <c r="E102" s="2">
        <f>IF(AND(D103&gt;0,D104&gt;0),"грешка",0)</f>
        <v>0</v>
      </c>
    </row>
    <row r="103" spans="1:18" ht="21" customHeight="1" x14ac:dyDescent="0.3">
      <c r="B103" s="147"/>
      <c r="C103" s="56" t="s">
        <v>225</v>
      </c>
      <c r="D103" s="11"/>
    </row>
    <row r="104" spans="1:18" ht="21" customHeight="1" x14ac:dyDescent="0.3">
      <c r="B104" s="147"/>
      <c r="C104" s="56" t="s">
        <v>226</v>
      </c>
      <c r="D104" s="11"/>
    </row>
    <row r="105" spans="1:18" ht="63" x14ac:dyDescent="0.3">
      <c r="B105" s="147">
        <f>B102+1</f>
        <v>35</v>
      </c>
      <c r="C105" s="72" t="s">
        <v>166</v>
      </c>
      <c r="D105" s="45"/>
      <c r="E105" s="2">
        <f>IF(AND(D106&gt;0,D107&gt;0),"грешка",0)</f>
        <v>0</v>
      </c>
    </row>
    <row r="106" spans="1:18" ht="21" customHeight="1" x14ac:dyDescent="0.3">
      <c r="B106" s="147"/>
      <c r="C106" s="56" t="s">
        <v>225</v>
      </c>
      <c r="D106" s="11"/>
    </row>
    <row r="107" spans="1:18" ht="21" customHeight="1" x14ac:dyDescent="0.3">
      <c r="B107" s="147"/>
      <c r="C107" s="56" t="s">
        <v>226</v>
      </c>
      <c r="D107" s="11"/>
    </row>
    <row r="108" spans="1:18" ht="47.25" x14ac:dyDescent="0.3">
      <c r="B108" s="147">
        <f>B105+1</f>
        <v>36</v>
      </c>
      <c r="C108" s="72" t="s">
        <v>167</v>
      </c>
      <c r="D108" s="45"/>
      <c r="E108" s="2">
        <f>IF(AND(D109&gt;0,D110&gt;0),"грешка",0)</f>
        <v>0</v>
      </c>
    </row>
    <row r="109" spans="1:18" ht="21" customHeight="1" x14ac:dyDescent="0.3">
      <c r="B109" s="147"/>
      <c r="C109" s="56" t="s">
        <v>225</v>
      </c>
      <c r="D109" s="11"/>
    </row>
    <row r="110" spans="1:18" ht="21" customHeight="1" x14ac:dyDescent="0.3">
      <c r="B110" s="147"/>
      <c r="C110" s="56" t="s">
        <v>226</v>
      </c>
      <c r="D110" s="11"/>
    </row>
    <row r="111" spans="1:18" ht="78.75" x14ac:dyDescent="0.3">
      <c r="B111" s="147">
        <f>B108+1</f>
        <v>37</v>
      </c>
      <c r="C111" s="46" t="s">
        <v>168</v>
      </c>
      <c r="D111" s="45"/>
      <c r="E111" s="2">
        <f>IF(AND(D112&gt;0,D113&gt;0),"грешка",0)</f>
        <v>0</v>
      </c>
    </row>
    <row r="112" spans="1:18" ht="21" customHeight="1" x14ac:dyDescent="0.3">
      <c r="B112" s="147"/>
      <c r="C112" s="56" t="s">
        <v>225</v>
      </c>
      <c r="D112" s="11"/>
    </row>
    <row r="113" spans="2:5" ht="21" customHeight="1" x14ac:dyDescent="0.3">
      <c r="B113" s="147"/>
      <c r="C113" s="56" t="s">
        <v>226</v>
      </c>
      <c r="D113" s="11"/>
    </row>
    <row r="114" spans="2:5" ht="63" x14ac:dyDescent="0.3">
      <c r="B114" s="147">
        <f>B111+1</f>
        <v>38</v>
      </c>
      <c r="C114" s="46" t="s">
        <v>169</v>
      </c>
      <c r="D114" s="45"/>
      <c r="E114" s="2">
        <f>IF(AND(D115&gt;0,D116&gt;0),"грешка",0)</f>
        <v>0</v>
      </c>
    </row>
    <row r="115" spans="2:5" ht="21" customHeight="1" x14ac:dyDescent="0.3">
      <c r="B115" s="147"/>
      <c r="C115" s="56" t="s">
        <v>225</v>
      </c>
      <c r="D115" s="11"/>
    </row>
    <row r="116" spans="2:5" ht="21" customHeight="1" x14ac:dyDescent="0.3">
      <c r="B116" s="147"/>
      <c r="C116" s="56" t="s">
        <v>226</v>
      </c>
      <c r="D116" s="11"/>
    </row>
    <row r="117" spans="2:5" ht="21" customHeight="1" x14ac:dyDescent="0.3">
      <c r="B117" s="147">
        <f>B114+1</f>
        <v>39</v>
      </c>
      <c r="C117" s="46" t="s">
        <v>14</v>
      </c>
      <c r="D117" s="95"/>
    </row>
    <row r="118" spans="2:5" ht="21" customHeight="1" x14ac:dyDescent="0.3">
      <c r="B118" s="147"/>
      <c r="C118" s="56" t="s">
        <v>15</v>
      </c>
      <c r="D118" s="11"/>
    </row>
    <row r="119" spans="2:5" ht="21" customHeight="1" x14ac:dyDescent="0.3">
      <c r="B119" s="147"/>
      <c r="C119" s="56" t="s">
        <v>16</v>
      </c>
      <c r="D119" s="11"/>
    </row>
    <row r="120" spans="2:5" ht="31.5" x14ac:dyDescent="0.3">
      <c r="B120" s="147">
        <f>B117+1</f>
        <v>40</v>
      </c>
      <c r="C120" s="53" t="s">
        <v>35</v>
      </c>
      <c r="D120" s="95"/>
    </row>
    <row r="121" spans="2:5" x14ac:dyDescent="0.3">
      <c r="B121" s="147"/>
      <c r="C121" s="73" t="s">
        <v>36</v>
      </c>
      <c r="D121" s="11"/>
    </row>
    <row r="122" spans="2:5" x14ac:dyDescent="0.3">
      <c r="B122" s="147"/>
      <c r="C122" s="73" t="s">
        <v>17</v>
      </c>
      <c r="D122" s="11"/>
    </row>
    <row r="123" spans="2:5" ht="31.5" x14ac:dyDescent="0.3">
      <c r="B123" s="97">
        <f>B120+1</f>
        <v>41</v>
      </c>
      <c r="C123" s="53" t="s">
        <v>43</v>
      </c>
      <c r="D123" s="95"/>
    </row>
    <row r="124" spans="2:5" ht="24.75" customHeight="1" x14ac:dyDescent="0.3">
      <c r="B124" s="145" t="s">
        <v>139</v>
      </c>
      <c r="C124" s="145"/>
      <c r="D124" s="145"/>
    </row>
    <row r="125" spans="2:5" ht="96" customHeight="1" x14ac:dyDescent="0.3">
      <c r="B125" s="96">
        <f>B123+1</f>
        <v>42</v>
      </c>
      <c r="C125" s="53" t="s">
        <v>230</v>
      </c>
      <c r="D125" s="95"/>
    </row>
    <row r="126" spans="2:5" ht="19.149999999999999" customHeight="1" x14ac:dyDescent="0.3">
      <c r="B126" s="74"/>
      <c r="C126" s="75" t="s">
        <v>145</v>
      </c>
      <c r="D126" s="9"/>
    </row>
    <row r="127" spans="2:5" ht="19.149999999999999" customHeight="1" x14ac:dyDescent="0.3">
      <c r="B127" s="74"/>
      <c r="C127" s="75" t="s">
        <v>146</v>
      </c>
      <c r="D127" s="9"/>
    </row>
    <row r="128" spans="2:5" ht="19.149999999999999" customHeight="1" thickBot="1" x14ac:dyDescent="0.35">
      <c r="B128" s="100"/>
      <c r="C128" s="75" t="s">
        <v>147</v>
      </c>
      <c r="D128" s="9"/>
    </row>
    <row r="129" spans="1:20" s="76" customFormat="1" ht="138" customHeight="1" x14ac:dyDescent="0.35">
      <c r="A129" s="140"/>
      <c r="B129" s="101">
        <f>+B125+1</f>
        <v>43</v>
      </c>
      <c r="C129" s="148" t="s">
        <v>337</v>
      </c>
      <c r="D129" s="149"/>
      <c r="E129" s="3">
        <f>IF(SUM(A130:A146,E146,E148)&gt;1,"превишен брой уреди",0)</f>
        <v>0</v>
      </c>
      <c r="G129" s="104" t="s">
        <v>302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A130" s="10">
        <f t="shared" ref="A130:A156" si="0">+IF(D130&gt;0,1,0)</f>
        <v>0</v>
      </c>
      <c r="B130" s="102"/>
      <c r="C130" s="98" t="s">
        <v>292</v>
      </c>
      <c r="D130" s="11"/>
      <c r="E130" s="77"/>
      <c r="G130" s="105">
        <f t="shared" ref="G130:G138" si="1">+IF(Q191="Не",0,Q191)</f>
        <v>0</v>
      </c>
      <c r="J130" s="39"/>
    </row>
    <row r="131" spans="1:20" ht="22.9" customHeight="1" x14ac:dyDescent="0.3">
      <c r="A131" s="10">
        <f t="shared" si="0"/>
        <v>0</v>
      </c>
      <c r="B131" s="102"/>
      <c r="C131" s="98" t="s">
        <v>291</v>
      </c>
      <c r="D131" s="11"/>
      <c r="E131" s="77"/>
      <c r="G131" s="105">
        <f t="shared" si="1"/>
        <v>0</v>
      </c>
      <c r="J131" s="39"/>
    </row>
    <row r="132" spans="1:20" ht="22.9" customHeight="1" x14ac:dyDescent="0.3">
      <c r="A132" s="10">
        <f t="shared" si="0"/>
        <v>0</v>
      </c>
      <c r="B132" s="102"/>
      <c r="C132" s="98" t="s">
        <v>290</v>
      </c>
      <c r="D132" s="11"/>
      <c r="E132" s="77"/>
      <c r="G132" s="105">
        <f t="shared" si="1"/>
        <v>0</v>
      </c>
      <c r="J132" s="39"/>
    </row>
    <row r="133" spans="1:20" ht="22.9" customHeight="1" x14ac:dyDescent="0.3">
      <c r="A133" s="10">
        <f t="shared" si="0"/>
        <v>0</v>
      </c>
      <c r="B133" s="102"/>
      <c r="C133" s="98" t="s">
        <v>289</v>
      </c>
      <c r="D133" s="11"/>
      <c r="E133" s="77"/>
      <c r="G133" s="105">
        <f t="shared" si="1"/>
        <v>0</v>
      </c>
      <c r="J133" s="39"/>
    </row>
    <row r="134" spans="1:20" ht="22.9" customHeight="1" x14ac:dyDescent="0.3">
      <c r="A134" s="10">
        <f t="shared" si="0"/>
        <v>0</v>
      </c>
      <c r="B134" s="102"/>
      <c r="C134" s="98" t="s">
        <v>288</v>
      </c>
      <c r="D134" s="11"/>
      <c r="E134" s="77"/>
      <c r="G134" s="105">
        <f t="shared" si="1"/>
        <v>0</v>
      </c>
      <c r="J134" s="39"/>
    </row>
    <row r="135" spans="1:20" ht="22.9" customHeight="1" x14ac:dyDescent="0.3">
      <c r="A135" s="10">
        <f t="shared" si="0"/>
        <v>0</v>
      </c>
      <c r="B135" s="102"/>
      <c r="C135" s="98" t="s">
        <v>287</v>
      </c>
      <c r="D135" s="11"/>
      <c r="E135" s="77"/>
      <c r="G135" s="105">
        <f t="shared" si="1"/>
        <v>0</v>
      </c>
      <c r="J135" s="39"/>
    </row>
    <row r="136" spans="1:20" ht="22.9" customHeight="1" x14ac:dyDescent="0.3">
      <c r="A136" s="10">
        <f t="shared" si="0"/>
        <v>0</v>
      </c>
      <c r="B136" s="102"/>
      <c r="C136" s="98" t="s">
        <v>286</v>
      </c>
      <c r="D136" s="11"/>
      <c r="E136" s="77"/>
      <c r="G136" s="105">
        <f t="shared" si="1"/>
        <v>0</v>
      </c>
      <c r="H136" s="106"/>
      <c r="J136" s="39"/>
    </row>
    <row r="137" spans="1:20" ht="22.9" customHeight="1" x14ac:dyDescent="0.3">
      <c r="A137" s="10">
        <f t="shared" si="0"/>
        <v>0</v>
      </c>
      <c r="B137" s="102"/>
      <c r="C137" s="98" t="s">
        <v>285</v>
      </c>
      <c r="D137" s="11"/>
      <c r="E137" s="77"/>
      <c r="G137" s="105">
        <f t="shared" si="1"/>
        <v>0</v>
      </c>
      <c r="H137" s="106"/>
      <c r="J137" s="39"/>
    </row>
    <row r="138" spans="1:20" ht="22.9" customHeight="1" x14ac:dyDescent="0.3">
      <c r="A138" s="10">
        <f t="shared" si="0"/>
        <v>0</v>
      </c>
      <c r="B138" s="102"/>
      <c r="C138" s="98" t="s">
        <v>284</v>
      </c>
      <c r="D138" s="11"/>
      <c r="E138" s="77"/>
      <c r="G138" s="105">
        <f t="shared" si="1"/>
        <v>0</v>
      </c>
      <c r="H138" s="106"/>
      <c r="J138" s="39"/>
    </row>
    <row r="139" spans="1:20" ht="22.9" customHeight="1" x14ac:dyDescent="0.3">
      <c r="A139" s="10">
        <f t="shared" si="0"/>
        <v>0</v>
      </c>
      <c r="B139" s="102"/>
      <c r="C139" s="98" t="s">
        <v>283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0"/>
        <v>0</v>
      </c>
      <c r="B140" s="102"/>
      <c r="C140" s="98" t="s">
        <v>294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0"/>
        <v>0</v>
      </c>
      <c r="B141" s="102"/>
      <c r="C141" s="98" t="s">
        <v>295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0"/>
        <v>0</v>
      </c>
      <c r="B142" s="102"/>
      <c r="C142" s="98" t="s">
        <v>296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0"/>
        <v>0</v>
      </c>
      <c r="B143" s="102"/>
      <c r="C143" s="98" t="s">
        <v>293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0"/>
        <v>0</v>
      </c>
      <c r="B144" s="102"/>
      <c r="C144" s="98" t="s">
        <v>297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0"/>
        <v>0</v>
      </c>
      <c r="B145" s="102"/>
      <c r="C145" s="98" t="s">
        <v>298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0"/>
        <v>0</v>
      </c>
      <c r="B146" s="102"/>
      <c r="C146" s="98" t="s">
        <v>299</v>
      </c>
      <c r="D146" s="11"/>
      <c r="E146" s="4">
        <f>IF(OR(D147&gt;0,D148&gt;0),1,0)</f>
        <v>0</v>
      </c>
      <c r="G146" s="105">
        <f t="shared" si="2"/>
        <v>0</v>
      </c>
      <c r="H146" s="106"/>
      <c r="J146" s="39"/>
    </row>
    <row r="147" spans="1:10" ht="22.9" customHeight="1" x14ac:dyDescent="0.3">
      <c r="A147" s="10">
        <f t="shared" si="0"/>
        <v>0</v>
      </c>
      <c r="B147" s="102"/>
      <c r="C147" s="98" t="s">
        <v>300</v>
      </c>
      <c r="D147" s="11"/>
      <c r="E147" s="4">
        <f>IF((D147+D148)&gt;3,"Превишен максимален брой конвектори",0)</f>
        <v>0</v>
      </c>
      <c r="G147" s="105">
        <f t="shared" si="2"/>
        <v>0</v>
      </c>
      <c r="J147" s="39"/>
    </row>
    <row r="148" spans="1:10" ht="22.9" customHeight="1" x14ac:dyDescent="0.3">
      <c r="A148" s="10">
        <f t="shared" si="0"/>
        <v>0</v>
      </c>
      <c r="B148" s="102"/>
      <c r="C148" s="98" t="s">
        <v>301</v>
      </c>
      <c r="D148" s="11"/>
      <c r="E148" s="4">
        <f>IF(OR(D149&gt;0,D150&gt;0,D151&gt;0,D152&gt;0,D153&gt;0,D154&gt;0),1,0)</f>
        <v>0</v>
      </c>
      <c r="G148" s="105">
        <f t="shared" si="2"/>
        <v>0</v>
      </c>
      <c r="J148" s="39"/>
    </row>
    <row r="149" spans="1:10" ht="22.9" customHeight="1" x14ac:dyDescent="0.3">
      <c r="A149" s="10">
        <f t="shared" si="0"/>
        <v>0</v>
      </c>
      <c r="B149" s="102"/>
      <c r="C149" s="98" t="s">
        <v>329</v>
      </c>
      <c r="D149" s="11"/>
      <c r="E149" s="4">
        <f>IF((D149+D150+D151+D152+D153+D154)&gt;3,"Превишен максимален брой климатици",0)</f>
        <v>0</v>
      </c>
      <c r="G149" s="105">
        <f t="shared" si="2"/>
        <v>0</v>
      </c>
      <c r="J149" s="39"/>
    </row>
    <row r="150" spans="1:10" ht="22.9" customHeight="1" x14ac:dyDescent="0.3">
      <c r="A150" s="10">
        <f t="shared" si="0"/>
        <v>0</v>
      </c>
      <c r="B150" s="102"/>
      <c r="C150" s="98" t="s">
        <v>330</v>
      </c>
      <c r="D150" s="11"/>
      <c r="E150" s="10"/>
      <c r="G150" s="105">
        <f t="shared" si="2"/>
        <v>0</v>
      </c>
      <c r="J150" s="39"/>
    </row>
    <row r="151" spans="1:10" ht="22.9" customHeight="1" x14ac:dyDescent="0.3">
      <c r="A151" s="10">
        <f t="shared" si="0"/>
        <v>0</v>
      </c>
      <c r="B151" s="102"/>
      <c r="C151" s="98" t="s">
        <v>331</v>
      </c>
      <c r="D151" s="11"/>
      <c r="E151" s="10"/>
      <c r="G151" s="105">
        <f t="shared" si="2"/>
        <v>0</v>
      </c>
      <c r="J151" s="39"/>
    </row>
    <row r="152" spans="1:10" ht="22.9" customHeight="1" x14ac:dyDescent="0.3">
      <c r="A152" s="10">
        <f t="shared" si="0"/>
        <v>0</v>
      </c>
      <c r="B152" s="102"/>
      <c r="C152" s="98" t="s">
        <v>332</v>
      </c>
      <c r="D152" s="11"/>
      <c r="E152" s="10"/>
      <c r="G152" s="105">
        <f t="shared" si="2"/>
        <v>0</v>
      </c>
      <c r="J152" s="39"/>
    </row>
    <row r="153" spans="1:10" ht="22.9" customHeight="1" x14ac:dyDescent="0.3">
      <c r="A153" s="10">
        <f t="shared" si="0"/>
        <v>0</v>
      </c>
      <c r="B153" s="102"/>
      <c r="C153" s="98" t="s">
        <v>333</v>
      </c>
      <c r="D153" s="11"/>
      <c r="E153" s="10"/>
      <c r="G153" s="105">
        <f t="shared" si="2"/>
        <v>0</v>
      </c>
      <c r="J153" s="39"/>
    </row>
    <row r="154" spans="1:10" ht="22.9" customHeight="1" thickBot="1" x14ac:dyDescent="0.35">
      <c r="A154" s="10">
        <f t="shared" si="0"/>
        <v>0</v>
      </c>
      <c r="B154" s="102"/>
      <c r="C154" s="99" t="s">
        <v>334</v>
      </c>
      <c r="D154" s="11"/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 t="shared" si="0"/>
        <v>0</v>
      </c>
      <c r="B155" s="102"/>
      <c r="C155" s="98" t="s">
        <v>335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 t="shared" si="0"/>
        <v>0</v>
      </c>
      <c r="B156" s="103"/>
      <c r="C156" s="98" t="s">
        <v>336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46" t="s">
        <v>272</v>
      </c>
      <c r="C157" s="145"/>
      <c r="D157" s="145"/>
      <c r="G157" s="106"/>
      <c r="J157" s="39"/>
    </row>
    <row r="158" spans="1:10" ht="24" customHeight="1" x14ac:dyDescent="0.3">
      <c r="B158" s="78"/>
      <c r="C158" s="79" t="s">
        <v>273</v>
      </c>
      <c r="D158" s="78"/>
      <c r="J158" s="39"/>
    </row>
    <row r="159" spans="1:10" x14ac:dyDescent="0.3">
      <c r="B159" s="45">
        <v>1</v>
      </c>
      <c r="C159" s="46" t="s">
        <v>136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137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231</v>
      </c>
      <c r="D161" s="11"/>
      <c r="J161" s="39"/>
    </row>
    <row r="162" spans="2:20" ht="47.25" x14ac:dyDescent="0.3">
      <c r="B162" s="45">
        <f t="shared" si="3"/>
        <v>4</v>
      </c>
      <c r="C162" s="46" t="s">
        <v>232</v>
      </c>
      <c r="D162" s="11"/>
      <c r="J162" s="39"/>
    </row>
    <row r="163" spans="2:20" ht="48.75" thickBot="1" x14ac:dyDescent="0.35">
      <c r="B163" s="45">
        <f t="shared" si="3"/>
        <v>5</v>
      </c>
      <c r="C163" s="80" t="s">
        <v>233</v>
      </c>
      <c r="D163" s="11"/>
      <c r="G163" s="106"/>
      <c r="J163" s="39"/>
    </row>
    <row r="164" spans="2:20" ht="49.5" thickTop="1" thickBot="1" x14ac:dyDescent="0.35">
      <c r="B164" s="45">
        <f t="shared" si="3"/>
        <v>6</v>
      </c>
      <c r="C164" s="80" t="s">
        <v>268</v>
      </c>
      <c r="D164" s="11"/>
      <c r="G164" s="106"/>
      <c r="J164" s="155" t="s">
        <v>180</v>
      </c>
      <c r="K164" s="156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63.75" x14ac:dyDescent="0.3">
      <c r="B165" s="45">
        <f t="shared" si="3"/>
        <v>7</v>
      </c>
      <c r="C165" s="80" t="s">
        <v>234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32.25" x14ac:dyDescent="0.3">
      <c r="B166" s="45">
        <f t="shared" si="3"/>
        <v>8</v>
      </c>
      <c r="C166" s="80" t="s">
        <v>235</v>
      </c>
      <c r="D166" s="11"/>
      <c r="G166" s="106"/>
      <c r="J166" s="108" t="s">
        <v>303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B167" s="39"/>
      <c r="G167" s="106"/>
      <c r="J167" s="110" t="s">
        <v>304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B168" s="39"/>
      <c r="G168" s="106"/>
      <c r="J168" s="110" t="s">
        <v>305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306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250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249</v>
      </c>
      <c r="D171" s="87" t="s">
        <v>247</v>
      </c>
      <c r="E171" s="87" t="s">
        <v>248</v>
      </c>
      <c r="G171" s="106"/>
      <c r="J171" s="108" t="s">
        <v>307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251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0</v>
      </c>
      <c r="G172" s="106"/>
      <c r="J172" s="110" t="s">
        <v>308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252</v>
      </c>
      <c r="D173" s="82">
        <v>4</v>
      </c>
      <c r="E173" s="82">
        <f>IF(D36&gt;0,D173,0)</f>
        <v>0</v>
      </c>
      <c r="G173" s="106"/>
      <c r="J173" s="110" t="s">
        <v>309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253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254</v>
      </c>
      <c r="D175" s="83">
        <v>2</v>
      </c>
      <c r="E175" s="82">
        <f>SUM(E176:E177)</f>
        <v>0</v>
      </c>
      <c r="G175" s="106"/>
      <c r="J175" s="111" t="s">
        <v>310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236</v>
      </c>
      <c r="D176" s="84">
        <v>1</v>
      </c>
      <c r="E176" s="84">
        <f>IF(D53&gt;0,D176,0)</f>
        <v>0</v>
      </c>
      <c r="G176" s="106"/>
      <c r="J176" s="111" t="s">
        <v>311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237</v>
      </c>
      <c r="D177" s="84">
        <v>1</v>
      </c>
      <c r="E177" s="84">
        <f>IF(D56&gt;0,D177,0)</f>
        <v>0</v>
      </c>
      <c r="G177" s="106"/>
      <c r="J177" s="111" t="s">
        <v>312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255</v>
      </c>
      <c r="D178" s="82">
        <v>6</v>
      </c>
      <c r="E178" s="82">
        <f>SUM(E179:E181)</f>
        <v>0</v>
      </c>
      <c r="G178" s="106"/>
      <c r="J178" s="111" t="s">
        <v>313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242</v>
      </c>
      <c r="D179" s="84">
        <v>2</v>
      </c>
      <c r="E179" s="84">
        <f>IF(D103&gt;0,D179,0)</f>
        <v>0</v>
      </c>
      <c r="G179" s="106"/>
      <c r="J179" s="111" t="s">
        <v>314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243</v>
      </c>
      <c r="D180" s="84">
        <v>2</v>
      </c>
      <c r="E180" s="84">
        <f>IF(D109&gt;0,D180,0)</f>
        <v>0</v>
      </c>
      <c r="G180" s="106"/>
      <c r="J180" s="114" t="s">
        <v>315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244</v>
      </c>
      <c r="D181" s="84">
        <v>2</v>
      </c>
      <c r="E181" s="84">
        <f>IF(D106&gt;0,D181,0)</f>
        <v>0</v>
      </c>
      <c r="G181" s="106"/>
      <c r="J181" s="114" t="s">
        <v>316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256</v>
      </c>
      <c r="D182" s="83">
        <v>4</v>
      </c>
      <c r="E182" s="82">
        <f>SUM(E183:E186)</f>
        <v>0</v>
      </c>
      <c r="G182" s="106"/>
      <c r="J182" s="114" t="s">
        <v>317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238</v>
      </c>
      <c r="D183" s="84">
        <v>1</v>
      </c>
      <c r="E183" s="84">
        <f>IF(D100=1,D183,0)</f>
        <v>0</v>
      </c>
      <c r="G183" s="106"/>
      <c r="J183" s="111" t="s">
        <v>318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239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240</v>
      </c>
      <c r="D185" s="84">
        <v>3</v>
      </c>
      <c r="E185" s="84">
        <f>IF(D100=3,D185,0)</f>
        <v>0</v>
      </c>
      <c r="G185" s="106"/>
      <c r="J185" s="108" t="s">
        <v>181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241</v>
      </c>
      <c r="D186" s="84">
        <v>4</v>
      </c>
      <c r="E186" s="84">
        <f>IF(D100&gt;=4,D186,0)</f>
        <v>0</v>
      </c>
      <c r="G186" s="106"/>
      <c r="J186" s="110" t="s">
        <v>319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257</v>
      </c>
      <c r="D187" s="82">
        <v>3</v>
      </c>
      <c r="E187" s="82">
        <f>MAX(E188:E189)</f>
        <v>0</v>
      </c>
      <c r="G187" s="106"/>
      <c r="J187" s="110" t="s">
        <v>320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245</v>
      </c>
      <c r="D188" s="84">
        <v>2</v>
      </c>
      <c r="E188" s="84">
        <f>IF(D112&gt;0,D188,0)</f>
        <v>0</v>
      </c>
      <c r="G188" s="106"/>
      <c r="J188" s="116" t="s">
        <v>321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246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185</v>
      </c>
      <c r="O190" s="19"/>
      <c r="P190" s="19"/>
      <c r="Q190" s="117" t="s">
        <v>184</v>
      </c>
      <c r="R190" s="14"/>
      <c r="S190" s="132" t="s">
        <v>186</v>
      </c>
      <c r="T190" s="139" t="s">
        <v>187</v>
      </c>
    </row>
    <row r="191" spans="3:20" x14ac:dyDescent="0.3">
      <c r="G191" s="106"/>
      <c r="J191" s="33"/>
      <c r="K191" s="12"/>
      <c r="L191" s="12"/>
      <c r="M191" s="13"/>
      <c r="N191" s="119" t="s">
        <v>188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189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190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191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192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193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194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195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196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338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197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198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199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339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200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201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202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203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204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205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206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207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208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209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210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211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212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182</v>
      </c>
      <c r="T218" s="123" t="s">
        <v>183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213</v>
      </c>
      <c r="P220" s="126" t="s">
        <v>213</v>
      </c>
      <c r="Q220" s="126" t="s">
        <v>213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214</v>
      </c>
      <c r="P221" s="119" t="s">
        <v>215</v>
      </c>
      <c r="Q221" s="119" t="s">
        <v>216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217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218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219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220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221</v>
      </c>
      <c r="O227" s="20" t="s">
        <v>322</v>
      </c>
      <c r="P227" s="20" t="s">
        <v>323</v>
      </c>
      <c r="Q227" s="20" t="s">
        <v>324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222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223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214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215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216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186</v>
      </c>
      <c r="M234" s="118" t="s">
        <v>187</v>
      </c>
      <c r="N234" s="20" t="s">
        <v>224</v>
      </c>
      <c r="O234" s="20" t="s">
        <v>325</v>
      </c>
      <c r="P234" s="20" t="s">
        <v>326</v>
      </c>
      <c r="Q234" s="20" t="s">
        <v>327</v>
      </c>
      <c r="R234" s="132" t="s">
        <v>328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203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204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205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206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207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208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209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210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120:B122"/>
    <mergeCell ref="B124:D124"/>
    <mergeCell ref="C129:D129"/>
    <mergeCell ref="B157:D157"/>
    <mergeCell ref="J164:K164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</mergeCells>
  <conditionalFormatting sqref="E38">
    <cfRule type="cellIs" dxfId="167" priority="21" operator="greaterThan">
      <formula>0</formula>
    </cfRule>
  </conditionalFormatting>
  <conditionalFormatting sqref="E43">
    <cfRule type="cellIs" dxfId="166" priority="20" operator="greaterThan">
      <formula>0</formula>
    </cfRule>
  </conditionalFormatting>
  <conditionalFormatting sqref="E52">
    <cfRule type="cellIs" dxfId="165" priority="19" operator="greaterThan">
      <formula>0</formula>
    </cfRule>
  </conditionalFormatting>
  <conditionalFormatting sqref="E55">
    <cfRule type="cellIs" dxfId="164" priority="18" operator="greaterThan">
      <formula>0</formula>
    </cfRule>
  </conditionalFormatting>
  <conditionalFormatting sqref="E65">
    <cfRule type="cellIs" dxfId="163" priority="17" operator="greaterThan">
      <formula>0</formula>
    </cfRule>
  </conditionalFormatting>
  <conditionalFormatting sqref="E77">
    <cfRule type="cellIs" dxfId="162" priority="16" operator="greaterThan">
      <formula>0</formula>
    </cfRule>
  </conditionalFormatting>
  <conditionalFormatting sqref="E81">
    <cfRule type="cellIs" dxfId="161" priority="15" operator="greaterThan">
      <formula>0</formula>
    </cfRule>
  </conditionalFormatting>
  <conditionalFormatting sqref="E85">
    <cfRule type="cellIs" dxfId="160" priority="14" operator="greaterThan">
      <formula>0</formula>
    </cfRule>
  </conditionalFormatting>
  <conditionalFormatting sqref="E95">
    <cfRule type="cellIs" dxfId="159" priority="13" operator="greaterThan">
      <formula>0</formula>
    </cfRule>
  </conditionalFormatting>
  <conditionalFormatting sqref="E102">
    <cfRule type="cellIs" dxfId="158" priority="12" operator="greaterThan">
      <formula>0</formula>
    </cfRule>
  </conditionalFormatting>
  <conditionalFormatting sqref="E105">
    <cfRule type="cellIs" dxfId="157" priority="11" operator="greaterThan">
      <formula>0</formula>
    </cfRule>
  </conditionalFormatting>
  <conditionalFormatting sqref="E108">
    <cfRule type="cellIs" dxfId="156" priority="10" operator="greaterThan">
      <formula>0</formula>
    </cfRule>
  </conditionalFormatting>
  <conditionalFormatting sqref="E111">
    <cfRule type="cellIs" dxfId="155" priority="9" operator="greaterThan">
      <formula>0</formula>
    </cfRule>
  </conditionalFormatting>
  <conditionalFormatting sqref="E114">
    <cfRule type="cellIs" dxfId="154" priority="8" operator="greaterThan">
      <formula>0</formula>
    </cfRule>
  </conditionalFormatting>
  <conditionalFormatting sqref="E156">
    <cfRule type="cellIs" dxfId="153" priority="7" operator="greaterThan">
      <formula>0</formula>
    </cfRule>
  </conditionalFormatting>
  <conditionalFormatting sqref="E149">
    <cfRule type="cellIs" dxfId="152" priority="6" operator="greaterThan">
      <formula>0</formula>
    </cfRule>
  </conditionalFormatting>
  <conditionalFormatting sqref="E147">
    <cfRule type="cellIs" dxfId="151" priority="5" operator="greaterThan">
      <formula>0</formula>
    </cfRule>
  </conditionalFormatting>
  <conditionalFormatting sqref="E130">
    <cfRule type="cellIs" dxfId="150" priority="4" operator="greaterThan">
      <formula>0</formula>
    </cfRule>
  </conditionalFormatting>
  <conditionalFormatting sqref="E129">
    <cfRule type="cellIs" dxfId="149" priority="3" operator="greaterThan">
      <formula>0</formula>
    </cfRule>
  </conditionalFormatting>
  <conditionalFormatting sqref="E155">
    <cfRule type="cellIs" dxfId="148" priority="2" operator="greaterThan">
      <formula>0</formula>
    </cfRule>
  </conditionalFormatting>
  <conditionalFormatting sqref="E89">
    <cfRule type="cellIs" dxfId="147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C165" sqref="C165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+'13'!E1+1</f>
        <v>14</v>
      </c>
      <c r="J1" s="39"/>
    </row>
    <row r="2" spans="2:131" ht="18" thickBot="1" x14ac:dyDescent="0.35">
      <c r="C2" s="41" t="s">
        <v>149</v>
      </c>
      <c r="D2" s="41" t="str">
        <f>CONCATENATE("СО ОПОС_",E1)</f>
        <v>СО ОПОС_14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11</v>
      </c>
    </row>
    <row r="11" spans="2:131" ht="48" customHeight="1" x14ac:dyDescent="0.3">
      <c r="B11" s="150" t="s">
        <v>133</v>
      </c>
      <c r="C11" s="150"/>
      <c r="D11" s="150"/>
    </row>
    <row r="12" spans="2:131" ht="29.25" customHeight="1" x14ac:dyDescent="0.3">
      <c r="D12" s="94" t="s">
        <v>274</v>
      </c>
    </row>
    <row r="13" spans="2:131" ht="54.75" customHeight="1" x14ac:dyDescent="0.3">
      <c r="B13" s="154" t="s">
        <v>132</v>
      </c>
      <c r="C13" s="154"/>
      <c r="D13" s="154"/>
      <c r="AQ13" s="10" t="s">
        <v>44</v>
      </c>
      <c r="AR13" s="10" t="s">
        <v>45</v>
      </c>
      <c r="AS13" s="10" t="s">
        <v>46</v>
      </c>
      <c r="AT13" s="10" t="s">
        <v>47</v>
      </c>
      <c r="AU13" s="10" t="s">
        <v>48</v>
      </c>
      <c r="AV13" s="10" t="s">
        <v>49</v>
      </c>
      <c r="AW13" s="10" t="s">
        <v>50</v>
      </c>
      <c r="AX13" s="10" t="s">
        <v>51</v>
      </c>
      <c r="AY13" s="10" t="s">
        <v>52</v>
      </c>
      <c r="AZ13" s="10" t="s">
        <v>53</v>
      </c>
      <c r="BA13" s="10" t="s">
        <v>54</v>
      </c>
      <c r="BB13" s="10" t="s">
        <v>55</v>
      </c>
      <c r="BC13" s="10" t="s">
        <v>56</v>
      </c>
      <c r="BD13" s="10" t="s">
        <v>57</v>
      </c>
      <c r="BE13" s="10" t="s">
        <v>58</v>
      </c>
      <c r="BF13" s="10" t="s">
        <v>59</v>
      </c>
      <c r="BG13" s="10" t="s">
        <v>60</v>
      </c>
      <c r="BH13" s="10" t="s">
        <v>61</v>
      </c>
      <c r="BI13" s="10" t="s">
        <v>62</v>
      </c>
      <c r="BJ13" s="10" t="s">
        <v>63</v>
      </c>
      <c r="BK13" s="10" t="s">
        <v>64</v>
      </c>
      <c r="BL13" s="10" t="s">
        <v>65</v>
      </c>
      <c r="BM13" s="10" t="s">
        <v>66</v>
      </c>
      <c r="BN13" s="10" t="s">
        <v>67</v>
      </c>
      <c r="BO13" s="10" t="s">
        <v>68</v>
      </c>
      <c r="BP13" s="10" t="s">
        <v>69</v>
      </c>
      <c r="BQ13" s="10" t="s">
        <v>70</v>
      </c>
      <c r="BR13" s="10" t="s">
        <v>71</v>
      </c>
      <c r="BS13" s="10" t="s">
        <v>72</v>
      </c>
      <c r="BT13" s="10" t="s">
        <v>73</v>
      </c>
      <c r="BU13" s="10" t="s">
        <v>74</v>
      </c>
      <c r="BV13" s="10" t="s">
        <v>75</v>
      </c>
      <c r="BW13" s="10" t="s">
        <v>92</v>
      </c>
      <c r="BX13" s="10" t="s">
        <v>93</v>
      </c>
      <c r="BY13" s="10" t="s">
        <v>94</v>
      </c>
      <c r="BZ13" s="10" t="s">
        <v>95</v>
      </c>
      <c r="CA13" s="10" t="s">
        <v>76</v>
      </c>
      <c r="CB13" s="10" t="s">
        <v>77</v>
      </c>
      <c r="CC13" s="10" t="s">
        <v>78</v>
      </c>
      <c r="CD13" s="10" t="s">
        <v>79</v>
      </c>
      <c r="CE13" s="10" t="s">
        <v>80</v>
      </c>
      <c r="CF13" s="10" t="s">
        <v>81</v>
      </c>
      <c r="CG13" s="10" t="s">
        <v>96</v>
      </c>
      <c r="CH13" s="10" t="s">
        <v>97</v>
      </c>
      <c r="CI13" s="10" t="s">
        <v>98</v>
      </c>
      <c r="CJ13" s="10" t="s">
        <v>99</v>
      </c>
      <c r="CK13" s="10" t="s">
        <v>100</v>
      </c>
      <c r="CL13" s="10" t="s">
        <v>101</v>
      </c>
      <c r="CM13" s="10" t="s">
        <v>82</v>
      </c>
      <c r="CN13" s="10" t="s">
        <v>83</v>
      </c>
      <c r="CO13" s="10" t="s">
        <v>84</v>
      </c>
      <c r="CP13" s="10" t="s">
        <v>85</v>
      </c>
      <c r="CQ13" s="10" t="s">
        <v>86</v>
      </c>
      <c r="CR13" s="10" t="s">
        <v>87</v>
      </c>
      <c r="CS13" s="10" t="s">
        <v>88</v>
      </c>
      <c r="CT13" s="10" t="s">
        <v>89</v>
      </c>
      <c r="CU13" s="10" t="s">
        <v>102</v>
      </c>
      <c r="CV13" s="10" t="s">
        <v>90</v>
      </c>
      <c r="CW13" s="10" t="s">
        <v>91</v>
      </c>
      <c r="CX13" s="10" t="s">
        <v>103</v>
      </c>
      <c r="CY13" s="10" t="s">
        <v>104</v>
      </c>
      <c r="CZ13" s="10" t="s">
        <v>105</v>
      </c>
      <c r="DA13" s="10" t="s">
        <v>106</v>
      </c>
      <c r="DB13" s="10" t="s">
        <v>107</v>
      </c>
      <c r="DC13" s="10" t="s">
        <v>108</v>
      </c>
      <c r="DD13" s="10" t="s">
        <v>109</v>
      </c>
      <c r="DE13" s="10" t="s">
        <v>110</v>
      </c>
      <c r="DF13" s="10" t="s">
        <v>111</v>
      </c>
      <c r="DG13" s="10" t="s">
        <v>112</v>
      </c>
      <c r="DH13" s="10" t="s">
        <v>113</v>
      </c>
      <c r="DI13" s="10" t="s">
        <v>114</v>
      </c>
      <c r="DJ13" s="10" t="s">
        <v>115</v>
      </c>
      <c r="DK13" s="10" t="s">
        <v>116</v>
      </c>
      <c r="DL13" s="10" t="s">
        <v>117</v>
      </c>
      <c r="DM13" s="10" t="s">
        <v>118</v>
      </c>
      <c r="DN13" s="10" t="s">
        <v>119</v>
      </c>
      <c r="DO13" s="10" t="s">
        <v>120</v>
      </c>
      <c r="DP13" s="10" t="s">
        <v>121</v>
      </c>
      <c r="DQ13" s="10" t="s">
        <v>122</v>
      </c>
      <c r="DR13" s="10" t="s">
        <v>123</v>
      </c>
      <c r="DS13" s="10" t="s">
        <v>124</v>
      </c>
      <c r="DT13" s="10" t="s">
        <v>125</v>
      </c>
      <c r="DU13" s="10" t="s">
        <v>126</v>
      </c>
      <c r="DV13" s="10" t="s">
        <v>127</v>
      </c>
      <c r="DW13" s="10" t="s">
        <v>128</v>
      </c>
      <c r="DX13" s="10" t="s">
        <v>129</v>
      </c>
      <c r="DY13" s="10" t="s">
        <v>130</v>
      </c>
      <c r="DZ13" s="10" t="s">
        <v>131</v>
      </c>
      <c r="EA13" s="10"/>
    </row>
    <row r="14" spans="2:131" ht="54.75" customHeight="1" x14ac:dyDescent="0.3">
      <c r="B14" s="157" t="s">
        <v>148</v>
      </c>
      <c r="C14" s="157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>
        <f>D33</f>
        <v>0</v>
      </c>
      <c r="BC14" s="10">
        <f>D34</f>
        <v>0</v>
      </c>
      <c r="BD14" s="10">
        <f>D35</f>
        <v>0</v>
      </c>
      <c r="BE14" s="10">
        <f>D36</f>
        <v>0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>
        <f>D71</f>
        <v>0</v>
      </c>
      <c r="BX14" s="10">
        <f>D73</f>
        <v>0</v>
      </c>
      <c r="BY14" s="10">
        <f>D74</f>
        <v>0</v>
      </c>
      <c r="BZ14" s="10">
        <f>D75</f>
        <v>0</v>
      </c>
      <c r="CA14" s="10">
        <f>D76</f>
        <v>0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>
        <f>D123</f>
        <v>0</v>
      </c>
      <c r="DA14" s="10">
        <f>D130</f>
        <v>0</v>
      </c>
      <c r="DB14" s="10">
        <f>D131</f>
        <v>0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>
        <f>D147</f>
        <v>0</v>
      </c>
      <c r="DQ14" s="10">
        <f>D148</f>
        <v>0</v>
      </c>
      <c r="DR14" s="10">
        <f>D149</f>
        <v>0</v>
      </c>
      <c r="DS14" s="10">
        <f>D150</f>
        <v>0</v>
      </c>
      <c r="DT14" s="10">
        <f>D151</f>
        <v>0</v>
      </c>
      <c r="DU14" s="10">
        <f>D152</f>
        <v>0</v>
      </c>
      <c r="DV14" s="10">
        <f>D153</f>
        <v>0</v>
      </c>
      <c r="DW14" s="10">
        <f>D154</f>
        <v>0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30.75" customHeight="1" x14ac:dyDescent="0.3">
      <c r="B16" s="151" t="s">
        <v>2</v>
      </c>
      <c r="C16" s="152"/>
      <c r="D16" s="15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135</v>
      </c>
      <c r="D17" s="8"/>
    </row>
    <row r="18" spans="2:18" ht="27.75" customHeight="1" x14ac:dyDescent="0.3">
      <c r="B18" s="50">
        <v>2</v>
      </c>
      <c r="C18" s="46" t="s">
        <v>143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150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271</v>
      </c>
      <c r="D20" s="49"/>
    </row>
    <row r="21" spans="2:18" ht="27.75" customHeight="1" x14ac:dyDescent="0.3">
      <c r="B21" s="50" t="s">
        <v>172</v>
      </c>
      <c r="C21" s="46" t="s">
        <v>269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151</v>
      </c>
      <c r="C22" s="46" t="s">
        <v>6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152</v>
      </c>
      <c r="C23" s="46" t="s">
        <v>276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153</v>
      </c>
      <c r="C24" s="46" t="s">
        <v>7</v>
      </c>
      <c r="D24" s="8"/>
    </row>
    <row r="25" spans="2:18" ht="27.75" customHeight="1" x14ac:dyDescent="0.3">
      <c r="B25" s="50" t="s">
        <v>154</v>
      </c>
      <c r="C25" s="46" t="s">
        <v>0</v>
      </c>
      <c r="D25" s="8"/>
    </row>
    <row r="26" spans="2:18" ht="27.75" customHeight="1" x14ac:dyDescent="0.3">
      <c r="B26" s="50" t="s">
        <v>155</v>
      </c>
      <c r="C26" s="46" t="s">
        <v>142</v>
      </c>
      <c r="D26" s="8"/>
    </row>
    <row r="27" spans="2:18" ht="27.75" customHeight="1" x14ac:dyDescent="0.3">
      <c r="B27" s="50" t="s">
        <v>156</v>
      </c>
      <c r="C27" s="46" t="s">
        <v>9</v>
      </c>
      <c r="D27" s="8"/>
    </row>
    <row r="28" spans="2:18" ht="27.75" customHeight="1" x14ac:dyDescent="0.3">
      <c r="B28" s="50" t="s">
        <v>157</v>
      </c>
      <c r="C28" s="46" t="s">
        <v>8</v>
      </c>
      <c r="D28" s="8"/>
    </row>
    <row r="29" spans="2:18" ht="27.75" customHeight="1" x14ac:dyDescent="0.3">
      <c r="B29" s="50" t="s">
        <v>158</v>
      </c>
      <c r="C29" s="46" t="s">
        <v>4</v>
      </c>
      <c r="D29" s="8"/>
    </row>
    <row r="30" spans="2:18" ht="27.75" customHeight="1" x14ac:dyDescent="0.3">
      <c r="B30" s="50" t="s">
        <v>275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270</v>
      </c>
      <c r="D31" s="8"/>
    </row>
    <row r="32" spans="2:18" ht="27.75" customHeight="1" x14ac:dyDescent="0.3">
      <c r="B32" s="50">
        <f>+B31+1</f>
        <v>6</v>
      </c>
      <c r="C32" s="46" t="s">
        <v>171</v>
      </c>
      <c r="D32" s="7"/>
    </row>
    <row r="33" spans="1:5" ht="61.9" customHeight="1" x14ac:dyDescent="0.3">
      <c r="B33" s="44">
        <f>B32+1</f>
        <v>7</v>
      </c>
      <c r="C33" s="53" t="s">
        <v>170</v>
      </c>
      <c r="D33" s="23"/>
    </row>
    <row r="34" spans="1:5" ht="54.6" customHeight="1" x14ac:dyDescent="0.3">
      <c r="B34" s="54">
        <f>B33+1</f>
        <v>8</v>
      </c>
      <c r="C34" s="46" t="s">
        <v>175</v>
      </c>
      <c r="D34" s="46"/>
    </row>
    <row r="35" spans="1:5" ht="30.6" customHeight="1" x14ac:dyDescent="0.3">
      <c r="B35" s="55"/>
      <c r="C35" s="56" t="s">
        <v>144</v>
      </c>
      <c r="D35" s="23"/>
    </row>
    <row r="36" spans="1:5" ht="35.450000000000003" customHeight="1" x14ac:dyDescent="0.3">
      <c r="B36" s="57"/>
      <c r="C36" s="58" t="s">
        <v>140</v>
      </c>
      <c r="D36" s="23"/>
    </row>
    <row r="37" spans="1:5" ht="26.25" customHeight="1" x14ac:dyDescent="0.3">
      <c r="B37" s="152" t="s">
        <v>138</v>
      </c>
      <c r="C37" s="152"/>
      <c r="D37" s="152"/>
    </row>
    <row r="38" spans="1:5" ht="46.5" x14ac:dyDescent="0.3">
      <c r="A38" s="10">
        <v>9</v>
      </c>
      <c r="B38" s="153">
        <f>B34+1</f>
        <v>9</v>
      </c>
      <c r="C38" s="59" t="s">
        <v>173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3"/>
      <c r="C39" s="61" t="s">
        <v>4</v>
      </c>
      <c r="D39" s="9"/>
    </row>
    <row r="40" spans="1:5" ht="20.25" customHeight="1" x14ac:dyDescent="0.3">
      <c r="B40" s="153"/>
      <c r="C40" s="61" t="s">
        <v>5</v>
      </c>
      <c r="D40" s="9"/>
    </row>
    <row r="41" spans="1:5" ht="20.25" customHeight="1" x14ac:dyDescent="0.3">
      <c r="B41" s="153"/>
      <c r="C41" s="61" t="s">
        <v>18</v>
      </c>
      <c r="D41" s="9"/>
    </row>
    <row r="42" spans="1:5" ht="20.25" customHeight="1" x14ac:dyDescent="0.3">
      <c r="B42" s="153"/>
      <c r="C42" s="61" t="s">
        <v>19</v>
      </c>
      <c r="D42" s="9"/>
    </row>
    <row r="43" spans="1:5" ht="33.75" customHeight="1" x14ac:dyDescent="0.3">
      <c r="B43" s="147">
        <f>B38+1</f>
        <v>10</v>
      </c>
      <c r="C43" s="59" t="s">
        <v>174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47"/>
      <c r="C44" s="61" t="s">
        <v>20</v>
      </c>
      <c r="D44" s="11"/>
    </row>
    <row r="45" spans="1:5" ht="18.75" customHeight="1" x14ac:dyDescent="0.3">
      <c r="B45" s="147"/>
      <c r="C45" s="61" t="s">
        <v>21</v>
      </c>
      <c r="D45" s="11"/>
    </row>
    <row r="46" spans="1:5" ht="18.75" customHeight="1" x14ac:dyDescent="0.3">
      <c r="B46" s="147"/>
      <c r="C46" s="61" t="s">
        <v>22</v>
      </c>
      <c r="D46" s="11"/>
    </row>
    <row r="47" spans="1:5" ht="33" customHeight="1" x14ac:dyDescent="0.3">
      <c r="B47" s="97">
        <f>B43+1</f>
        <v>11</v>
      </c>
      <c r="C47" s="53" t="s">
        <v>277</v>
      </c>
      <c r="D47" s="9"/>
    </row>
    <row r="48" spans="1:5" ht="31.5" x14ac:dyDescent="0.3">
      <c r="B48" s="97">
        <f>B47+1</f>
        <v>12</v>
      </c>
      <c r="C48" s="59" t="s">
        <v>278</v>
      </c>
      <c r="D48" s="9"/>
    </row>
    <row r="49" spans="2:19" ht="32.25" customHeight="1" x14ac:dyDescent="0.3">
      <c r="B49" s="97">
        <f>B48+1</f>
        <v>13</v>
      </c>
      <c r="C49" s="59" t="s">
        <v>10</v>
      </c>
      <c r="D49" s="9"/>
    </row>
    <row r="50" spans="2:19" ht="31.5" x14ac:dyDescent="0.3">
      <c r="B50" s="97">
        <f>B49+1</f>
        <v>14</v>
      </c>
      <c r="C50" s="59" t="s">
        <v>23</v>
      </c>
      <c r="D50" s="9"/>
    </row>
    <row r="51" spans="2:19" ht="30.75" customHeight="1" x14ac:dyDescent="0.3">
      <c r="B51" s="97">
        <f>B50+1</f>
        <v>15</v>
      </c>
      <c r="C51" s="59" t="s">
        <v>141</v>
      </c>
      <c r="D51" s="91"/>
    </row>
    <row r="52" spans="2:19" ht="46.5" x14ac:dyDescent="0.3">
      <c r="B52" s="147">
        <f>B51+1</f>
        <v>16</v>
      </c>
      <c r="C52" s="63" t="s">
        <v>176</v>
      </c>
      <c r="D52" s="64"/>
      <c r="E52" s="2">
        <f>IF(AND(D53&gt;0,D54&gt;0),"грешка",0)</f>
        <v>0</v>
      </c>
    </row>
    <row r="53" spans="2:19" ht="16.5" customHeight="1" x14ac:dyDescent="0.3">
      <c r="B53" s="147"/>
      <c r="C53" s="65" t="s">
        <v>225</v>
      </c>
      <c r="D53" s="92"/>
    </row>
    <row r="54" spans="2:19" ht="16.5" customHeight="1" x14ac:dyDescent="0.3">
      <c r="B54" s="147"/>
      <c r="C54" s="65" t="s">
        <v>226</v>
      </c>
      <c r="D54" s="92"/>
    </row>
    <row r="55" spans="2:19" ht="46.5" x14ac:dyDescent="0.3">
      <c r="B55" s="158">
        <f>B52+1</f>
        <v>17</v>
      </c>
      <c r="C55" s="63" t="s">
        <v>177</v>
      </c>
      <c r="D55" s="60"/>
      <c r="E55" s="2">
        <f>IF(AND(D56&gt;0,D57&gt;0),"грешка",0)</f>
        <v>0</v>
      </c>
    </row>
    <row r="56" spans="2:19" ht="17.25" customHeight="1" x14ac:dyDescent="0.3">
      <c r="B56" s="158"/>
      <c r="C56" s="65" t="s">
        <v>225</v>
      </c>
      <c r="D56" s="9"/>
    </row>
    <row r="57" spans="2:19" ht="17.25" customHeight="1" x14ac:dyDescent="0.3">
      <c r="B57" s="158"/>
      <c r="C57" s="65" t="s">
        <v>226</v>
      </c>
      <c r="D57" s="9"/>
    </row>
    <row r="58" spans="2:19" x14ac:dyDescent="0.3">
      <c r="B58" s="147">
        <f>B55+1</f>
        <v>18</v>
      </c>
      <c r="C58" s="59" t="s">
        <v>279</v>
      </c>
      <c r="D58" s="60"/>
    </row>
    <row r="59" spans="2:19" ht="21.75" customHeight="1" x14ac:dyDescent="0.3">
      <c r="B59" s="147"/>
      <c r="C59" s="61" t="s">
        <v>24</v>
      </c>
      <c r="D59" s="11"/>
      <c r="E59" s="66"/>
      <c r="F59" s="66"/>
      <c r="S59" s="66"/>
    </row>
    <row r="60" spans="2:19" ht="21.75" customHeight="1" x14ac:dyDescent="0.3">
      <c r="B60" s="147"/>
      <c r="C60" s="61" t="s">
        <v>25</v>
      </c>
      <c r="D60" s="11"/>
      <c r="E60" s="66"/>
      <c r="F60" s="66"/>
      <c r="S60" s="66"/>
    </row>
    <row r="61" spans="2:19" ht="21.75" customHeight="1" x14ac:dyDescent="0.3">
      <c r="B61" s="147"/>
      <c r="C61" s="61" t="s">
        <v>26</v>
      </c>
      <c r="D61" s="11"/>
      <c r="E61" s="66"/>
      <c r="F61" s="66"/>
      <c r="S61" s="66"/>
    </row>
    <row r="62" spans="2:19" ht="21.75" customHeight="1" x14ac:dyDescent="0.3">
      <c r="B62" s="147"/>
      <c r="C62" s="61" t="s">
        <v>27</v>
      </c>
      <c r="D62" s="11"/>
      <c r="E62" s="66"/>
      <c r="F62" s="66"/>
      <c r="S62" s="66"/>
    </row>
    <row r="63" spans="2:19" ht="21.75" customHeight="1" x14ac:dyDescent="0.3">
      <c r="B63" s="147"/>
      <c r="C63" s="61" t="s">
        <v>28</v>
      </c>
      <c r="D63" s="11"/>
      <c r="E63" s="66"/>
      <c r="F63" s="66"/>
      <c r="S63" s="66"/>
    </row>
    <row r="64" spans="2:19" ht="35.25" customHeight="1" x14ac:dyDescent="0.3">
      <c r="B64" s="147"/>
      <c r="C64" s="61" t="s">
        <v>42</v>
      </c>
      <c r="D64" s="11"/>
      <c r="E64" s="66"/>
      <c r="F64" s="66"/>
      <c r="S64" s="66"/>
    </row>
    <row r="65" spans="2:19" ht="51" customHeight="1" x14ac:dyDescent="0.3">
      <c r="B65" s="147">
        <f>B58+1</f>
        <v>19</v>
      </c>
      <c r="C65" s="63" t="s">
        <v>178</v>
      </c>
      <c r="D65" s="95"/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47"/>
      <c r="C66" s="61" t="s">
        <v>37</v>
      </c>
      <c r="D66" s="11"/>
      <c r="E66" s="66"/>
      <c r="F66" s="66"/>
      <c r="S66" s="66"/>
    </row>
    <row r="67" spans="2:19" ht="21.75" customHeight="1" x14ac:dyDescent="0.3">
      <c r="B67" s="147"/>
      <c r="C67" s="61" t="s">
        <v>38</v>
      </c>
      <c r="D67" s="11"/>
      <c r="E67" s="66"/>
      <c r="F67" s="66"/>
      <c r="S67" s="66"/>
    </row>
    <row r="68" spans="2:19" ht="21.75" customHeight="1" x14ac:dyDescent="0.3">
      <c r="B68" s="147"/>
      <c r="C68" s="61" t="s">
        <v>39</v>
      </c>
      <c r="D68" s="11"/>
      <c r="E68" s="66"/>
      <c r="F68" s="66"/>
      <c r="S68" s="66"/>
    </row>
    <row r="69" spans="2:19" ht="21.75" customHeight="1" x14ac:dyDescent="0.3">
      <c r="B69" s="147"/>
      <c r="C69" s="61" t="s">
        <v>40</v>
      </c>
      <c r="D69" s="11"/>
      <c r="E69" s="66"/>
      <c r="F69" s="66"/>
      <c r="S69" s="66"/>
    </row>
    <row r="70" spans="2:19" ht="21.75" customHeight="1" x14ac:dyDescent="0.3">
      <c r="B70" s="147"/>
      <c r="C70" s="61" t="s">
        <v>41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29</v>
      </c>
      <c r="D71" s="95"/>
      <c r="E71" s="67"/>
      <c r="F71" s="67"/>
      <c r="S71" s="68"/>
    </row>
    <row r="72" spans="2:19" ht="31.5" x14ac:dyDescent="0.3">
      <c r="B72" s="147">
        <f>B71+1</f>
        <v>21</v>
      </c>
      <c r="C72" s="59" t="s">
        <v>30</v>
      </c>
      <c r="D72" s="95"/>
    </row>
    <row r="73" spans="2:19" ht="22.5" customHeight="1" x14ac:dyDescent="0.3">
      <c r="B73" s="147"/>
      <c r="C73" s="61" t="s">
        <v>227</v>
      </c>
      <c r="D73" s="11"/>
    </row>
    <row r="74" spans="2:19" ht="22.5" customHeight="1" x14ac:dyDescent="0.3">
      <c r="B74" s="147"/>
      <c r="C74" s="61" t="s">
        <v>228</v>
      </c>
      <c r="D74" s="11"/>
    </row>
    <row r="75" spans="2:19" ht="22.5" customHeight="1" x14ac:dyDescent="0.3">
      <c r="B75" s="147"/>
      <c r="C75" s="61" t="s">
        <v>229</v>
      </c>
      <c r="D75" s="11"/>
    </row>
    <row r="76" spans="2:19" ht="47.25" x14ac:dyDescent="0.3">
      <c r="B76" s="97">
        <f>B72+1</f>
        <v>22</v>
      </c>
      <c r="C76" s="59" t="s">
        <v>12</v>
      </c>
      <c r="D76" s="95"/>
    </row>
    <row r="77" spans="2:19" ht="45.75" customHeight="1" x14ac:dyDescent="0.3">
      <c r="B77" s="147">
        <f>B76+1</f>
        <v>23</v>
      </c>
      <c r="C77" s="59" t="s">
        <v>159</v>
      </c>
      <c r="D77" s="95"/>
      <c r="E77" s="2">
        <f>IF(AND(D78&gt;0,D79&gt;0),"грешка",0)</f>
        <v>0</v>
      </c>
    </row>
    <row r="78" spans="2:19" ht="19.899999999999999" customHeight="1" x14ac:dyDescent="0.3">
      <c r="B78" s="147"/>
      <c r="C78" s="56" t="s">
        <v>225</v>
      </c>
      <c r="D78" s="9"/>
    </row>
    <row r="79" spans="2:19" ht="19.899999999999999" customHeight="1" x14ac:dyDescent="0.3">
      <c r="B79" s="147"/>
      <c r="C79" s="56" t="s">
        <v>226</v>
      </c>
      <c r="D79" s="9"/>
    </row>
    <row r="80" spans="2:19" ht="39" customHeight="1" x14ac:dyDescent="0.3">
      <c r="B80" s="97">
        <f>B77+1</f>
        <v>24</v>
      </c>
      <c r="C80" s="69" t="s">
        <v>160</v>
      </c>
      <c r="D80" s="95"/>
    </row>
    <row r="81" spans="2:5" ht="63" x14ac:dyDescent="0.3">
      <c r="B81" s="153">
        <f>B80+1</f>
        <v>25</v>
      </c>
      <c r="C81" s="59" t="s">
        <v>161</v>
      </c>
      <c r="D81" s="95"/>
      <c r="E81" s="2">
        <f>IF(AND(D82&gt;0,D83&gt;0),"грешка",0)</f>
        <v>0</v>
      </c>
    </row>
    <row r="82" spans="2:5" ht="17.45" customHeight="1" x14ac:dyDescent="0.3">
      <c r="B82" s="153"/>
      <c r="C82" s="56" t="s">
        <v>225</v>
      </c>
      <c r="D82" s="9"/>
    </row>
    <row r="83" spans="2:5" ht="17.45" customHeight="1" x14ac:dyDescent="0.3">
      <c r="B83" s="153"/>
      <c r="C83" s="56" t="s">
        <v>226</v>
      </c>
      <c r="D83" s="9"/>
    </row>
    <row r="84" spans="2:5" ht="73.5" customHeight="1" x14ac:dyDescent="0.3">
      <c r="B84" s="97">
        <f>B81+1</f>
        <v>26</v>
      </c>
      <c r="C84" s="59" t="s">
        <v>162</v>
      </c>
      <c r="D84" s="95"/>
    </row>
    <row r="85" spans="2:5" ht="31.5" x14ac:dyDescent="0.3">
      <c r="B85" s="153">
        <f>B84+1</f>
        <v>27</v>
      </c>
      <c r="C85" s="46" t="s">
        <v>280</v>
      </c>
      <c r="D85" s="45"/>
      <c r="E85" s="2">
        <f>IF(AND(D86&gt;0,D87&gt;0),"грешка",0)</f>
        <v>0</v>
      </c>
    </row>
    <row r="86" spans="2:5" ht="17.45" customHeight="1" x14ac:dyDescent="0.3">
      <c r="B86" s="153"/>
      <c r="C86" s="56" t="s">
        <v>225</v>
      </c>
      <c r="D86" s="9"/>
    </row>
    <row r="87" spans="2:5" ht="17.45" customHeight="1" x14ac:dyDescent="0.3">
      <c r="B87" s="153"/>
      <c r="C87" s="56" t="s">
        <v>226</v>
      </c>
      <c r="D87" s="9"/>
    </row>
    <row r="88" spans="2:5" ht="47.25" x14ac:dyDescent="0.3">
      <c r="B88" s="97">
        <f>B85+1</f>
        <v>28</v>
      </c>
      <c r="C88" s="46" t="s">
        <v>163</v>
      </c>
      <c r="D88" s="11"/>
    </row>
    <row r="89" spans="2:5" ht="70.5" customHeight="1" x14ac:dyDescent="0.3">
      <c r="B89" s="153">
        <f>B88+1</f>
        <v>29</v>
      </c>
      <c r="C89" s="46" t="s">
        <v>179</v>
      </c>
      <c r="D89" s="95"/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3"/>
      <c r="C90" s="56" t="s">
        <v>31</v>
      </c>
      <c r="D90" s="11"/>
    </row>
    <row r="91" spans="2:5" ht="36.75" customHeight="1" x14ac:dyDescent="0.3">
      <c r="B91" s="153"/>
      <c r="C91" s="56" t="s">
        <v>32</v>
      </c>
      <c r="D91" s="11"/>
    </row>
    <row r="92" spans="2:5" ht="23.25" customHeight="1" x14ac:dyDescent="0.3">
      <c r="B92" s="153"/>
      <c r="C92" s="56" t="s">
        <v>33</v>
      </c>
      <c r="D92" s="11"/>
    </row>
    <row r="93" spans="2:5" ht="23.25" customHeight="1" x14ac:dyDescent="0.3">
      <c r="B93" s="153"/>
      <c r="C93" s="56" t="s">
        <v>34</v>
      </c>
      <c r="D93" s="11"/>
    </row>
    <row r="94" spans="2:5" ht="23.25" customHeight="1" x14ac:dyDescent="0.3">
      <c r="B94" s="153"/>
      <c r="C94" s="56" t="s">
        <v>3</v>
      </c>
      <c r="D94" s="11"/>
    </row>
    <row r="95" spans="2:5" ht="63" x14ac:dyDescent="0.3">
      <c r="B95" s="147">
        <f>B89+1</f>
        <v>30</v>
      </c>
      <c r="C95" s="46" t="s">
        <v>281</v>
      </c>
      <c r="D95" s="45"/>
      <c r="E95" s="2">
        <f>IF(AND(D96&gt;0,D97&gt;0),"грешка",0)</f>
        <v>0</v>
      </c>
    </row>
    <row r="96" spans="2:5" ht="21" customHeight="1" x14ac:dyDescent="0.3">
      <c r="B96" s="147"/>
      <c r="C96" s="56" t="s">
        <v>225</v>
      </c>
      <c r="D96" s="9"/>
    </row>
    <row r="97" spans="1:18" ht="21" customHeight="1" x14ac:dyDescent="0.3">
      <c r="B97" s="147"/>
      <c r="C97" s="56" t="s">
        <v>226</v>
      </c>
      <c r="D97" s="9"/>
    </row>
    <row r="98" spans="1:18" ht="63" x14ac:dyDescent="0.3">
      <c r="B98" s="97">
        <f>B95+1</f>
        <v>31</v>
      </c>
      <c r="C98" s="46" t="s">
        <v>164</v>
      </c>
      <c r="D98" s="11"/>
    </row>
    <row r="99" spans="1:18" ht="24" customHeight="1" x14ac:dyDescent="0.3">
      <c r="B99" s="145" t="s">
        <v>13</v>
      </c>
      <c r="C99" s="145"/>
      <c r="D99" s="145"/>
    </row>
    <row r="100" spans="1:18" ht="31.5" x14ac:dyDescent="0.3">
      <c r="B100" s="97">
        <f>B98+1</f>
        <v>32</v>
      </c>
      <c r="C100" s="46" t="s">
        <v>134</v>
      </c>
      <c r="D100" s="11"/>
    </row>
    <row r="101" spans="1:18" s="70" customFormat="1" ht="126" x14ac:dyDescent="0.3">
      <c r="A101" s="77"/>
      <c r="B101" s="96">
        <f>B100+1</f>
        <v>33</v>
      </c>
      <c r="C101" s="53" t="s">
        <v>282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47.25" x14ac:dyDescent="0.3">
      <c r="B102" s="147">
        <f>B101+1</f>
        <v>34</v>
      </c>
      <c r="C102" s="46" t="s">
        <v>165</v>
      </c>
      <c r="D102" s="45"/>
      <c r="E102" s="2">
        <f>IF(AND(D103&gt;0,D104&gt;0),"грешка",0)</f>
        <v>0</v>
      </c>
    </row>
    <row r="103" spans="1:18" ht="21" customHeight="1" x14ac:dyDescent="0.3">
      <c r="B103" s="147"/>
      <c r="C103" s="56" t="s">
        <v>225</v>
      </c>
      <c r="D103" s="11"/>
    </row>
    <row r="104" spans="1:18" ht="21" customHeight="1" x14ac:dyDescent="0.3">
      <c r="B104" s="147"/>
      <c r="C104" s="56" t="s">
        <v>226</v>
      </c>
      <c r="D104" s="11"/>
    </row>
    <row r="105" spans="1:18" ht="63" x14ac:dyDescent="0.3">
      <c r="B105" s="147">
        <f>B102+1</f>
        <v>35</v>
      </c>
      <c r="C105" s="72" t="s">
        <v>166</v>
      </c>
      <c r="D105" s="45"/>
      <c r="E105" s="2">
        <f>IF(AND(D106&gt;0,D107&gt;0),"грешка",0)</f>
        <v>0</v>
      </c>
    </row>
    <row r="106" spans="1:18" ht="21" customHeight="1" x14ac:dyDescent="0.3">
      <c r="B106" s="147"/>
      <c r="C106" s="56" t="s">
        <v>225</v>
      </c>
      <c r="D106" s="11"/>
    </row>
    <row r="107" spans="1:18" ht="21" customHeight="1" x14ac:dyDescent="0.3">
      <c r="B107" s="147"/>
      <c r="C107" s="56" t="s">
        <v>226</v>
      </c>
      <c r="D107" s="11"/>
    </row>
    <row r="108" spans="1:18" ht="47.25" x14ac:dyDescent="0.3">
      <c r="B108" s="147">
        <f>B105+1</f>
        <v>36</v>
      </c>
      <c r="C108" s="72" t="s">
        <v>167</v>
      </c>
      <c r="D108" s="45"/>
      <c r="E108" s="2">
        <f>IF(AND(D109&gt;0,D110&gt;0),"грешка",0)</f>
        <v>0</v>
      </c>
    </row>
    <row r="109" spans="1:18" ht="21" customHeight="1" x14ac:dyDescent="0.3">
      <c r="B109" s="147"/>
      <c r="C109" s="56" t="s">
        <v>225</v>
      </c>
      <c r="D109" s="11"/>
    </row>
    <row r="110" spans="1:18" ht="21" customHeight="1" x14ac:dyDescent="0.3">
      <c r="B110" s="147"/>
      <c r="C110" s="56" t="s">
        <v>226</v>
      </c>
      <c r="D110" s="11"/>
    </row>
    <row r="111" spans="1:18" ht="78.75" x14ac:dyDescent="0.3">
      <c r="B111" s="147">
        <f>B108+1</f>
        <v>37</v>
      </c>
      <c r="C111" s="46" t="s">
        <v>168</v>
      </c>
      <c r="D111" s="45"/>
      <c r="E111" s="2">
        <f>IF(AND(D112&gt;0,D113&gt;0),"грешка",0)</f>
        <v>0</v>
      </c>
    </row>
    <row r="112" spans="1:18" ht="21" customHeight="1" x14ac:dyDescent="0.3">
      <c r="B112" s="147"/>
      <c r="C112" s="56" t="s">
        <v>225</v>
      </c>
      <c r="D112" s="11"/>
    </row>
    <row r="113" spans="2:5" ht="21" customHeight="1" x14ac:dyDescent="0.3">
      <c r="B113" s="147"/>
      <c r="C113" s="56" t="s">
        <v>226</v>
      </c>
      <c r="D113" s="11"/>
    </row>
    <row r="114" spans="2:5" ht="63" x14ac:dyDescent="0.3">
      <c r="B114" s="147">
        <f>B111+1</f>
        <v>38</v>
      </c>
      <c r="C114" s="46" t="s">
        <v>169</v>
      </c>
      <c r="D114" s="45"/>
      <c r="E114" s="2">
        <f>IF(AND(D115&gt;0,D116&gt;0),"грешка",0)</f>
        <v>0</v>
      </c>
    </row>
    <row r="115" spans="2:5" ht="21" customHeight="1" x14ac:dyDescent="0.3">
      <c r="B115" s="147"/>
      <c r="C115" s="56" t="s">
        <v>225</v>
      </c>
      <c r="D115" s="11"/>
    </row>
    <row r="116" spans="2:5" ht="21" customHeight="1" x14ac:dyDescent="0.3">
      <c r="B116" s="147"/>
      <c r="C116" s="56" t="s">
        <v>226</v>
      </c>
      <c r="D116" s="11"/>
    </row>
    <row r="117" spans="2:5" ht="21" customHeight="1" x14ac:dyDescent="0.3">
      <c r="B117" s="147">
        <f>B114+1</f>
        <v>39</v>
      </c>
      <c r="C117" s="46" t="s">
        <v>14</v>
      </c>
      <c r="D117" s="95"/>
    </row>
    <row r="118" spans="2:5" ht="21" customHeight="1" x14ac:dyDescent="0.3">
      <c r="B118" s="147"/>
      <c r="C118" s="56" t="s">
        <v>15</v>
      </c>
      <c r="D118" s="11"/>
    </row>
    <row r="119" spans="2:5" ht="21" customHeight="1" x14ac:dyDescent="0.3">
      <c r="B119" s="147"/>
      <c r="C119" s="56" t="s">
        <v>16</v>
      </c>
      <c r="D119" s="11"/>
    </row>
    <row r="120" spans="2:5" ht="31.5" x14ac:dyDescent="0.3">
      <c r="B120" s="147">
        <f>B117+1</f>
        <v>40</v>
      </c>
      <c r="C120" s="53" t="s">
        <v>35</v>
      </c>
      <c r="D120" s="95"/>
    </row>
    <row r="121" spans="2:5" x14ac:dyDescent="0.3">
      <c r="B121" s="147"/>
      <c r="C121" s="73" t="s">
        <v>36</v>
      </c>
      <c r="D121" s="11"/>
    </row>
    <row r="122" spans="2:5" x14ac:dyDescent="0.3">
      <c r="B122" s="147"/>
      <c r="C122" s="73" t="s">
        <v>17</v>
      </c>
      <c r="D122" s="11"/>
    </row>
    <row r="123" spans="2:5" ht="31.5" x14ac:dyDescent="0.3">
      <c r="B123" s="97">
        <f>B120+1</f>
        <v>41</v>
      </c>
      <c r="C123" s="53" t="s">
        <v>43</v>
      </c>
      <c r="D123" s="95"/>
    </row>
    <row r="124" spans="2:5" ht="24.75" customHeight="1" x14ac:dyDescent="0.3">
      <c r="B124" s="145" t="s">
        <v>139</v>
      </c>
      <c r="C124" s="145"/>
      <c r="D124" s="145"/>
    </row>
    <row r="125" spans="2:5" ht="96" customHeight="1" x14ac:dyDescent="0.3">
      <c r="B125" s="96">
        <f>B123+1</f>
        <v>42</v>
      </c>
      <c r="C125" s="53" t="s">
        <v>230</v>
      </c>
      <c r="D125" s="95"/>
    </row>
    <row r="126" spans="2:5" ht="19.149999999999999" customHeight="1" x14ac:dyDescent="0.3">
      <c r="B126" s="74"/>
      <c r="C126" s="75" t="s">
        <v>145</v>
      </c>
      <c r="D126" s="9"/>
    </row>
    <row r="127" spans="2:5" ht="19.149999999999999" customHeight="1" x14ac:dyDescent="0.3">
      <c r="B127" s="74"/>
      <c r="C127" s="75" t="s">
        <v>146</v>
      </c>
      <c r="D127" s="9"/>
    </row>
    <row r="128" spans="2:5" ht="19.149999999999999" customHeight="1" thickBot="1" x14ac:dyDescent="0.35">
      <c r="B128" s="100"/>
      <c r="C128" s="75" t="s">
        <v>147</v>
      </c>
      <c r="D128" s="9"/>
    </row>
    <row r="129" spans="1:20" s="76" customFormat="1" ht="138" customHeight="1" x14ac:dyDescent="0.35">
      <c r="A129" s="140"/>
      <c r="B129" s="101">
        <f>+B125+1</f>
        <v>43</v>
      </c>
      <c r="C129" s="148" t="s">
        <v>337</v>
      </c>
      <c r="D129" s="149"/>
      <c r="E129" s="3">
        <f>IF(SUM(A130:A146,E146,E148)&gt;1,"превишен брой уреди",0)</f>
        <v>0</v>
      </c>
      <c r="G129" s="104" t="s">
        <v>302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A130" s="10">
        <f t="shared" ref="A130:A156" si="0">+IF(D130&gt;0,1,0)</f>
        <v>0</v>
      </c>
      <c r="B130" s="102"/>
      <c r="C130" s="98" t="s">
        <v>292</v>
      </c>
      <c r="D130" s="11"/>
      <c r="E130" s="77"/>
      <c r="G130" s="105">
        <f t="shared" ref="G130:G138" si="1">+IF(Q191="Не",0,Q191)</f>
        <v>0</v>
      </c>
      <c r="J130" s="39"/>
    </row>
    <row r="131" spans="1:20" ht="22.9" customHeight="1" x14ac:dyDescent="0.3">
      <c r="A131" s="10">
        <f t="shared" si="0"/>
        <v>0</v>
      </c>
      <c r="B131" s="102"/>
      <c r="C131" s="98" t="s">
        <v>291</v>
      </c>
      <c r="D131" s="11"/>
      <c r="E131" s="77"/>
      <c r="G131" s="105">
        <f t="shared" si="1"/>
        <v>0</v>
      </c>
      <c r="J131" s="39"/>
    </row>
    <row r="132" spans="1:20" ht="22.9" customHeight="1" x14ac:dyDescent="0.3">
      <c r="A132" s="10">
        <f t="shared" si="0"/>
        <v>0</v>
      </c>
      <c r="B132" s="102"/>
      <c r="C132" s="98" t="s">
        <v>290</v>
      </c>
      <c r="D132" s="11"/>
      <c r="E132" s="77"/>
      <c r="G132" s="105">
        <f t="shared" si="1"/>
        <v>0</v>
      </c>
      <c r="J132" s="39"/>
    </row>
    <row r="133" spans="1:20" ht="22.9" customHeight="1" x14ac:dyDescent="0.3">
      <c r="A133" s="10">
        <f t="shared" si="0"/>
        <v>0</v>
      </c>
      <c r="B133" s="102"/>
      <c r="C133" s="98" t="s">
        <v>289</v>
      </c>
      <c r="D133" s="11"/>
      <c r="E133" s="77"/>
      <c r="G133" s="105">
        <f t="shared" si="1"/>
        <v>0</v>
      </c>
      <c r="J133" s="39"/>
    </row>
    <row r="134" spans="1:20" ht="22.9" customHeight="1" x14ac:dyDescent="0.3">
      <c r="A134" s="10">
        <f t="shared" si="0"/>
        <v>0</v>
      </c>
      <c r="B134" s="102"/>
      <c r="C134" s="98" t="s">
        <v>288</v>
      </c>
      <c r="D134" s="11"/>
      <c r="E134" s="77"/>
      <c r="G134" s="105">
        <f t="shared" si="1"/>
        <v>0</v>
      </c>
      <c r="J134" s="39"/>
    </row>
    <row r="135" spans="1:20" ht="22.9" customHeight="1" x14ac:dyDescent="0.3">
      <c r="A135" s="10">
        <f t="shared" si="0"/>
        <v>0</v>
      </c>
      <c r="B135" s="102"/>
      <c r="C135" s="98" t="s">
        <v>287</v>
      </c>
      <c r="D135" s="11"/>
      <c r="E135" s="77"/>
      <c r="G135" s="105">
        <f t="shared" si="1"/>
        <v>0</v>
      </c>
      <c r="J135" s="39"/>
    </row>
    <row r="136" spans="1:20" ht="22.9" customHeight="1" x14ac:dyDescent="0.3">
      <c r="A136" s="10">
        <f t="shared" si="0"/>
        <v>0</v>
      </c>
      <c r="B136" s="102"/>
      <c r="C136" s="98" t="s">
        <v>286</v>
      </c>
      <c r="D136" s="11"/>
      <c r="E136" s="77"/>
      <c r="G136" s="105">
        <f t="shared" si="1"/>
        <v>0</v>
      </c>
      <c r="H136" s="106"/>
      <c r="J136" s="39"/>
    </row>
    <row r="137" spans="1:20" ht="22.9" customHeight="1" x14ac:dyDescent="0.3">
      <c r="A137" s="10">
        <f t="shared" si="0"/>
        <v>0</v>
      </c>
      <c r="B137" s="102"/>
      <c r="C137" s="98" t="s">
        <v>285</v>
      </c>
      <c r="D137" s="11"/>
      <c r="E137" s="77"/>
      <c r="G137" s="105">
        <f t="shared" si="1"/>
        <v>0</v>
      </c>
      <c r="H137" s="106"/>
      <c r="J137" s="39"/>
    </row>
    <row r="138" spans="1:20" ht="22.9" customHeight="1" x14ac:dyDescent="0.3">
      <c r="A138" s="10">
        <f t="shared" si="0"/>
        <v>0</v>
      </c>
      <c r="B138" s="102"/>
      <c r="C138" s="98" t="s">
        <v>284</v>
      </c>
      <c r="D138" s="11"/>
      <c r="E138" s="77"/>
      <c r="G138" s="105">
        <f t="shared" si="1"/>
        <v>0</v>
      </c>
      <c r="H138" s="106"/>
      <c r="J138" s="39"/>
    </row>
    <row r="139" spans="1:20" ht="22.9" customHeight="1" x14ac:dyDescent="0.3">
      <c r="A139" s="10">
        <f t="shared" si="0"/>
        <v>0</v>
      </c>
      <c r="B139" s="102"/>
      <c r="C139" s="98" t="s">
        <v>283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0"/>
        <v>0</v>
      </c>
      <c r="B140" s="102"/>
      <c r="C140" s="98" t="s">
        <v>294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0"/>
        <v>0</v>
      </c>
      <c r="B141" s="102"/>
      <c r="C141" s="98" t="s">
        <v>295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0"/>
        <v>0</v>
      </c>
      <c r="B142" s="102"/>
      <c r="C142" s="98" t="s">
        <v>296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0"/>
        <v>0</v>
      </c>
      <c r="B143" s="102"/>
      <c r="C143" s="98" t="s">
        <v>293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0"/>
        <v>0</v>
      </c>
      <c r="B144" s="102"/>
      <c r="C144" s="98" t="s">
        <v>297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0"/>
        <v>0</v>
      </c>
      <c r="B145" s="102"/>
      <c r="C145" s="98" t="s">
        <v>298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0"/>
        <v>0</v>
      </c>
      <c r="B146" s="102"/>
      <c r="C146" s="98" t="s">
        <v>299</v>
      </c>
      <c r="D146" s="11"/>
      <c r="E146" s="4">
        <f>IF(OR(D147&gt;0,D148&gt;0),1,0)</f>
        <v>0</v>
      </c>
      <c r="G146" s="105">
        <f t="shared" si="2"/>
        <v>0</v>
      </c>
      <c r="H146" s="106"/>
      <c r="J146" s="39"/>
    </row>
    <row r="147" spans="1:10" ht="22.9" customHeight="1" x14ac:dyDescent="0.3">
      <c r="A147" s="10">
        <f t="shared" si="0"/>
        <v>0</v>
      </c>
      <c r="B147" s="102"/>
      <c r="C147" s="98" t="s">
        <v>300</v>
      </c>
      <c r="D147" s="11"/>
      <c r="E147" s="4">
        <f>IF((D147+D148)&gt;3,"Превишен максимален брой конвектори",0)</f>
        <v>0</v>
      </c>
      <c r="G147" s="105">
        <f t="shared" si="2"/>
        <v>0</v>
      </c>
      <c r="J147" s="39"/>
    </row>
    <row r="148" spans="1:10" ht="22.9" customHeight="1" x14ac:dyDescent="0.3">
      <c r="A148" s="10">
        <f t="shared" si="0"/>
        <v>0</v>
      </c>
      <c r="B148" s="102"/>
      <c r="C148" s="98" t="s">
        <v>301</v>
      </c>
      <c r="D148" s="11"/>
      <c r="E148" s="4">
        <f>IF(OR(D149&gt;0,D150&gt;0,D151&gt;0,D152&gt;0,D153&gt;0,D154&gt;0),1,0)</f>
        <v>0</v>
      </c>
      <c r="G148" s="105">
        <f t="shared" si="2"/>
        <v>0</v>
      </c>
      <c r="J148" s="39"/>
    </row>
    <row r="149" spans="1:10" ht="22.9" customHeight="1" x14ac:dyDescent="0.3">
      <c r="A149" s="10">
        <f t="shared" si="0"/>
        <v>0</v>
      </c>
      <c r="B149" s="102"/>
      <c r="C149" s="98" t="s">
        <v>329</v>
      </c>
      <c r="D149" s="11"/>
      <c r="E149" s="4">
        <f>IF((D149+D150+D151+D152+D153+D154)&gt;3,"Превишен максимален брой климатици",0)</f>
        <v>0</v>
      </c>
      <c r="G149" s="105">
        <f t="shared" si="2"/>
        <v>0</v>
      </c>
      <c r="J149" s="39"/>
    </row>
    <row r="150" spans="1:10" ht="22.9" customHeight="1" x14ac:dyDescent="0.3">
      <c r="A150" s="10">
        <f t="shared" si="0"/>
        <v>0</v>
      </c>
      <c r="B150" s="102"/>
      <c r="C150" s="98" t="s">
        <v>330</v>
      </c>
      <c r="D150" s="11"/>
      <c r="E150" s="10"/>
      <c r="G150" s="105">
        <f t="shared" si="2"/>
        <v>0</v>
      </c>
      <c r="J150" s="39"/>
    </row>
    <row r="151" spans="1:10" ht="22.9" customHeight="1" x14ac:dyDescent="0.3">
      <c r="A151" s="10">
        <f t="shared" si="0"/>
        <v>0</v>
      </c>
      <c r="B151" s="102"/>
      <c r="C151" s="98" t="s">
        <v>331</v>
      </c>
      <c r="D151" s="11"/>
      <c r="E151" s="10"/>
      <c r="G151" s="105">
        <f t="shared" si="2"/>
        <v>0</v>
      </c>
      <c r="J151" s="39"/>
    </row>
    <row r="152" spans="1:10" ht="22.9" customHeight="1" x14ac:dyDescent="0.3">
      <c r="A152" s="10">
        <f t="shared" si="0"/>
        <v>0</v>
      </c>
      <c r="B152" s="102"/>
      <c r="C152" s="98" t="s">
        <v>332</v>
      </c>
      <c r="D152" s="11"/>
      <c r="E152" s="10"/>
      <c r="G152" s="105">
        <f t="shared" si="2"/>
        <v>0</v>
      </c>
      <c r="J152" s="39"/>
    </row>
    <row r="153" spans="1:10" ht="22.9" customHeight="1" x14ac:dyDescent="0.3">
      <c r="A153" s="10">
        <f t="shared" si="0"/>
        <v>0</v>
      </c>
      <c r="B153" s="102"/>
      <c r="C153" s="98" t="s">
        <v>333</v>
      </c>
      <c r="D153" s="11"/>
      <c r="E153" s="10"/>
      <c r="G153" s="105">
        <f t="shared" si="2"/>
        <v>0</v>
      </c>
      <c r="J153" s="39"/>
    </row>
    <row r="154" spans="1:10" ht="22.9" customHeight="1" thickBot="1" x14ac:dyDescent="0.35">
      <c r="A154" s="10">
        <f t="shared" si="0"/>
        <v>0</v>
      </c>
      <c r="B154" s="102"/>
      <c r="C154" s="99" t="s">
        <v>334</v>
      </c>
      <c r="D154" s="11"/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 t="shared" si="0"/>
        <v>0</v>
      </c>
      <c r="B155" s="102"/>
      <c r="C155" s="98" t="s">
        <v>335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 t="shared" si="0"/>
        <v>0</v>
      </c>
      <c r="B156" s="103"/>
      <c r="C156" s="98" t="s">
        <v>336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46" t="s">
        <v>272</v>
      </c>
      <c r="C157" s="145"/>
      <c r="D157" s="145"/>
      <c r="G157" s="106"/>
      <c r="J157" s="39"/>
    </row>
    <row r="158" spans="1:10" ht="24" customHeight="1" x14ac:dyDescent="0.3">
      <c r="B158" s="78"/>
      <c r="C158" s="79" t="s">
        <v>273</v>
      </c>
      <c r="D158" s="78"/>
      <c r="J158" s="39"/>
    </row>
    <row r="159" spans="1:10" x14ac:dyDescent="0.3">
      <c r="B159" s="45">
        <v>1</v>
      </c>
      <c r="C159" s="46" t="s">
        <v>136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137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231</v>
      </c>
      <c r="D161" s="11"/>
      <c r="J161" s="39"/>
    </row>
    <row r="162" spans="2:20" ht="47.25" x14ac:dyDescent="0.3">
      <c r="B162" s="45">
        <f t="shared" si="3"/>
        <v>4</v>
      </c>
      <c r="C162" s="46" t="s">
        <v>232</v>
      </c>
      <c r="D162" s="11"/>
      <c r="J162" s="39"/>
    </row>
    <row r="163" spans="2:20" ht="48.75" thickBot="1" x14ac:dyDescent="0.35">
      <c r="B163" s="45">
        <f t="shared" si="3"/>
        <v>5</v>
      </c>
      <c r="C163" s="80" t="s">
        <v>233</v>
      </c>
      <c r="D163" s="11"/>
      <c r="G163" s="106"/>
      <c r="J163" s="39"/>
    </row>
    <row r="164" spans="2:20" ht="49.5" thickTop="1" thickBot="1" x14ac:dyDescent="0.35">
      <c r="B164" s="45">
        <f t="shared" si="3"/>
        <v>6</v>
      </c>
      <c r="C164" s="80" t="s">
        <v>268</v>
      </c>
      <c r="D164" s="11"/>
      <c r="G164" s="106"/>
      <c r="J164" s="155" t="s">
        <v>180</v>
      </c>
      <c r="K164" s="156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63.75" x14ac:dyDescent="0.3">
      <c r="B165" s="45">
        <f t="shared" si="3"/>
        <v>7</v>
      </c>
      <c r="C165" s="80" t="s">
        <v>234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32.25" x14ac:dyDescent="0.3">
      <c r="B166" s="45">
        <f t="shared" si="3"/>
        <v>8</v>
      </c>
      <c r="C166" s="80" t="s">
        <v>235</v>
      </c>
      <c r="D166" s="11"/>
      <c r="G166" s="106"/>
      <c r="J166" s="108" t="s">
        <v>303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B167" s="39"/>
      <c r="G167" s="106"/>
      <c r="J167" s="110" t="s">
        <v>304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B168" s="39"/>
      <c r="G168" s="106"/>
      <c r="J168" s="110" t="s">
        <v>305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306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250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249</v>
      </c>
      <c r="D171" s="87" t="s">
        <v>247</v>
      </c>
      <c r="E171" s="87" t="s">
        <v>248</v>
      </c>
      <c r="G171" s="106"/>
      <c r="J171" s="108" t="s">
        <v>307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251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0</v>
      </c>
      <c r="G172" s="106"/>
      <c r="J172" s="110" t="s">
        <v>308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252</v>
      </c>
      <c r="D173" s="82">
        <v>4</v>
      </c>
      <c r="E173" s="82">
        <f>IF(D36&gt;0,D173,0)</f>
        <v>0</v>
      </c>
      <c r="G173" s="106"/>
      <c r="J173" s="110" t="s">
        <v>309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253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254</v>
      </c>
      <c r="D175" s="83">
        <v>2</v>
      </c>
      <c r="E175" s="82">
        <f>SUM(E176:E177)</f>
        <v>0</v>
      </c>
      <c r="G175" s="106"/>
      <c r="J175" s="111" t="s">
        <v>310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236</v>
      </c>
      <c r="D176" s="84">
        <v>1</v>
      </c>
      <c r="E176" s="84">
        <f>IF(D53&gt;0,D176,0)</f>
        <v>0</v>
      </c>
      <c r="G176" s="106"/>
      <c r="J176" s="111" t="s">
        <v>311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237</v>
      </c>
      <c r="D177" s="84">
        <v>1</v>
      </c>
      <c r="E177" s="84">
        <f>IF(D56&gt;0,D177,0)</f>
        <v>0</v>
      </c>
      <c r="G177" s="106"/>
      <c r="J177" s="111" t="s">
        <v>312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255</v>
      </c>
      <c r="D178" s="82">
        <v>6</v>
      </c>
      <c r="E178" s="82">
        <f>SUM(E179:E181)</f>
        <v>0</v>
      </c>
      <c r="G178" s="106"/>
      <c r="J178" s="111" t="s">
        <v>313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242</v>
      </c>
      <c r="D179" s="84">
        <v>2</v>
      </c>
      <c r="E179" s="84">
        <f>IF(D103&gt;0,D179,0)</f>
        <v>0</v>
      </c>
      <c r="G179" s="106"/>
      <c r="J179" s="111" t="s">
        <v>314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243</v>
      </c>
      <c r="D180" s="84">
        <v>2</v>
      </c>
      <c r="E180" s="84">
        <f>IF(D109&gt;0,D180,0)</f>
        <v>0</v>
      </c>
      <c r="G180" s="106"/>
      <c r="J180" s="114" t="s">
        <v>315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244</v>
      </c>
      <c r="D181" s="84">
        <v>2</v>
      </c>
      <c r="E181" s="84">
        <f>IF(D106&gt;0,D181,0)</f>
        <v>0</v>
      </c>
      <c r="G181" s="106"/>
      <c r="J181" s="114" t="s">
        <v>316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256</v>
      </c>
      <c r="D182" s="83">
        <v>4</v>
      </c>
      <c r="E182" s="82">
        <f>SUM(E183:E186)</f>
        <v>0</v>
      </c>
      <c r="G182" s="106"/>
      <c r="J182" s="114" t="s">
        <v>317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238</v>
      </c>
      <c r="D183" s="84">
        <v>1</v>
      </c>
      <c r="E183" s="84">
        <f>IF(D100=1,D183,0)</f>
        <v>0</v>
      </c>
      <c r="G183" s="106"/>
      <c r="J183" s="111" t="s">
        <v>318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239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240</v>
      </c>
      <c r="D185" s="84">
        <v>3</v>
      </c>
      <c r="E185" s="84">
        <f>IF(D100=3,D185,0)</f>
        <v>0</v>
      </c>
      <c r="G185" s="106"/>
      <c r="J185" s="108" t="s">
        <v>181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241</v>
      </c>
      <c r="D186" s="84">
        <v>4</v>
      </c>
      <c r="E186" s="84">
        <f>IF(D100&gt;=4,D186,0)</f>
        <v>0</v>
      </c>
      <c r="G186" s="106"/>
      <c r="J186" s="110" t="s">
        <v>319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257</v>
      </c>
      <c r="D187" s="82">
        <v>3</v>
      </c>
      <c r="E187" s="82">
        <f>MAX(E188:E189)</f>
        <v>0</v>
      </c>
      <c r="G187" s="106"/>
      <c r="J187" s="110" t="s">
        <v>320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245</v>
      </c>
      <c r="D188" s="84">
        <v>2</v>
      </c>
      <c r="E188" s="84">
        <f>IF(D112&gt;0,D188,0)</f>
        <v>0</v>
      </c>
      <c r="G188" s="106"/>
      <c r="J188" s="116" t="s">
        <v>321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246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185</v>
      </c>
      <c r="O190" s="19"/>
      <c r="P190" s="19"/>
      <c r="Q190" s="117" t="s">
        <v>184</v>
      </c>
      <c r="R190" s="14"/>
      <c r="S190" s="132" t="s">
        <v>186</v>
      </c>
      <c r="T190" s="139" t="s">
        <v>187</v>
      </c>
    </row>
    <row r="191" spans="3:20" x14ac:dyDescent="0.3">
      <c r="G191" s="106"/>
      <c r="J191" s="33"/>
      <c r="K191" s="12"/>
      <c r="L191" s="12"/>
      <c r="M191" s="13"/>
      <c r="N191" s="119" t="s">
        <v>188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189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190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191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192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193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194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195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196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338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197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198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199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339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200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201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202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203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204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205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206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207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208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209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210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211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212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182</v>
      </c>
      <c r="T218" s="123" t="s">
        <v>183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213</v>
      </c>
      <c r="P220" s="126" t="s">
        <v>213</v>
      </c>
      <c r="Q220" s="126" t="s">
        <v>213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214</v>
      </c>
      <c r="P221" s="119" t="s">
        <v>215</v>
      </c>
      <c r="Q221" s="119" t="s">
        <v>216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217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218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219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220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221</v>
      </c>
      <c r="O227" s="20" t="s">
        <v>322</v>
      </c>
      <c r="P227" s="20" t="s">
        <v>323</v>
      </c>
      <c r="Q227" s="20" t="s">
        <v>324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222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223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214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215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216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186</v>
      </c>
      <c r="M234" s="118" t="s">
        <v>187</v>
      </c>
      <c r="N234" s="20" t="s">
        <v>224</v>
      </c>
      <c r="O234" s="20" t="s">
        <v>325</v>
      </c>
      <c r="P234" s="20" t="s">
        <v>326</v>
      </c>
      <c r="Q234" s="20" t="s">
        <v>327</v>
      </c>
      <c r="R234" s="132" t="s">
        <v>328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203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204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205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206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207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208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209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210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120:B122"/>
    <mergeCell ref="B124:D124"/>
    <mergeCell ref="C129:D129"/>
    <mergeCell ref="B157:D157"/>
    <mergeCell ref="J164:K164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</mergeCells>
  <conditionalFormatting sqref="E38">
    <cfRule type="cellIs" dxfId="146" priority="21" operator="greaterThan">
      <formula>0</formula>
    </cfRule>
  </conditionalFormatting>
  <conditionalFormatting sqref="E43">
    <cfRule type="cellIs" dxfId="145" priority="20" operator="greaterThan">
      <formula>0</formula>
    </cfRule>
  </conditionalFormatting>
  <conditionalFormatting sqref="E52">
    <cfRule type="cellIs" dxfId="144" priority="19" operator="greaterThan">
      <formula>0</formula>
    </cfRule>
  </conditionalFormatting>
  <conditionalFormatting sqref="E55">
    <cfRule type="cellIs" dxfId="143" priority="18" operator="greaterThan">
      <formula>0</formula>
    </cfRule>
  </conditionalFormatting>
  <conditionalFormatting sqref="E65">
    <cfRule type="cellIs" dxfId="142" priority="17" operator="greaterThan">
      <formula>0</formula>
    </cfRule>
  </conditionalFormatting>
  <conditionalFormatting sqref="E77">
    <cfRule type="cellIs" dxfId="141" priority="16" operator="greaterThan">
      <formula>0</formula>
    </cfRule>
  </conditionalFormatting>
  <conditionalFormatting sqref="E81">
    <cfRule type="cellIs" dxfId="140" priority="15" operator="greaterThan">
      <formula>0</formula>
    </cfRule>
  </conditionalFormatting>
  <conditionalFormatting sqref="E85">
    <cfRule type="cellIs" dxfId="139" priority="14" operator="greaterThan">
      <formula>0</formula>
    </cfRule>
  </conditionalFormatting>
  <conditionalFormatting sqref="E95">
    <cfRule type="cellIs" dxfId="138" priority="13" operator="greaterThan">
      <formula>0</formula>
    </cfRule>
  </conditionalFormatting>
  <conditionalFormatting sqref="E102">
    <cfRule type="cellIs" dxfId="137" priority="12" operator="greaterThan">
      <formula>0</formula>
    </cfRule>
  </conditionalFormatting>
  <conditionalFormatting sqref="E105">
    <cfRule type="cellIs" dxfId="136" priority="11" operator="greaterThan">
      <formula>0</formula>
    </cfRule>
  </conditionalFormatting>
  <conditionalFormatting sqref="E108">
    <cfRule type="cellIs" dxfId="135" priority="10" operator="greaterThan">
      <formula>0</formula>
    </cfRule>
  </conditionalFormatting>
  <conditionalFormatting sqref="E111">
    <cfRule type="cellIs" dxfId="134" priority="9" operator="greaterThan">
      <formula>0</formula>
    </cfRule>
  </conditionalFormatting>
  <conditionalFormatting sqref="E114">
    <cfRule type="cellIs" dxfId="133" priority="8" operator="greaterThan">
      <formula>0</formula>
    </cfRule>
  </conditionalFormatting>
  <conditionalFormatting sqref="E156">
    <cfRule type="cellIs" dxfId="132" priority="7" operator="greaterThan">
      <formula>0</formula>
    </cfRule>
  </conditionalFormatting>
  <conditionalFormatting sqref="E149">
    <cfRule type="cellIs" dxfId="131" priority="6" operator="greaterThan">
      <formula>0</formula>
    </cfRule>
  </conditionalFormatting>
  <conditionalFormatting sqref="E147">
    <cfRule type="cellIs" dxfId="130" priority="5" operator="greaterThan">
      <formula>0</formula>
    </cfRule>
  </conditionalFormatting>
  <conditionalFormatting sqref="E130">
    <cfRule type="cellIs" dxfId="129" priority="4" operator="greaterThan">
      <formula>0</formula>
    </cfRule>
  </conditionalFormatting>
  <conditionalFormatting sqref="E129">
    <cfRule type="cellIs" dxfId="128" priority="3" operator="greaterThan">
      <formula>0</formula>
    </cfRule>
  </conditionalFormatting>
  <conditionalFormatting sqref="E155">
    <cfRule type="cellIs" dxfId="127" priority="2" operator="greaterThan">
      <formula>0</formula>
    </cfRule>
  </conditionalFormatting>
  <conditionalFormatting sqref="E89">
    <cfRule type="cellIs" dxfId="126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C165" sqref="C165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+'14'!E1+1</f>
        <v>15</v>
      </c>
      <c r="J1" s="39"/>
    </row>
    <row r="2" spans="2:131" ht="18" thickBot="1" x14ac:dyDescent="0.35">
      <c r="C2" s="41" t="s">
        <v>149</v>
      </c>
      <c r="D2" s="41" t="str">
        <f>CONCATENATE("СО ОПОС_",E1)</f>
        <v>СО ОПОС_15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11</v>
      </c>
    </row>
    <row r="11" spans="2:131" ht="48" customHeight="1" x14ac:dyDescent="0.3">
      <c r="B11" s="150" t="s">
        <v>133</v>
      </c>
      <c r="C11" s="150"/>
      <c r="D11" s="150"/>
    </row>
    <row r="12" spans="2:131" ht="29.25" customHeight="1" x14ac:dyDescent="0.3">
      <c r="D12" s="94" t="s">
        <v>274</v>
      </c>
    </row>
    <row r="13" spans="2:131" ht="54.75" customHeight="1" x14ac:dyDescent="0.3">
      <c r="B13" s="154" t="s">
        <v>132</v>
      </c>
      <c r="C13" s="154"/>
      <c r="D13" s="154"/>
      <c r="AQ13" s="10" t="s">
        <v>44</v>
      </c>
      <c r="AR13" s="10" t="s">
        <v>45</v>
      </c>
      <c r="AS13" s="10" t="s">
        <v>46</v>
      </c>
      <c r="AT13" s="10" t="s">
        <v>47</v>
      </c>
      <c r="AU13" s="10" t="s">
        <v>48</v>
      </c>
      <c r="AV13" s="10" t="s">
        <v>49</v>
      </c>
      <c r="AW13" s="10" t="s">
        <v>50</v>
      </c>
      <c r="AX13" s="10" t="s">
        <v>51</v>
      </c>
      <c r="AY13" s="10" t="s">
        <v>52</v>
      </c>
      <c r="AZ13" s="10" t="s">
        <v>53</v>
      </c>
      <c r="BA13" s="10" t="s">
        <v>54</v>
      </c>
      <c r="BB13" s="10" t="s">
        <v>55</v>
      </c>
      <c r="BC13" s="10" t="s">
        <v>56</v>
      </c>
      <c r="BD13" s="10" t="s">
        <v>57</v>
      </c>
      <c r="BE13" s="10" t="s">
        <v>58</v>
      </c>
      <c r="BF13" s="10" t="s">
        <v>59</v>
      </c>
      <c r="BG13" s="10" t="s">
        <v>60</v>
      </c>
      <c r="BH13" s="10" t="s">
        <v>61</v>
      </c>
      <c r="BI13" s="10" t="s">
        <v>62</v>
      </c>
      <c r="BJ13" s="10" t="s">
        <v>63</v>
      </c>
      <c r="BK13" s="10" t="s">
        <v>64</v>
      </c>
      <c r="BL13" s="10" t="s">
        <v>65</v>
      </c>
      <c r="BM13" s="10" t="s">
        <v>66</v>
      </c>
      <c r="BN13" s="10" t="s">
        <v>67</v>
      </c>
      <c r="BO13" s="10" t="s">
        <v>68</v>
      </c>
      <c r="BP13" s="10" t="s">
        <v>69</v>
      </c>
      <c r="BQ13" s="10" t="s">
        <v>70</v>
      </c>
      <c r="BR13" s="10" t="s">
        <v>71</v>
      </c>
      <c r="BS13" s="10" t="s">
        <v>72</v>
      </c>
      <c r="BT13" s="10" t="s">
        <v>73</v>
      </c>
      <c r="BU13" s="10" t="s">
        <v>74</v>
      </c>
      <c r="BV13" s="10" t="s">
        <v>75</v>
      </c>
      <c r="BW13" s="10" t="s">
        <v>92</v>
      </c>
      <c r="BX13" s="10" t="s">
        <v>93</v>
      </c>
      <c r="BY13" s="10" t="s">
        <v>94</v>
      </c>
      <c r="BZ13" s="10" t="s">
        <v>95</v>
      </c>
      <c r="CA13" s="10" t="s">
        <v>76</v>
      </c>
      <c r="CB13" s="10" t="s">
        <v>77</v>
      </c>
      <c r="CC13" s="10" t="s">
        <v>78</v>
      </c>
      <c r="CD13" s="10" t="s">
        <v>79</v>
      </c>
      <c r="CE13" s="10" t="s">
        <v>80</v>
      </c>
      <c r="CF13" s="10" t="s">
        <v>81</v>
      </c>
      <c r="CG13" s="10" t="s">
        <v>96</v>
      </c>
      <c r="CH13" s="10" t="s">
        <v>97</v>
      </c>
      <c r="CI13" s="10" t="s">
        <v>98</v>
      </c>
      <c r="CJ13" s="10" t="s">
        <v>99</v>
      </c>
      <c r="CK13" s="10" t="s">
        <v>100</v>
      </c>
      <c r="CL13" s="10" t="s">
        <v>101</v>
      </c>
      <c r="CM13" s="10" t="s">
        <v>82</v>
      </c>
      <c r="CN13" s="10" t="s">
        <v>83</v>
      </c>
      <c r="CO13" s="10" t="s">
        <v>84</v>
      </c>
      <c r="CP13" s="10" t="s">
        <v>85</v>
      </c>
      <c r="CQ13" s="10" t="s">
        <v>86</v>
      </c>
      <c r="CR13" s="10" t="s">
        <v>87</v>
      </c>
      <c r="CS13" s="10" t="s">
        <v>88</v>
      </c>
      <c r="CT13" s="10" t="s">
        <v>89</v>
      </c>
      <c r="CU13" s="10" t="s">
        <v>102</v>
      </c>
      <c r="CV13" s="10" t="s">
        <v>90</v>
      </c>
      <c r="CW13" s="10" t="s">
        <v>91</v>
      </c>
      <c r="CX13" s="10" t="s">
        <v>103</v>
      </c>
      <c r="CY13" s="10" t="s">
        <v>104</v>
      </c>
      <c r="CZ13" s="10" t="s">
        <v>105</v>
      </c>
      <c r="DA13" s="10" t="s">
        <v>106</v>
      </c>
      <c r="DB13" s="10" t="s">
        <v>107</v>
      </c>
      <c r="DC13" s="10" t="s">
        <v>108</v>
      </c>
      <c r="DD13" s="10" t="s">
        <v>109</v>
      </c>
      <c r="DE13" s="10" t="s">
        <v>110</v>
      </c>
      <c r="DF13" s="10" t="s">
        <v>111</v>
      </c>
      <c r="DG13" s="10" t="s">
        <v>112</v>
      </c>
      <c r="DH13" s="10" t="s">
        <v>113</v>
      </c>
      <c r="DI13" s="10" t="s">
        <v>114</v>
      </c>
      <c r="DJ13" s="10" t="s">
        <v>115</v>
      </c>
      <c r="DK13" s="10" t="s">
        <v>116</v>
      </c>
      <c r="DL13" s="10" t="s">
        <v>117</v>
      </c>
      <c r="DM13" s="10" t="s">
        <v>118</v>
      </c>
      <c r="DN13" s="10" t="s">
        <v>119</v>
      </c>
      <c r="DO13" s="10" t="s">
        <v>120</v>
      </c>
      <c r="DP13" s="10" t="s">
        <v>121</v>
      </c>
      <c r="DQ13" s="10" t="s">
        <v>122</v>
      </c>
      <c r="DR13" s="10" t="s">
        <v>123</v>
      </c>
      <c r="DS13" s="10" t="s">
        <v>124</v>
      </c>
      <c r="DT13" s="10" t="s">
        <v>125</v>
      </c>
      <c r="DU13" s="10" t="s">
        <v>126</v>
      </c>
      <c r="DV13" s="10" t="s">
        <v>127</v>
      </c>
      <c r="DW13" s="10" t="s">
        <v>128</v>
      </c>
      <c r="DX13" s="10" t="s">
        <v>129</v>
      </c>
      <c r="DY13" s="10" t="s">
        <v>130</v>
      </c>
      <c r="DZ13" s="10" t="s">
        <v>131</v>
      </c>
      <c r="EA13" s="10"/>
    </row>
    <row r="14" spans="2:131" ht="54.75" customHeight="1" x14ac:dyDescent="0.3">
      <c r="B14" s="157" t="s">
        <v>148</v>
      </c>
      <c r="C14" s="157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>
        <f>D33</f>
        <v>0</v>
      </c>
      <c r="BC14" s="10">
        <f>D34</f>
        <v>0</v>
      </c>
      <c r="BD14" s="10">
        <f>D35</f>
        <v>0</v>
      </c>
      <c r="BE14" s="10">
        <f>D36</f>
        <v>0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>
        <f>D71</f>
        <v>0</v>
      </c>
      <c r="BX14" s="10">
        <f>D73</f>
        <v>0</v>
      </c>
      <c r="BY14" s="10">
        <f>D74</f>
        <v>0</v>
      </c>
      <c r="BZ14" s="10">
        <f>D75</f>
        <v>0</v>
      </c>
      <c r="CA14" s="10">
        <f>D76</f>
        <v>0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>
        <f>D123</f>
        <v>0</v>
      </c>
      <c r="DA14" s="10">
        <f>D130</f>
        <v>0</v>
      </c>
      <c r="DB14" s="10">
        <f>D131</f>
        <v>0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>
        <f>D147</f>
        <v>0</v>
      </c>
      <c r="DQ14" s="10">
        <f>D148</f>
        <v>0</v>
      </c>
      <c r="DR14" s="10">
        <f>D149</f>
        <v>0</v>
      </c>
      <c r="DS14" s="10">
        <f>D150</f>
        <v>0</v>
      </c>
      <c r="DT14" s="10">
        <f>D151</f>
        <v>0</v>
      </c>
      <c r="DU14" s="10">
        <f>D152</f>
        <v>0</v>
      </c>
      <c r="DV14" s="10">
        <f>D153</f>
        <v>0</v>
      </c>
      <c r="DW14" s="10">
        <f>D154</f>
        <v>0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30.75" customHeight="1" x14ac:dyDescent="0.3">
      <c r="B16" s="151" t="s">
        <v>2</v>
      </c>
      <c r="C16" s="152"/>
      <c r="D16" s="15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135</v>
      </c>
      <c r="D17" s="8"/>
    </row>
    <row r="18" spans="2:18" ht="27.75" customHeight="1" x14ac:dyDescent="0.3">
      <c r="B18" s="50">
        <v>2</v>
      </c>
      <c r="C18" s="46" t="s">
        <v>143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150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271</v>
      </c>
      <c r="D20" s="49"/>
    </row>
    <row r="21" spans="2:18" ht="27.75" customHeight="1" x14ac:dyDescent="0.3">
      <c r="B21" s="50" t="s">
        <v>172</v>
      </c>
      <c r="C21" s="46" t="s">
        <v>269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151</v>
      </c>
      <c r="C22" s="46" t="s">
        <v>6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152</v>
      </c>
      <c r="C23" s="46" t="s">
        <v>276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153</v>
      </c>
      <c r="C24" s="46" t="s">
        <v>7</v>
      </c>
      <c r="D24" s="8"/>
    </row>
    <row r="25" spans="2:18" ht="27.75" customHeight="1" x14ac:dyDescent="0.3">
      <c r="B25" s="50" t="s">
        <v>154</v>
      </c>
      <c r="C25" s="46" t="s">
        <v>0</v>
      </c>
      <c r="D25" s="8"/>
    </row>
    <row r="26" spans="2:18" ht="27.75" customHeight="1" x14ac:dyDescent="0.3">
      <c r="B26" s="50" t="s">
        <v>155</v>
      </c>
      <c r="C26" s="46" t="s">
        <v>142</v>
      </c>
      <c r="D26" s="8"/>
    </row>
    <row r="27" spans="2:18" ht="27.75" customHeight="1" x14ac:dyDescent="0.3">
      <c r="B27" s="50" t="s">
        <v>156</v>
      </c>
      <c r="C27" s="46" t="s">
        <v>9</v>
      </c>
      <c r="D27" s="8"/>
    </row>
    <row r="28" spans="2:18" ht="27.75" customHeight="1" x14ac:dyDescent="0.3">
      <c r="B28" s="50" t="s">
        <v>157</v>
      </c>
      <c r="C28" s="46" t="s">
        <v>8</v>
      </c>
      <c r="D28" s="8"/>
    </row>
    <row r="29" spans="2:18" ht="27.75" customHeight="1" x14ac:dyDescent="0.3">
      <c r="B29" s="50" t="s">
        <v>158</v>
      </c>
      <c r="C29" s="46" t="s">
        <v>4</v>
      </c>
      <c r="D29" s="8"/>
    </row>
    <row r="30" spans="2:18" ht="27.75" customHeight="1" x14ac:dyDescent="0.3">
      <c r="B30" s="50" t="s">
        <v>275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270</v>
      </c>
      <c r="D31" s="8"/>
    </row>
    <row r="32" spans="2:18" ht="27.75" customHeight="1" x14ac:dyDescent="0.3">
      <c r="B32" s="50">
        <f>+B31+1</f>
        <v>6</v>
      </c>
      <c r="C32" s="46" t="s">
        <v>171</v>
      </c>
      <c r="D32" s="7"/>
    </row>
    <row r="33" spans="1:5" ht="61.9" customHeight="1" x14ac:dyDescent="0.3">
      <c r="B33" s="44">
        <f>B32+1</f>
        <v>7</v>
      </c>
      <c r="C33" s="53" t="s">
        <v>170</v>
      </c>
      <c r="D33" s="23"/>
    </row>
    <row r="34" spans="1:5" ht="54.6" customHeight="1" x14ac:dyDescent="0.3">
      <c r="B34" s="54">
        <f>B33+1</f>
        <v>8</v>
      </c>
      <c r="C34" s="46" t="s">
        <v>175</v>
      </c>
      <c r="D34" s="46"/>
    </row>
    <row r="35" spans="1:5" ht="30.6" customHeight="1" x14ac:dyDescent="0.3">
      <c r="B35" s="55"/>
      <c r="C35" s="56" t="s">
        <v>144</v>
      </c>
      <c r="D35" s="23"/>
    </row>
    <row r="36" spans="1:5" ht="35.450000000000003" customHeight="1" x14ac:dyDescent="0.3">
      <c r="B36" s="57"/>
      <c r="C36" s="58" t="s">
        <v>140</v>
      </c>
      <c r="D36" s="23"/>
    </row>
    <row r="37" spans="1:5" ht="26.25" customHeight="1" x14ac:dyDescent="0.3">
      <c r="B37" s="152" t="s">
        <v>138</v>
      </c>
      <c r="C37" s="152"/>
      <c r="D37" s="152"/>
    </row>
    <row r="38" spans="1:5" ht="46.5" x14ac:dyDescent="0.3">
      <c r="A38" s="10">
        <v>9</v>
      </c>
      <c r="B38" s="153">
        <f>B34+1</f>
        <v>9</v>
      </c>
      <c r="C38" s="59" t="s">
        <v>173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3"/>
      <c r="C39" s="61" t="s">
        <v>4</v>
      </c>
      <c r="D39" s="9"/>
    </row>
    <row r="40" spans="1:5" ht="20.25" customHeight="1" x14ac:dyDescent="0.3">
      <c r="B40" s="153"/>
      <c r="C40" s="61" t="s">
        <v>5</v>
      </c>
      <c r="D40" s="9"/>
    </row>
    <row r="41" spans="1:5" ht="20.25" customHeight="1" x14ac:dyDescent="0.3">
      <c r="B41" s="153"/>
      <c r="C41" s="61" t="s">
        <v>18</v>
      </c>
      <c r="D41" s="9"/>
    </row>
    <row r="42" spans="1:5" ht="20.25" customHeight="1" x14ac:dyDescent="0.3">
      <c r="B42" s="153"/>
      <c r="C42" s="61" t="s">
        <v>19</v>
      </c>
      <c r="D42" s="9"/>
    </row>
    <row r="43" spans="1:5" ht="33.75" customHeight="1" x14ac:dyDescent="0.3">
      <c r="B43" s="147">
        <f>B38+1</f>
        <v>10</v>
      </c>
      <c r="C43" s="59" t="s">
        <v>174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47"/>
      <c r="C44" s="61" t="s">
        <v>20</v>
      </c>
      <c r="D44" s="11"/>
    </row>
    <row r="45" spans="1:5" ht="18.75" customHeight="1" x14ac:dyDescent="0.3">
      <c r="B45" s="147"/>
      <c r="C45" s="61" t="s">
        <v>21</v>
      </c>
      <c r="D45" s="11"/>
    </row>
    <row r="46" spans="1:5" ht="18.75" customHeight="1" x14ac:dyDescent="0.3">
      <c r="B46" s="147"/>
      <c r="C46" s="61" t="s">
        <v>22</v>
      </c>
      <c r="D46" s="11"/>
    </row>
    <row r="47" spans="1:5" ht="33" customHeight="1" x14ac:dyDescent="0.3">
      <c r="B47" s="97">
        <f>B43+1</f>
        <v>11</v>
      </c>
      <c r="C47" s="53" t="s">
        <v>277</v>
      </c>
      <c r="D47" s="9"/>
    </row>
    <row r="48" spans="1:5" ht="31.5" x14ac:dyDescent="0.3">
      <c r="B48" s="97">
        <f>B47+1</f>
        <v>12</v>
      </c>
      <c r="C48" s="59" t="s">
        <v>278</v>
      </c>
      <c r="D48" s="9"/>
    </row>
    <row r="49" spans="2:19" ht="32.25" customHeight="1" x14ac:dyDescent="0.3">
      <c r="B49" s="97">
        <f>B48+1</f>
        <v>13</v>
      </c>
      <c r="C49" s="59" t="s">
        <v>10</v>
      </c>
      <c r="D49" s="9"/>
    </row>
    <row r="50" spans="2:19" ht="31.5" x14ac:dyDescent="0.3">
      <c r="B50" s="97">
        <f>B49+1</f>
        <v>14</v>
      </c>
      <c r="C50" s="59" t="s">
        <v>23</v>
      </c>
      <c r="D50" s="9"/>
    </row>
    <row r="51" spans="2:19" ht="30.75" customHeight="1" x14ac:dyDescent="0.3">
      <c r="B51" s="97">
        <f>B50+1</f>
        <v>15</v>
      </c>
      <c r="C51" s="59" t="s">
        <v>141</v>
      </c>
      <c r="D51" s="91"/>
    </row>
    <row r="52" spans="2:19" ht="46.5" x14ac:dyDescent="0.3">
      <c r="B52" s="147">
        <f>B51+1</f>
        <v>16</v>
      </c>
      <c r="C52" s="63" t="s">
        <v>176</v>
      </c>
      <c r="D52" s="64"/>
      <c r="E52" s="2">
        <f>IF(AND(D53&gt;0,D54&gt;0),"грешка",0)</f>
        <v>0</v>
      </c>
    </row>
    <row r="53" spans="2:19" ht="16.5" customHeight="1" x14ac:dyDescent="0.3">
      <c r="B53" s="147"/>
      <c r="C53" s="65" t="s">
        <v>225</v>
      </c>
      <c r="D53" s="92"/>
    </row>
    <row r="54" spans="2:19" ht="16.5" customHeight="1" x14ac:dyDescent="0.3">
      <c r="B54" s="147"/>
      <c r="C54" s="65" t="s">
        <v>226</v>
      </c>
      <c r="D54" s="92"/>
    </row>
    <row r="55" spans="2:19" ht="46.5" x14ac:dyDescent="0.3">
      <c r="B55" s="158">
        <f>B52+1</f>
        <v>17</v>
      </c>
      <c r="C55" s="63" t="s">
        <v>177</v>
      </c>
      <c r="D55" s="60"/>
      <c r="E55" s="2">
        <f>IF(AND(D56&gt;0,D57&gt;0),"грешка",0)</f>
        <v>0</v>
      </c>
    </row>
    <row r="56" spans="2:19" ht="17.25" customHeight="1" x14ac:dyDescent="0.3">
      <c r="B56" s="158"/>
      <c r="C56" s="65" t="s">
        <v>225</v>
      </c>
      <c r="D56" s="9"/>
    </row>
    <row r="57" spans="2:19" ht="17.25" customHeight="1" x14ac:dyDescent="0.3">
      <c r="B57" s="158"/>
      <c r="C57" s="65" t="s">
        <v>226</v>
      </c>
      <c r="D57" s="9"/>
    </row>
    <row r="58" spans="2:19" x14ac:dyDescent="0.3">
      <c r="B58" s="147">
        <f>B55+1</f>
        <v>18</v>
      </c>
      <c r="C58" s="59" t="s">
        <v>279</v>
      </c>
      <c r="D58" s="60"/>
    </row>
    <row r="59" spans="2:19" ht="21.75" customHeight="1" x14ac:dyDescent="0.3">
      <c r="B59" s="147"/>
      <c r="C59" s="61" t="s">
        <v>24</v>
      </c>
      <c r="D59" s="11"/>
      <c r="E59" s="66"/>
      <c r="F59" s="66"/>
      <c r="S59" s="66"/>
    </row>
    <row r="60" spans="2:19" ht="21.75" customHeight="1" x14ac:dyDescent="0.3">
      <c r="B60" s="147"/>
      <c r="C60" s="61" t="s">
        <v>25</v>
      </c>
      <c r="D60" s="11"/>
      <c r="E60" s="66"/>
      <c r="F60" s="66"/>
      <c r="S60" s="66"/>
    </row>
    <row r="61" spans="2:19" ht="21.75" customHeight="1" x14ac:dyDescent="0.3">
      <c r="B61" s="147"/>
      <c r="C61" s="61" t="s">
        <v>26</v>
      </c>
      <c r="D61" s="11"/>
      <c r="E61" s="66"/>
      <c r="F61" s="66"/>
      <c r="S61" s="66"/>
    </row>
    <row r="62" spans="2:19" ht="21.75" customHeight="1" x14ac:dyDescent="0.3">
      <c r="B62" s="147"/>
      <c r="C62" s="61" t="s">
        <v>27</v>
      </c>
      <c r="D62" s="11"/>
      <c r="E62" s="66"/>
      <c r="F62" s="66"/>
      <c r="S62" s="66"/>
    </row>
    <row r="63" spans="2:19" ht="21.75" customHeight="1" x14ac:dyDescent="0.3">
      <c r="B63" s="147"/>
      <c r="C63" s="61" t="s">
        <v>28</v>
      </c>
      <c r="D63" s="11"/>
      <c r="E63" s="66"/>
      <c r="F63" s="66"/>
      <c r="S63" s="66"/>
    </row>
    <row r="64" spans="2:19" ht="35.25" customHeight="1" x14ac:dyDescent="0.3">
      <c r="B64" s="147"/>
      <c r="C64" s="61" t="s">
        <v>42</v>
      </c>
      <c r="D64" s="11"/>
      <c r="E64" s="66"/>
      <c r="F64" s="66"/>
      <c r="S64" s="66"/>
    </row>
    <row r="65" spans="2:19" ht="51" customHeight="1" x14ac:dyDescent="0.3">
      <c r="B65" s="147">
        <f>B58+1</f>
        <v>19</v>
      </c>
      <c r="C65" s="63" t="s">
        <v>178</v>
      </c>
      <c r="D65" s="95"/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47"/>
      <c r="C66" s="61" t="s">
        <v>37</v>
      </c>
      <c r="D66" s="11"/>
      <c r="E66" s="66"/>
      <c r="F66" s="66"/>
      <c r="S66" s="66"/>
    </row>
    <row r="67" spans="2:19" ht="21.75" customHeight="1" x14ac:dyDescent="0.3">
      <c r="B67" s="147"/>
      <c r="C67" s="61" t="s">
        <v>38</v>
      </c>
      <c r="D67" s="11"/>
      <c r="E67" s="66"/>
      <c r="F67" s="66"/>
      <c r="S67" s="66"/>
    </row>
    <row r="68" spans="2:19" ht="21.75" customHeight="1" x14ac:dyDescent="0.3">
      <c r="B68" s="147"/>
      <c r="C68" s="61" t="s">
        <v>39</v>
      </c>
      <c r="D68" s="11"/>
      <c r="E68" s="66"/>
      <c r="F68" s="66"/>
      <c r="S68" s="66"/>
    </row>
    <row r="69" spans="2:19" ht="21.75" customHeight="1" x14ac:dyDescent="0.3">
      <c r="B69" s="147"/>
      <c r="C69" s="61" t="s">
        <v>40</v>
      </c>
      <c r="D69" s="11"/>
      <c r="E69" s="66"/>
      <c r="F69" s="66"/>
      <c r="S69" s="66"/>
    </row>
    <row r="70" spans="2:19" ht="21.75" customHeight="1" x14ac:dyDescent="0.3">
      <c r="B70" s="147"/>
      <c r="C70" s="61" t="s">
        <v>41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29</v>
      </c>
      <c r="D71" s="95"/>
      <c r="E71" s="67"/>
      <c r="F71" s="67"/>
      <c r="S71" s="68"/>
    </row>
    <row r="72" spans="2:19" ht="31.5" x14ac:dyDescent="0.3">
      <c r="B72" s="147">
        <f>B71+1</f>
        <v>21</v>
      </c>
      <c r="C72" s="59" t="s">
        <v>30</v>
      </c>
      <c r="D72" s="95"/>
    </row>
    <row r="73" spans="2:19" ht="22.5" customHeight="1" x14ac:dyDescent="0.3">
      <c r="B73" s="147"/>
      <c r="C73" s="61" t="s">
        <v>227</v>
      </c>
      <c r="D73" s="11"/>
    </row>
    <row r="74" spans="2:19" ht="22.5" customHeight="1" x14ac:dyDescent="0.3">
      <c r="B74" s="147"/>
      <c r="C74" s="61" t="s">
        <v>228</v>
      </c>
      <c r="D74" s="11"/>
    </row>
    <row r="75" spans="2:19" ht="22.5" customHeight="1" x14ac:dyDescent="0.3">
      <c r="B75" s="147"/>
      <c r="C75" s="61" t="s">
        <v>229</v>
      </c>
      <c r="D75" s="11"/>
    </row>
    <row r="76" spans="2:19" ht="47.25" x14ac:dyDescent="0.3">
      <c r="B76" s="97">
        <f>B72+1</f>
        <v>22</v>
      </c>
      <c r="C76" s="59" t="s">
        <v>12</v>
      </c>
      <c r="D76" s="95"/>
    </row>
    <row r="77" spans="2:19" ht="45.75" customHeight="1" x14ac:dyDescent="0.3">
      <c r="B77" s="147">
        <f>B76+1</f>
        <v>23</v>
      </c>
      <c r="C77" s="59" t="s">
        <v>159</v>
      </c>
      <c r="D77" s="95"/>
      <c r="E77" s="2">
        <f>IF(AND(D78&gt;0,D79&gt;0),"грешка",0)</f>
        <v>0</v>
      </c>
    </row>
    <row r="78" spans="2:19" ht="19.899999999999999" customHeight="1" x14ac:dyDescent="0.3">
      <c r="B78" s="147"/>
      <c r="C78" s="56" t="s">
        <v>225</v>
      </c>
      <c r="D78" s="9"/>
    </row>
    <row r="79" spans="2:19" ht="19.899999999999999" customHeight="1" x14ac:dyDescent="0.3">
      <c r="B79" s="147"/>
      <c r="C79" s="56" t="s">
        <v>226</v>
      </c>
      <c r="D79" s="9"/>
    </row>
    <row r="80" spans="2:19" ht="39" customHeight="1" x14ac:dyDescent="0.3">
      <c r="B80" s="97">
        <f>B77+1</f>
        <v>24</v>
      </c>
      <c r="C80" s="69" t="s">
        <v>160</v>
      </c>
      <c r="D80" s="95"/>
    </row>
    <row r="81" spans="2:5" ht="63" x14ac:dyDescent="0.3">
      <c r="B81" s="153">
        <f>B80+1</f>
        <v>25</v>
      </c>
      <c r="C81" s="59" t="s">
        <v>161</v>
      </c>
      <c r="D81" s="95"/>
      <c r="E81" s="2">
        <f>IF(AND(D82&gt;0,D83&gt;0),"грешка",0)</f>
        <v>0</v>
      </c>
    </row>
    <row r="82" spans="2:5" ht="17.45" customHeight="1" x14ac:dyDescent="0.3">
      <c r="B82" s="153"/>
      <c r="C82" s="56" t="s">
        <v>225</v>
      </c>
      <c r="D82" s="9"/>
    </row>
    <row r="83" spans="2:5" ht="17.45" customHeight="1" x14ac:dyDescent="0.3">
      <c r="B83" s="153"/>
      <c r="C83" s="56" t="s">
        <v>226</v>
      </c>
      <c r="D83" s="9"/>
    </row>
    <row r="84" spans="2:5" ht="73.5" customHeight="1" x14ac:dyDescent="0.3">
      <c r="B84" s="97">
        <f>B81+1</f>
        <v>26</v>
      </c>
      <c r="C84" s="59" t="s">
        <v>162</v>
      </c>
      <c r="D84" s="95"/>
    </row>
    <row r="85" spans="2:5" ht="31.5" x14ac:dyDescent="0.3">
      <c r="B85" s="153">
        <f>B84+1</f>
        <v>27</v>
      </c>
      <c r="C85" s="46" t="s">
        <v>280</v>
      </c>
      <c r="D85" s="45"/>
      <c r="E85" s="2">
        <f>IF(AND(D86&gt;0,D87&gt;0),"грешка",0)</f>
        <v>0</v>
      </c>
    </row>
    <row r="86" spans="2:5" ht="17.45" customHeight="1" x14ac:dyDescent="0.3">
      <c r="B86" s="153"/>
      <c r="C86" s="56" t="s">
        <v>225</v>
      </c>
      <c r="D86" s="9"/>
    </row>
    <row r="87" spans="2:5" ht="17.45" customHeight="1" x14ac:dyDescent="0.3">
      <c r="B87" s="153"/>
      <c r="C87" s="56" t="s">
        <v>226</v>
      </c>
      <c r="D87" s="9"/>
    </row>
    <row r="88" spans="2:5" ht="47.25" x14ac:dyDescent="0.3">
      <c r="B88" s="97">
        <f>B85+1</f>
        <v>28</v>
      </c>
      <c r="C88" s="46" t="s">
        <v>163</v>
      </c>
      <c r="D88" s="11"/>
    </row>
    <row r="89" spans="2:5" ht="70.5" customHeight="1" x14ac:dyDescent="0.3">
      <c r="B89" s="153">
        <f>B88+1</f>
        <v>29</v>
      </c>
      <c r="C89" s="46" t="s">
        <v>179</v>
      </c>
      <c r="D89" s="95"/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3"/>
      <c r="C90" s="56" t="s">
        <v>31</v>
      </c>
      <c r="D90" s="11"/>
    </row>
    <row r="91" spans="2:5" ht="36.75" customHeight="1" x14ac:dyDescent="0.3">
      <c r="B91" s="153"/>
      <c r="C91" s="56" t="s">
        <v>32</v>
      </c>
      <c r="D91" s="11"/>
    </row>
    <row r="92" spans="2:5" ht="23.25" customHeight="1" x14ac:dyDescent="0.3">
      <c r="B92" s="153"/>
      <c r="C92" s="56" t="s">
        <v>33</v>
      </c>
      <c r="D92" s="11"/>
    </row>
    <row r="93" spans="2:5" ht="23.25" customHeight="1" x14ac:dyDescent="0.3">
      <c r="B93" s="153"/>
      <c r="C93" s="56" t="s">
        <v>34</v>
      </c>
      <c r="D93" s="11"/>
    </row>
    <row r="94" spans="2:5" ht="23.25" customHeight="1" x14ac:dyDescent="0.3">
      <c r="B94" s="153"/>
      <c r="C94" s="56" t="s">
        <v>3</v>
      </c>
      <c r="D94" s="11"/>
    </row>
    <row r="95" spans="2:5" ht="63" x14ac:dyDescent="0.3">
      <c r="B95" s="147">
        <f>B89+1</f>
        <v>30</v>
      </c>
      <c r="C95" s="46" t="s">
        <v>281</v>
      </c>
      <c r="D95" s="45"/>
      <c r="E95" s="2">
        <f>IF(AND(D96&gt;0,D97&gt;0),"грешка",0)</f>
        <v>0</v>
      </c>
    </row>
    <row r="96" spans="2:5" ht="21" customHeight="1" x14ac:dyDescent="0.3">
      <c r="B96" s="147"/>
      <c r="C96" s="56" t="s">
        <v>225</v>
      </c>
      <c r="D96" s="9"/>
    </row>
    <row r="97" spans="1:18" ht="21" customHeight="1" x14ac:dyDescent="0.3">
      <c r="B97" s="147"/>
      <c r="C97" s="56" t="s">
        <v>226</v>
      </c>
      <c r="D97" s="9"/>
    </row>
    <row r="98" spans="1:18" ht="63" x14ac:dyDescent="0.3">
      <c r="B98" s="97">
        <f>B95+1</f>
        <v>31</v>
      </c>
      <c r="C98" s="46" t="s">
        <v>164</v>
      </c>
      <c r="D98" s="11"/>
    </row>
    <row r="99" spans="1:18" ht="24" customHeight="1" x14ac:dyDescent="0.3">
      <c r="B99" s="145" t="s">
        <v>13</v>
      </c>
      <c r="C99" s="145"/>
      <c r="D99" s="145"/>
    </row>
    <row r="100" spans="1:18" ht="31.5" x14ac:dyDescent="0.3">
      <c r="B100" s="97">
        <f>B98+1</f>
        <v>32</v>
      </c>
      <c r="C100" s="46" t="s">
        <v>134</v>
      </c>
      <c r="D100" s="11"/>
    </row>
    <row r="101" spans="1:18" s="70" customFormat="1" ht="126" x14ac:dyDescent="0.3">
      <c r="A101" s="77"/>
      <c r="B101" s="96">
        <f>B100+1</f>
        <v>33</v>
      </c>
      <c r="C101" s="53" t="s">
        <v>282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47.25" x14ac:dyDescent="0.3">
      <c r="B102" s="147">
        <f>B101+1</f>
        <v>34</v>
      </c>
      <c r="C102" s="46" t="s">
        <v>165</v>
      </c>
      <c r="D102" s="45"/>
      <c r="E102" s="2">
        <f>IF(AND(D103&gt;0,D104&gt;0),"грешка",0)</f>
        <v>0</v>
      </c>
    </row>
    <row r="103" spans="1:18" ht="21" customHeight="1" x14ac:dyDescent="0.3">
      <c r="B103" s="147"/>
      <c r="C103" s="56" t="s">
        <v>225</v>
      </c>
      <c r="D103" s="11"/>
    </row>
    <row r="104" spans="1:18" ht="21" customHeight="1" x14ac:dyDescent="0.3">
      <c r="B104" s="147"/>
      <c r="C104" s="56" t="s">
        <v>226</v>
      </c>
      <c r="D104" s="11"/>
    </row>
    <row r="105" spans="1:18" ht="63" x14ac:dyDescent="0.3">
      <c r="B105" s="147">
        <f>B102+1</f>
        <v>35</v>
      </c>
      <c r="C105" s="72" t="s">
        <v>166</v>
      </c>
      <c r="D105" s="45"/>
      <c r="E105" s="2">
        <f>IF(AND(D106&gt;0,D107&gt;0),"грешка",0)</f>
        <v>0</v>
      </c>
    </row>
    <row r="106" spans="1:18" ht="21" customHeight="1" x14ac:dyDescent="0.3">
      <c r="B106" s="147"/>
      <c r="C106" s="56" t="s">
        <v>225</v>
      </c>
      <c r="D106" s="11"/>
    </row>
    <row r="107" spans="1:18" ht="21" customHeight="1" x14ac:dyDescent="0.3">
      <c r="B107" s="147"/>
      <c r="C107" s="56" t="s">
        <v>226</v>
      </c>
      <c r="D107" s="11"/>
    </row>
    <row r="108" spans="1:18" ht="47.25" x14ac:dyDescent="0.3">
      <c r="B108" s="147">
        <f>B105+1</f>
        <v>36</v>
      </c>
      <c r="C108" s="72" t="s">
        <v>167</v>
      </c>
      <c r="D108" s="45"/>
      <c r="E108" s="2">
        <f>IF(AND(D109&gt;0,D110&gt;0),"грешка",0)</f>
        <v>0</v>
      </c>
    </row>
    <row r="109" spans="1:18" ht="21" customHeight="1" x14ac:dyDescent="0.3">
      <c r="B109" s="147"/>
      <c r="C109" s="56" t="s">
        <v>225</v>
      </c>
      <c r="D109" s="11"/>
    </row>
    <row r="110" spans="1:18" ht="21" customHeight="1" x14ac:dyDescent="0.3">
      <c r="B110" s="147"/>
      <c r="C110" s="56" t="s">
        <v>226</v>
      </c>
      <c r="D110" s="11"/>
    </row>
    <row r="111" spans="1:18" ht="78.75" x14ac:dyDescent="0.3">
      <c r="B111" s="147">
        <f>B108+1</f>
        <v>37</v>
      </c>
      <c r="C111" s="46" t="s">
        <v>168</v>
      </c>
      <c r="D111" s="45"/>
      <c r="E111" s="2">
        <f>IF(AND(D112&gt;0,D113&gt;0),"грешка",0)</f>
        <v>0</v>
      </c>
    </row>
    <row r="112" spans="1:18" ht="21" customHeight="1" x14ac:dyDescent="0.3">
      <c r="B112" s="147"/>
      <c r="C112" s="56" t="s">
        <v>225</v>
      </c>
      <c r="D112" s="11"/>
    </row>
    <row r="113" spans="2:5" ht="21" customHeight="1" x14ac:dyDescent="0.3">
      <c r="B113" s="147"/>
      <c r="C113" s="56" t="s">
        <v>226</v>
      </c>
      <c r="D113" s="11"/>
    </row>
    <row r="114" spans="2:5" ht="63" x14ac:dyDescent="0.3">
      <c r="B114" s="147">
        <f>B111+1</f>
        <v>38</v>
      </c>
      <c r="C114" s="46" t="s">
        <v>169</v>
      </c>
      <c r="D114" s="45"/>
      <c r="E114" s="2">
        <f>IF(AND(D115&gt;0,D116&gt;0),"грешка",0)</f>
        <v>0</v>
      </c>
    </row>
    <row r="115" spans="2:5" ht="21" customHeight="1" x14ac:dyDescent="0.3">
      <c r="B115" s="147"/>
      <c r="C115" s="56" t="s">
        <v>225</v>
      </c>
      <c r="D115" s="11"/>
    </row>
    <row r="116" spans="2:5" ht="21" customHeight="1" x14ac:dyDescent="0.3">
      <c r="B116" s="147"/>
      <c r="C116" s="56" t="s">
        <v>226</v>
      </c>
      <c r="D116" s="11"/>
    </row>
    <row r="117" spans="2:5" ht="21" customHeight="1" x14ac:dyDescent="0.3">
      <c r="B117" s="147">
        <f>B114+1</f>
        <v>39</v>
      </c>
      <c r="C117" s="46" t="s">
        <v>14</v>
      </c>
      <c r="D117" s="95"/>
    </row>
    <row r="118" spans="2:5" ht="21" customHeight="1" x14ac:dyDescent="0.3">
      <c r="B118" s="147"/>
      <c r="C118" s="56" t="s">
        <v>15</v>
      </c>
      <c r="D118" s="11"/>
    </row>
    <row r="119" spans="2:5" ht="21" customHeight="1" x14ac:dyDescent="0.3">
      <c r="B119" s="147"/>
      <c r="C119" s="56" t="s">
        <v>16</v>
      </c>
      <c r="D119" s="11"/>
    </row>
    <row r="120" spans="2:5" ht="31.5" x14ac:dyDescent="0.3">
      <c r="B120" s="147">
        <f>B117+1</f>
        <v>40</v>
      </c>
      <c r="C120" s="53" t="s">
        <v>35</v>
      </c>
      <c r="D120" s="95"/>
    </row>
    <row r="121" spans="2:5" x14ac:dyDescent="0.3">
      <c r="B121" s="147"/>
      <c r="C121" s="73" t="s">
        <v>36</v>
      </c>
      <c r="D121" s="11"/>
    </row>
    <row r="122" spans="2:5" x14ac:dyDescent="0.3">
      <c r="B122" s="147"/>
      <c r="C122" s="73" t="s">
        <v>17</v>
      </c>
      <c r="D122" s="11"/>
    </row>
    <row r="123" spans="2:5" ht="31.5" x14ac:dyDescent="0.3">
      <c r="B123" s="97">
        <f>B120+1</f>
        <v>41</v>
      </c>
      <c r="C123" s="53" t="s">
        <v>43</v>
      </c>
      <c r="D123" s="95"/>
    </row>
    <row r="124" spans="2:5" ht="24.75" customHeight="1" x14ac:dyDescent="0.3">
      <c r="B124" s="145" t="s">
        <v>139</v>
      </c>
      <c r="C124" s="145"/>
      <c r="D124" s="145"/>
    </row>
    <row r="125" spans="2:5" ht="96" customHeight="1" x14ac:dyDescent="0.3">
      <c r="B125" s="96">
        <f>B123+1</f>
        <v>42</v>
      </c>
      <c r="C125" s="53" t="s">
        <v>230</v>
      </c>
      <c r="D125" s="95"/>
    </row>
    <row r="126" spans="2:5" ht="19.149999999999999" customHeight="1" x14ac:dyDescent="0.3">
      <c r="B126" s="74"/>
      <c r="C126" s="75" t="s">
        <v>145</v>
      </c>
      <c r="D126" s="9"/>
    </row>
    <row r="127" spans="2:5" ht="19.149999999999999" customHeight="1" x14ac:dyDescent="0.3">
      <c r="B127" s="74"/>
      <c r="C127" s="75" t="s">
        <v>146</v>
      </c>
      <c r="D127" s="9"/>
    </row>
    <row r="128" spans="2:5" ht="19.149999999999999" customHeight="1" thickBot="1" x14ac:dyDescent="0.35">
      <c r="B128" s="100"/>
      <c r="C128" s="75" t="s">
        <v>147</v>
      </c>
      <c r="D128" s="9"/>
    </row>
    <row r="129" spans="1:20" s="76" customFormat="1" ht="138" customHeight="1" x14ac:dyDescent="0.35">
      <c r="A129" s="140"/>
      <c r="B129" s="101">
        <f>+B125+1</f>
        <v>43</v>
      </c>
      <c r="C129" s="148" t="s">
        <v>337</v>
      </c>
      <c r="D129" s="149"/>
      <c r="E129" s="3">
        <f>IF(SUM(A130:A146,E146,E148)&gt;1,"превишен брой уреди",0)</f>
        <v>0</v>
      </c>
      <c r="G129" s="104" t="s">
        <v>302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A130" s="10">
        <f t="shared" ref="A130:A156" si="0">+IF(D130&gt;0,1,0)</f>
        <v>0</v>
      </c>
      <c r="B130" s="102"/>
      <c r="C130" s="98" t="s">
        <v>292</v>
      </c>
      <c r="D130" s="11"/>
      <c r="E130" s="77"/>
      <c r="G130" s="105">
        <f t="shared" ref="G130:G138" si="1">+IF(Q191="Не",0,Q191)</f>
        <v>0</v>
      </c>
      <c r="J130" s="39"/>
    </row>
    <row r="131" spans="1:20" ht="22.9" customHeight="1" x14ac:dyDescent="0.3">
      <c r="A131" s="10">
        <f t="shared" si="0"/>
        <v>0</v>
      </c>
      <c r="B131" s="102"/>
      <c r="C131" s="98" t="s">
        <v>291</v>
      </c>
      <c r="D131" s="11"/>
      <c r="E131" s="77"/>
      <c r="G131" s="105">
        <f t="shared" si="1"/>
        <v>0</v>
      </c>
      <c r="J131" s="39"/>
    </row>
    <row r="132" spans="1:20" ht="22.9" customHeight="1" x14ac:dyDescent="0.3">
      <c r="A132" s="10">
        <f t="shared" si="0"/>
        <v>0</v>
      </c>
      <c r="B132" s="102"/>
      <c r="C132" s="98" t="s">
        <v>290</v>
      </c>
      <c r="D132" s="11"/>
      <c r="E132" s="77"/>
      <c r="G132" s="105">
        <f t="shared" si="1"/>
        <v>0</v>
      </c>
      <c r="J132" s="39"/>
    </row>
    <row r="133" spans="1:20" ht="22.9" customHeight="1" x14ac:dyDescent="0.3">
      <c r="A133" s="10">
        <f t="shared" si="0"/>
        <v>0</v>
      </c>
      <c r="B133" s="102"/>
      <c r="C133" s="98" t="s">
        <v>289</v>
      </c>
      <c r="D133" s="11"/>
      <c r="E133" s="77"/>
      <c r="G133" s="105">
        <f t="shared" si="1"/>
        <v>0</v>
      </c>
      <c r="J133" s="39"/>
    </row>
    <row r="134" spans="1:20" ht="22.9" customHeight="1" x14ac:dyDescent="0.3">
      <c r="A134" s="10">
        <f t="shared" si="0"/>
        <v>0</v>
      </c>
      <c r="B134" s="102"/>
      <c r="C134" s="98" t="s">
        <v>288</v>
      </c>
      <c r="D134" s="11"/>
      <c r="E134" s="77"/>
      <c r="G134" s="105">
        <f t="shared" si="1"/>
        <v>0</v>
      </c>
      <c r="J134" s="39"/>
    </row>
    <row r="135" spans="1:20" ht="22.9" customHeight="1" x14ac:dyDescent="0.3">
      <c r="A135" s="10">
        <f t="shared" si="0"/>
        <v>0</v>
      </c>
      <c r="B135" s="102"/>
      <c r="C135" s="98" t="s">
        <v>287</v>
      </c>
      <c r="D135" s="11"/>
      <c r="E135" s="77"/>
      <c r="G135" s="105">
        <f t="shared" si="1"/>
        <v>0</v>
      </c>
      <c r="J135" s="39"/>
    </row>
    <row r="136" spans="1:20" ht="22.9" customHeight="1" x14ac:dyDescent="0.3">
      <c r="A136" s="10">
        <f t="shared" si="0"/>
        <v>0</v>
      </c>
      <c r="B136" s="102"/>
      <c r="C136" s="98" t="s">
        <v>286</v>
      </c>
      <c r="D136" s="11"/>
      <c r="E136" s="77"/>
      <c r="G136" s="105">
        <f t="shared" si="1"/>
        <v>0</v>
      </c>
      <c r="H136" s="106"/>
      <c r="J136" s="39"/>
    </row>
    <row r="137" spans="1:20" ht="22.9" customHeight="1" x14ac:dyDescent="0.3">
      <c r="A137" s="10">
        <f t="shared" si="0"/>
        <v>0</v>
      </c>
      <c r="B137" s="102"/>
      <c r="C137" s="98" t="s">
        <v>285</v>
      </c>
      <c r="D137" s="11"/>
      <c r="E137" s="77"/>
      <c r="G137" s="105">
        <f t="shared" si="1"/>
        <v>0</v>
      </c>
      <c r="H137" s="106"/>
      <c r="J137" s="39"/>
    </row>
    <row r="138" spans="1:20" ht="22.9" customHeight="1" x14ac:dyDescent="0.3">
      <c r="A138" s="10">
        <f t="shared" si="0"/>
        <v>0</v>
      </c>
      <c r="B138" s="102"/>
      <c r="C138" s="98" t="s">
        <v>284</v>
      </c>
      <c r="D138" s="11"/>
      <c r="E138" s="77"/>
      <c r="G138" s="105">
        <f t="shared" si="1"/>
        <v>0</v>
      </c>
      <c r="H138" s="106"/>
      <c r="J138" s="39"/>
    </row>
    <row r="139" spans="1:20" ht="22.9" customHeight="1" x14ac:dyDescent="0.3">
      <c r="A139" s="10">
        <f t="shared" si="0"/>
        <v>0</v>
      </c>
      <c r="B139" s="102"/>
      <c r="C139" s="98" t="s">
        <v>283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0"/>
        <v>0</v>
      </c>
      <c r="B140" s="102"/>
      <c r="C140" s="98" t="s">
        <v>294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0"/>
        <v>0</v>
      </c>
      <c r="B141" s="102"/>
      <c r="C141" s="98" t="s">
        <v>295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0"/>
        <v>0</v>
      </c>
      <c r="B142" s="102"/>
      <c r="C142" s="98" t="s">
        <v>296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0"/>
        <v>0</v>
      </c>
      <c r="B143" s="102"/>
      <c r="C143" s="98" t="s">
        <v>293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0"/>
        <v>0</v>
      </c>
      <c r="B144" s="102"/>
      <c r="C144" s="98" t="s">
        <v>297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0"/>
        <v>0</v>
      </c>
      <c r="B145" s="102"/>
      <c r="C145" s="98" t="s">
        <v>298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0"/>
        <v>0</v>
      </c>
      <c r="B146" s="102"/>
      <c r="C146" s="98" t="s">
        <v>299</v>
      </c>
      <c r="D146" s="11"/>
      <c r="E146" s="4">
        <f>IF(OR(D147&gt;0,D148&gt;0),1,0)</f>
        <v>0</v>
      </c>
      <c r="G146" s="105">
        <f t="shared" si="2"/>
        <v>0</v>
      </c>
      <c r="H146" s="106"/>
      <c r="J146" s="39"/>
    </row>
    <row r="147" spans="1:10" ht="22.9" customHeight="1" x14ac:dyDescent="0.3">
      <c r="A147" s="10">
        <f t="shared" si="0"/>
        <v>0</v>
      </c>
      <c r="B147" s="102"/>
      <c r="C147" s="98" t="s">
        <v>300</v>
      </c>
      <c r="D147" s="11"/>
      <c r="E147" s="4">
        <f>IF((D147+D148)&gt;3,"Превишен максимален брой конвектори",0)</f>
        <v>0</v>
      </c>
      <c r="G147" s="105">
        <f t="shared" si="2"/>
        <v>0</v>
      </c>
      <c r="J147" s="39"/>
    </row>
    <row r="148" spans="1:10" ht="22.9" customHeight="1" x14ac:dyDescent="0.3">
      <c r="A148" s="10">
        <f t="shared" si="0"/>
        <v>0</v>
      </c>
      <c r="B148" s="102"/>
      <c r="C148" s="98" t="s">
        <v>301</v>
      </c>
      <c r="D148" s="11"/>
      <c r="E148" s="4">
        <f>IF(OR(D149&gt;0,D150&gt;0,D151&gt;0,D152&gt;0,D153&gt;0,D154&gt;0),1,0)</f>
        <v>0</v>
      </c>
      <c r="G148" s="105">
        <f t="shared" si="2"/>
        <v>0</v>
      </c>
      <c r="J148" s="39"/>
    </row>
    <row r="149" spans="1:10" ht="22.9" customHeight="1" x14ac:dyDescent="0.3">
      <c r="A149" s="10">
        <f t="shared" si="0"/>
        <v>0</v>
      </c>
      <c r="B149" s="102"/>
      <c r="C149" s="98" t="s">
        <v>329</v>
      </c>
      <c r="D149" s="11"/>
      <c r="E149" s="4">
        <f>IF((D149+D150+D151+D152+D153+D154)&gt;3,"Превишен максимален брой климатици",0)</f>
        <v>0</v>
      </c>
      <c r="G149" s="105">
        <f t="shared" si="2"/>
        <v>0</v>
      </c>
      <c r="J149" s="39"/>
    </row>
    <row r="150" spans="1:10" ht="22.9" customHeight="1" x14ac:dyDescent="0.3">
      <c r="A150" s="10">
        <f t="shared" si="0"/>
        <v>0</v>
      </c>
      <c r="B150" s="102"/>
      <c r="C150" s="98" t="s">
        <v>330</v>
      </c>
      <c r="D150" s="11"/>
      <c r="E150" s="10"/>
      <c r="G150" s="105">
        <f t="shared" si="2"/>
        <v>0</v>
      </c>
      <c r="J150" s="39"/>
    </row>
    <row r="151" spans="1:10" ht="22.9" customHeight="1" x14ac:dyDescent="0.3">
      <c r="A151" s="10">
        <f t="shared" si="0"/>
        <v>0</v>
      </c>
      <c r="B151" s="102"/>
      <c r="C151" s="98" t="s">
        <v>331</v>
      </c>
      <c r="D151" s="11"/>
      <c r="E151" s="10"/>
      <c r="G151" s="105">
        <f t="shared" si="2"/>
        <v>0</v>
      </c>
      <c r="J151" s="39"/>
    </row>
    <row r="152" spans="1:10" ht="22.9" customHeight="1" x14ac:dyDescent="0.3">
      <c r="A152" s="10">
        <f t="shared" si="0"/>
        <v>0</v>
      </c>
      <c r="B152" s="102"/>
      <c r="C152" s="98" t="s">
        <v>332</v>
      </c>
      <c r="D152" s="11"/>
      <c r="E152" s="10"/>
      <c r="G152" s="105">
        <f t="shared" si="2"/>
        <v>0</v>
      </c>
      <c r="J152" s="39"/>
    </row>
    <row r="153" spans="1:10" ht="22.9" customHeight="1" x14ac:dyDescent="0.3">
      <c r="A153" s="10">
        <f t="shared" si="0"/>
        <v>0</v>
      </c>
      <c r="B153" s="102"/>
      <c r="C153" s="98" t="s">
        <v>333</v>
      </c>
      <c r="D153" s="11"/>
      <c r="E153" s="10"/>
      <c r="G153" s="105">
        <f t="shared" si="2"/>
        <v>0</v>
      </c>
      <c r="J153" s="39"/>
    </row>
    <row r="154" spans="1:10" ht="22.9" customHeight="1" thickBot="1" x14ac:dyDescent="0.35">
      <c r="A154" s="10">
        <f t="shared" si="0"/>
        <v>0</v>
      </c>
      <c r="B154" s="102"/>
      <c r="C154" s="99" t="s">
        <v>334</v>
      </c>
      <c r="D154" s="11"/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 t="shared" si="0"/>
        <v>0</v>
      </c>
      <c r="B155" s="102"/>
      <c r="C155" s="98" t="s">
        <v>335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 t="shared" si="0"/>
        <v>0</v>
      </c>
      <c r="B156" s="103"/>
      <c r="C156" s="98" t="s">
        <v>336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46" t="s">
        <v>272</v>
      </c>
      <c r="C157" s="145"/>
      <c r="D157" s="145"/>
      <c r="G157" s="106"/>
      <c r="J157" s="39"/>
    </row>
    <row r="158" spans="1:10" ht="24" customHeight="1" x14ac:dyDescent="0.3">
      <c r="B158" s="78"/>
      <c r="C158" s="79" t="s">
        <v>273</v>
      </c>
      <c r="D158" s="78"/>
      <c r="J158" s="39"/>
    </row>
    <row r="159" spans="1:10" x14ac:dyDescent="0.3">
      <c r="B159" s="45">
        <v>1</v>
      </c>
      <c r="C159" s="46" t="s">
        <v>136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137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231</v>
      </c>
      <c r="D161" s="11"/>
      <c r="J161" s="39"/>
    </row>
    <row r="162" spans="2:20" ht="47.25" x14ac:dyDescent="0.3">
      <c r="B162" s="45">
        <f t="shared" si="3"/>
        <v>4</v>
      </c>
      <c r="C162" s="46" t="s">
        <v>232</v>
      </c>
      <c r="D162" s="11"/>
      <c r="J162" s="39"/>
    </row>
    <row r="163" spans="2:20" ht="48.75" thickBot="1" x14ac:dyDescent="0.35">
      <c r="B163" s="45">
        <f t="shared" si="3"/>
        <v>5</v>
      </c>
      <c r="C163" s="80" t="s">
        <v>233</v>
      </c>
      <c r="D163" s="11"/>
      <c r="G163" s="106"/>
      <c r="J163" s="39"/>
    </row>
    <row r="164" spans="2:20" ht="49.5" thickTop="1" thickBot="1" x14ac:dyDescent="0.35">
      <c r="B164" s="45">
        <f t="shared" si="3"/>
        <v>6</v>
      </c>
      <c r="C164" s="80" t="s">
        <v>268</v>
      </c>
      <c r="D164" s="11"/>
      <c r="G164" s="106"/>
      <c r="J164" s="155" t="s">
        <v>180</v>
      </c>
      <c r="K164" s="156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63.75" x14ac:dyDescent="0.3">
      <c r="B165" s="45">
        <f t="shared" si="3"/>
        <v>7</v>
      </c>
      <c r="C165" s="80" t="s">
        <v>234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32.25" x14ac:dyDescent="0.3">
      <c r="B166" s="45">
        <f t="shared" si="3"/>
        <v>8</v>
      </c>
      <c r="C166" s="80" t="s">
        <v>235</v>
      </c>
      <c r="D166" s="11"/>
      <c r="G166" s="106"/>
      <c r="J166" s="108" t="s">
        <v>303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B167" s="39"/>
      <c r="G167" s="106"/>
      <c r="J167" s="110" t="s">
        <v>304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B168" s="39"/>
      <c r="G168" s="106"/>
      <c r="J168" s="110" t="s">
        <v>305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306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250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249</v>
      </c>
      <c r="D171" s="87" t="s">
        <v>247</v>
      </c>
      <c r="E171" s="87" t="s">
        <v>248</v>
      </c>
      <c r="G171" s="106"/>
      <c r="J171" s="108" t="s">
        <v>307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251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0</v>
      </c>
      <c r="G172" s="106"/>
      <c r="J172" s="110" t="s">
        <v>308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252</v>
      </c>
      <c r="D173" s="82">
        <v>4</v>
      </c>
      <c r="E173" s="82">
        <f>IF(D36&gt;0,D173,0)</f>
        <v>0</v>
      </c>
      <c r="G173" s="106"/>
      <c r="J173" s="110" t="s">
        <v>309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253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254</v>
      </c>
      <c r="D175" s="83">
        <v>2</v>
      </c>
      <c r="E175" s="82">
        <f>SUM(E176:E177)</f>
        <v>0</v>
      </c>
      <c r="G175" s="106"/>
      <c r="J175" s="111" t="s">
        <v>310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236</v>
      </c>
      <c r="D176" s="84">
        <v>1</v>
      </c>
      <c r="E176" s="84">
        <f>IF(D53&gt;0,D176,0)</f>
        <v>0</v>
      </c>
      <c r="G176" s="106"/>
      <c r="J176" s="111" t="s">
        <v>311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237</v>
      </c>
      <c r="D177" s="84">
        <v>1</v>
      </c>
      <c r="E177" s="84">
        <f>IF(D56&gt;0,D177,0)</f>
        <v>0</v>
      </c>
      <c r="G177" s="106"/>
      <c r="J177" s="111" t="s">
        <v>312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255</v>
      </c>
      <c r="D178" s="82">
        <v>6</v>
      </c>
      <c r="E178" s="82">
        <f>SUM(E179:E181)</f>
        <v>0</v>
      </c>
      <c r="G178" s="106"/>
      <c r="J178" s="111" t="s">
        <v>313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242</v>
      </c>
      <c r="D179" s="84">
        <v>2</v>
      </c>
      <c r="E179" s="84">
        <f>IF(D103&gt;0,D179,0)</f>
        <v>0</v>
      </c>
      <c r="G179" s="106"/>
      <c r="J179" s="111" t="s">
        <v>314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243</v>
      </c>
      <c r="D180" s="84">
        <v>2</v>
      </c>
      <c r="E180" s="84">
        <f>IF(D109&gt;0,D180,0)</f>
        <v>0</v>
      </c>
      <c r="G180" s="106"/>
      <c r="J180" s="114" t="s">
        <v>315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244</v>
      </c>
      <c r="D181" s="84">
        <v>2</v>
      </c>
      <c r="E181" s="84">
        <f>IF(D106&gt;0,D181,0)</f>
        <v>0</v>
      </c>
      <c r="G181" s="106"/>
      <c r="J181" s="114" t="s">
        <v>316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256</v>
      </c>
      <c r="D182" s="83">
        <v>4</v>
      </c>
      <c r="E182" s="82">
        <f>SUM(E183:E186)</f>
        <v>0</v>
      </c>
      <c r="G182" s="106"/>
      <c r="J182" s="114" t="s">
        <v>317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238</v>
      </c>
      <c r="D183" s="84">
        <v>1</v>
      </c>
      <c r="E183" s="84">
        <f>IF(D100=1,D183,0)</f>
        <v>0</v>
      </c>
      <c r="G183" s="106"/>
      <c r="J183" s="111" t="s">
        <v>318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239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240</v>
      </c>
      <c r="D185" s="84">
        <v>3</v>
      </c>
      <c r="E185" s="84">
        <f>IF(D100=3,D185,0)</f>
        <v>0</v>
      </c>
      <c r="G185" s="106"/>
      <c r="J185" s="108" t="s">
        <v>181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241</v>
      </c>
      <c r="D186" s="84">
        <v>4</v>
      </c>
      <c r="E186" s="84">
        <f>IF(D100&gt;=4,D186,0)</f>
        <v>0</v>
      </c>
      <c r="G186" s="106"/>
      <c r="J186" s="110" t="s">
        <v>319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257</v>
      </c>
      <c r="D187" s="82">
        <v>3</v>
      </c>
      <c r="E187" s="82">
        <f>MAX(E188:E189)</f>
        <v>0</v>
      </c>
      <c r="G187" s="106"/>
      <c r="J187" s="110" t="s">
        <v>320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245</v>
      </c>
      <c r="D188" s="84">
        <v>2</v>
      </c>
      <c r="E188" s="84">
        <f>IF(D112&gt;0,D188,0)</f>
        <v>0</v>
      </c>
      <c r="G188" s="106"/>
      <c r="J188" s="116" t="s">
        <v>321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246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185</v>
      </c>
      <c r="O190" s="19"/>
      <c r="P190" s="19"/>
      <c r="Q190" s="117" t="s">
        <v>184</v>
      </c>
      <c r="R190" s="14"/>
      <c r="S190" s="132" t="s">
        <v>186</v>
      </c>
      <c r="T190" s="139" t="s">
        <v>187</v>
      </c>
    </row>
    <row r="191" spans="3:20" x14ac:dyDescent="0.3">
      <c r="G191" s="106"/>
      <c r="J191" s="33"/>
      <c r="K191" s="12"/>
      <c r="L191" s="12"/>
      <c r="M191" s="13"/>
      <c r="N191" s="119" t="s">
        <v>188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189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190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191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192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193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194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195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196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338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197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198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199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339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200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201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202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203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204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205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206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207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208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209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210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211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212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182</v>
      </c>
      <c r="T218" s="123" t="s">
        <v>183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213</v>
      </c>
      <c r="P220" s="126" t="s">
        <v>213</v>
      </c>
      <c r="Q220" s="126" t="s">
        <v>213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214</v>
      </c>
      <c r="P221" s="119" t="s">
        <v>215</v>
      </c>
      <c r="Q221" s="119" t="s">
        <v>216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217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218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219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220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221</v>
      </c>
      <c r="O227" s="20" t="s">
        <v>322</v>
      </c>
      <c r="P227" s="20" t="s">
        <v>323</v>
      </c>
      <c r="Q227" s="20" t="s">
        <v>324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222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223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214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215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216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186</v>
      </c>
      <c r="M234" s="118" t="s">
        <v>187</v>
      </c>
      <c r="N234" s="20" t="s">
        <v>224</v>
      </c>
      <c r="O234" s="20" t="s">
        <v>325</v>
      </c>
      <c r="P234" s="20" t="s">
        <v>326</v>
      </c>
      <c r="Q234" s="20" t="s">
        <v>327</v>
      </c>
      <c r="R234" s="132" t="s">
        <v>328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203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204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205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206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207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208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209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210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120:B122"/>
    <mergeCell ref="B124:D124"/>
    <mergeCell ref="C129:D129"/>
    <mergeCell ref="B157:D157"/>
    <mergeCell ref="J164:K164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</mergeCells>
  <conditionalFormatting sqref="E38">
    <cfRule type="cellIs" dxfId="125" priority="21" operator="greaterThan">
      <formula>0</formula>
    </cfRule>
  </conditionalFormatting>
  <conditionalFormatting sqref="E43">
    <cfRule type="cellIs" dxfId="124" priority="20" operator="greaterThan">
      <formula>0</formula>
    </cfRule>
  </conditionalFormatting>
  <conditionalFormatting sqref="E52">
    <cfRule type="cellIs" dxfId="123" priority="19" operator="greaterThan">
      <formula>0</formula>
    </cfRule>
  </conditionalFormatting>
  <conditionalFormatting sqref="E55">
    <cfRule type="cellIs" dxfId="122" priority="18" operator="greaterThan">
      <formula>0</formula>
    </cfRule>
  </conditionalFormatting>
  <conditionalFormatting sqref="E65">
    <cfRule type="cellIs" dxfId="121" priority="17" operator="greaterThan">
      <formula>0</formula>
    </cfRule>
  </conditionalFormatting>
  <conditionalFormatting sqref="E77">
    <cfRule type="cellIs" dxfId="120" priority="16" operator="greaterThan">
      <formula>0</formula>
    </cfRule>
  </conditionalFormatting>
  <conditionalFormatting sqref="E81">
    <cfRule type="cellIs" dxfId="119" priority="15" operator="greaterThan">
      <formula>0</formula>
    </cfRule>
  </conditionalFormatting>
  <conditionalFormatting sqref="E85">
    <cfRule type="cellIs" dxfId="118" priority="14" operator="greaterThan">
      <formula>0</formula>
    </cfRule>
  </conditionalFormatting>
  <conditionalFormatting sqref="E95">
    <cfRule type="cellIs" dxfId="117" priority="13" operator="greaterThan">
      <formula>0</formula>
    </cfRule>
  </conditionalFormatting>
  <conditionalFormatting sqref="E102">
    <cfRule type="cellIs" dxfId="116" priority="12" operator="greaterThan">
      <formula>0</formula>
    </cfRule>
  </conditionalFormatting>
  <conditionalFormatting sqref="E105">
    <cfRule type="cellIs" dxfId="115" priority="11" operator="greaterThan">
      <formula>0</formula>
    </cfRule>
  </conditionalFormatting>
  <conditionalFormatting sqref="E108">
    <cfRule type="cellIs" dxfId="114" priority="10" operator="greaterThan">
      <formula>0</formula>
    </cfRule>
  </conditionalFormatting>
  <conditionalFormatting sqref="E111">
    <cfRule type="cellIs" dxfId="113" priority="9" operator="greaterThan">
      <formula>0</formula>
    </cfRule>
  </conditionalFormatting>
  <conditionalFormatting sqref="E114">
    <cfRule type="cellIs" dxfId="112" priority="8" operator="greaterThan">
      <formula>0</formula>
    </cfRule>
  </conditionalFormatting>
  <conditionalFormatting sqref="E156">
    <cfRule type="cellIs" dxfId="111" priority="7" operator="greaterThan">
      <formula>0</formula>
    </cfRule>
  </conditionalFormatting>
  <conditionalFormatting sqref="E149">
    <cfRule type="cellIs" dxfId="110" priority="6" operator="greaterThan">
      <formula>0</formula>
    </cfRule>
  </conditionalFormatting>
  <conditionalFormatting sqref="E147">
    <cfRule type="cellIs" dxfId="109" priority="5" operator="greaterThan">
      <formula>0</formula>
    </cfRule>
  </conditionalFormatting>
  <conditionalFormatting sqref="E130">
    <cfRule type="cellIs" dxfId="108" priority="4" operator="greaterThan">
      <formula>0</formula>
    </cfRule>
  </conditionalFormatting>
  <conditionalFormatting sqref="E129">
    <cfRule type="cellIs" dxfId="107" priority="3" operator="greaterThan">
      <formula>0</formula>
    </cfRule>
  </conditionalFormatting>
  <conditionalFormatting sqref="E155">
    <cfRule type="cellIs" dxfId="106" priority="2" operator="greaterThan">
      <formula>0</formula>
    </cfRule>
  </conditionalFormatting>
  <conditionalFormatting sqref="E89">
    <cfRule type="cellIs" dxfId="105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C165" sqref="C165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+'15'!E1+1</f>
        <v>16</v>
      </c>
      <c r="J1" s="39"/>
    </row>
    <row r="2" spans="2:131" ht="18" thickBot="1" x14ac:dyDescent="0.35">
      <c r="C2" s="41" t="s">
        <v>149</v>
      </c>
      <c r="D2" s="41" t="str">
        <f>CONCATENATE("СО ОПОС_",E1)</f>
        <v>СО ОПОС_16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11</v>
      </c>
    </row>
    <row r="11" spans="2:131" ht="48" customHeight="1" x14ac:dyDescent="0.3">
      <c r="B11" s="150" t="s">
        <v>133</v>
      </c>
      <c r="C11" s="150"/>
      <c r="D11" s="150"/>
    </row>
    <row r="12" spans="2:131" ht="29.25" customHeight="1" x14ac:dyDescent="0.3">
      <c r="D12" s="94" t="s">
        <v>274</v>
      </c>
    </row>
    <row r="13" spans="2:131" ht="54.75" customHeight="1" x14ac:dyDescent="0.3">
      <c r="B13" s="154" t="s">
        <v>132</v>
      </c>
      <c r="C13" s="154"/>
      <c r="D13" s="154"/>
      <c r="AQ13" s="10" t="s">
        <v>44</v>
      </c>
      <c r="AR13" s="10" t="s">
        <v>45</v>
      </c>
      <c r="AS13" s="10" t="s">
        <v>46</v>
      </c>
      <c r="AT13" s="10" t="s">
        <v>47</v>
      </c>
      <c r="AU13" s="10" t="s">
        <v>48</v>
      </c>
      <c r="AV13" s="10" t="s">
        <v>49</v>
      </c>
      <c r="AW13" s="10" t="s">
        <v>50</v>
      </c>
      <c r="AX13" s="10" t="s">
        <v>51</v>
      </c>
      <c r="AY13" s="10" t="s">
        <v>52</v>
      </c>
      <c r="AZ13" s="10" t="s">
        <v>53</v>
      </c>
      <c r="BA13" s="10" t="s">
        <v>54</v>
      </c>
      <c r="BB13" s="10" t="s">
        <v>55</v>
      </c>
      <c r="BC13" s="10" t="s">
        <v>56</v>
      </c>
      <c r="BD13" s="10" t="s">
        <v>57</v>
      </c>
      <c r="BE13" s="10" t="s">
        <v>58</v>
      </c>
      <c r="BF13" s="10" t="s">
        <v>59</v>
      </c>
      <c r="BG13" s="10" t="s">
        <v>60</v>
      </c>
      <c r="BH13" s="10" t="s">
        <v>61</v>
      </c>
      <c r="BI13" s="10" t="s">
        <v>62</v>
      </c>
      <c r="BJ13" s="10" t="s">
        <v>63</v>
      </c>
      <c r="BK13" s="10" t="s">
        <v>64</v>
      </c>
      <c r="BL13" s="10" t="s">
        <v>65</v>
      </c>
      <c r="BM13" s="10" t="s">
        <v>66</v>
      </c>
      <c r="BN13" s="10" t="s">
        <v>67</v>
      </c>
      <c r="BO13" s="10" t="s">
        <v>68</v>
      </c>
      <c r="BP13" s="10" t="s">
        <v>69</v>
      </c>
      <c r="BQ13" s="10" t="s">
        <v>70</v>
      </c>
      <c r="BR13" s="10" t="s">
        <v>71</v>
      </c>
      <c r="BS13" s="10" t="s">
        <v>72</v>
      </c>
      <c r="BT13" s="10" t="s">
        <v>73</v>
      </c>
      <c r="BU13" s="10" t="s">
        <v>74</v>
      </c>
      <c r="BV13" s="10" t="s">
        <v>75</v>
      </c>
      <c r="BW13" s="10" t="s">
        <v>92</v>
      </c>
      <c r="BX13" s="10" t="s">
        <v>93</v>
      </c>
      <c r="BY13" s="10" t="s">
        <v>94</v>
      </c>
      <c r="BZ13" s="10" t="s">
        <v>95</v>
      </c>
      <c r="CA13" s="10" t="s">
        <v>76</v>
      </c>
      <c r="CB13" s="10" t="s">
        <v>77</v>
      </c>
      <c r="CC13" s="10" t="s">
        <v>78</v>
      </c>
      <c r="CD13" s="10" t="s">
        <v>79</v>
      </c>
      <c r="CE13" s="10" t="s">
        <v>80</v>
      </c>
      <c r="CF13" s="10" t="s">
        <v>81</v>
      </c>
      <c r="CG13" s="10" t="s">
        <v>96</v>
      </c>
      <c r="CH13" s="10" t="s">
        <v>97</v>
      </c>
      <c r="CI13" s="10" t="s">
        <v>98</v>
      </c>
      <c r="CJ13" s="10" t="s">
        <v>99</v>
      </c>
      <c r="CK13" s="10" t="s">
        <v>100</v>
      </c>
      <c r="CL13" s="10" t="s">
        <v>101</v>
      </c>
      <c r="CM13" s="10" t="s">
        <v>82</v>
      </c>
      <c r="CN13" s="10" t="s">
        <v>83</v>
      </c>
      <c r="CO13" s="10" t="s">
        <v>84</v>
      </c>
      <c r="CP13" s="10" t="s">
        <v>85</v>
      </c>
      <c r="CQ13" s="10" t="s">
        <v>86</v>
      </c>
      <c r="CR13" s="10" t="s">
        <v>87</v>
      </c>
      <c r="CS13" s="10" t="s">
        <v>88</v>
      </c>
      <c r="CT13" s="10" t="s">
        <v>89</v>
      </c>
      <c r="CU13" s="10" t="s">
        <v>102</v>
      </c>
      <c r="CV13" s="10" t="s">
        <v>90</v>
      </c>
      <c r="CW13" s="10" t="s">
        <v>91</v>
      </c>
      <c r="CX13" s="10" t="s">
        <v>103</v>
      </c>
      <c r="CY13" s="10" t="s">
        <v>104</v>
      </c>
      <c r="CZ13" s="10" t="s">
        <v>105</v>
      </c>
      <c r="DA13" s="10" t="s">
        <v>106</v>
      </c>
      <c r="DB13" s="10" t="s">
        <v>107</v>
      </c>
      <c r="DC13" s="10" t="s">
        <v>108</v>
      </c>
      <c r="DD13" s="10" t="s">
        <v>109</v>
      </c>
      <c r="DE13" s="10" t="s">
        <v>110</v>
      </c>
      <c r="DF13" s="10" t="s">
        <v>111</v>
      </c>
      <c r="DG13" s="10" t="s">
        <v>112</v>
      </c>
      <c r="DH13" s="10" t="s">
        <v>113</v>
      </c>
      <c r="DI13" s="10" t="s">
        <v>114</v>
      </c>
      <c r="DJ13" s="10" t="s">
        <v>115</v>
      </c>
      <c r="DK13" s="10" t="s">
        <v>116</v>
      </c>
      <c r="DL13" s="10" t="s">
        <v>117</v>
      </c>
      <c r="DM13" s="10" t="s">
        <v>118</v>
      </c>
      <c r="DN13" s="10" t="s">
        <v>119</v>
      </c>
      <c r="DO13" s="10" t="s">
        <v>120</v>
      </c>
      <c r="DP13" s="10" t="s">
        <v>121</v>
      </c>
      <c r="DQ13" s="10" t="s">
        <v>122</v>
      </c>
      <c r="DR13" s="10" t="s">
        <v>123</v>
      </c>
      <c r="DS13" s="10" t="s">
        <v>124</v>
      </c>
      <c r="DT13" s="10" t="s">
        <v>125</v>
      </c>
      <c r="DU13" s="10" t="s">
        <v>126</v>
      </c>
      <c r="DV13" s="10" t="s">
        <v>127</v>
      </c>
      <c r="DW13" s="10" t="s">
        <v>128</v>
      </c>
      <c r="DX13" s="10" t="s">
        <v>129</v>
      </c>
      <c r="DY13" s="10" t="s">
        <v>130</v>
      </c>
      <c r="DZ13" s="10" t="s">
        <v>131</v>
      </c>
      <c r="EA13" s="10"/>
    </row>
    <row r="14" spans="2:131" ht="54.75" customHeight="1" x14ac:dyDescent="0.3">
      <c r="B14" s="157" t="s">
        <v>148</v>
      </c>
      <c r="C14" s="157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>
        <f>D33</f>
        <v>0</v>
      </c>
      <c r="BC14" s="10">
        <f>D34</f>
        <v>0</v>
      </c>
      <c r="BD14" s="10">
        <f>D35</f>
        <v>0</v>
      </c>
      <c r="BE14" s="10">
        <f>D36</f>
        <v>0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>
        <f>D71</f>
        <v>0</v>
      </c>
      <c r="BX14" s="10">
        <f>D73</f>
        <v>0</v>
      </c>
      <c r="BY14" s="10">
        <f>D74</f>
        <v>0</v>
      </c>
      <c r="BZ14" s="10">
        <f>D75</f>
        <v>0</v>
      </c>
      <c r="CA14" s="10">
        <f>D76</f>
        <v>0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>
        <f>D123</f>
        <v>0</v>
      </c>
      <c r="DA14" s="10">
        <f>D130</f>
        <v>0</v>
      </c>
      <c r="DB14" s="10">
        <f>D131</f>
        <v>0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>
        <f>D147</f>
        <v>0</v>
      </c>
      <c r="DQ14" s="10">
        <f>D148</f>
        <v>0</v>
      </c>
      <c r="DR14" s="10">
        <f>D149</f>
        <v>0</v>
      </c>
      <c r="DS14" s="10">
        <f>D150</f>
        <v>0</v>
      </c>
      <c r="DT14" s="10">
        <f>D151</f>
        <v>0</v>
      </c>
      <c r="DU14" s="10">
        <f>D152</f>
        <v>0</v>
      </c>
      <c r="DV14" s="10">
        <f>D153</f>
        <v>0</v>
      </c>
      <c r="DW14" s="10">
        <f>D154</f>
        <v>0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30.75" customHeight="1" x14ac:dyDescent="0.3">
      <c r="B16" s="151" t="s">
        <v>2</v>
      </c>
      <c r="C16" s="152"/>
      <c r="D16" s="15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135</v>
      </c>
      <c r="D17" s="8"/>
    </row>
    <row r="18" spans="2:18" ht="27.75" customHeight="1" x14ac:dyDescent="0.3">
      <c r="B18" s="50">
        <v>2</v>
      </c>
      <c r="C18" s="46" t="s">
        <v>143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150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271</v>
      </c>
      <c r="D20" s="49"/>
    </row>
    <row r="21" spans="2:18" ht="27.75" customHeight="1" x14ac:dyDescent="0.3">
      <c r="B21" s="50" t="s">
        <v>172</v>
      </c>
      <c r="C21" s="46" t="s">
        <v>269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151</v>
      </c>
      <c r="C22" s="46" t="s">
        <v>6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152</v>
      </c>
      <c r="C23" s="46" t="s">
        <v>276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153</v>
      </c>
      <c r="C24" s="46" t="s">
        <v>7</v>
      </c>
      <c r="D24" s="8"/>
    </row>
    <row r="25" spans="2:18" ht="27.75" customHeight="1" x14ac:dyDescent="0.3">
      <c r="B25" s="50" t="s">
        <v>154</v>
      </c>
      <c r="C25" s="46" t="s">
        <v>0</v>
      </c>
      <c r="D25" s="8"/>
    </row>
    <row r="26" spans="2:18" ht="27.75" customHeight="1" x14ac:dyDescent="0.3">
      <c r="B26" s="50" t="s">
        <v>155</v>
      </c>
      <c r="C26" s="46" t="s">
        <v>142</v>
      </c>
      <c r="D26" s="8"/>
    </row>
    <row r="27" spans="2:18" ht="27.75" customHeight="1" x14ac:dyDescent="0.3">
      <c r="B27" s="50" t="s">
        <v>156</v>
      </c>
      <c r="C27" s="46" t="s">
        <v>9</v>
      </c>
      <c r="D27" s="8"/>
    </row>
    <row r="28" spans="2:18" ht="27.75" customHeight="1" x14ac:dyDescent="0.3">
      <c r="B28" s="50" t="s">
        <v>157</v>
      </c>
      <c r="C28" s="46" t="s">
        <v>8</v>
      </c>
      <c r="D28" s="8"/>
    </row>
    <row r="29" spans="2:18" ht="27.75" customHeight="1" x14ac:dyDescent="0.3">
      <c r="B29" s="50" t="s">
        <v>158</v>
      </c>
      <c r="C29" s="46" t="s">
        <v>4</v>
      </c>
      <c r="D29" s="8"/>
    </row>
    <row r="30" spans="2:18" ht="27.75" customHeight="1" x14ac:dyDescent="0.3">
      <c r="B30" s="50" t="s">
        <v>275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270</v>
      </c>
      <c r="D31" s="8"/>
    </row>
    <row r="32" spans="2:18" ht="27.75" customHeight="1" x14ac:dyDescent="0.3">
      <c r="B32" s="50">
        <f>+B31+1</f>
        <v>6</v>
      </c>
      <c r="C32" s="46" t="s">
        <v>171</v>
      </c>
      <c r="D32" s="7"/>
    </row>
    <row r="33" spans="1:5" ht="61.9" customHeight="1" x14ac:dyDescent="0.3">
      <c r="B33" s="44">
        <f>B32+1</f>
        <v>7</v>
      </c>
      <c r="C33" s="53" t="s">
        <v>170</v>
      </c>
      <c r="D33" s="23"/>
    </row>
    <row r="34" spans="1:5" ht="54.6" customHeight="1" x14ac:dyDescent="0.3">
      <c r="B34" s="54">
        <f>B33+1</f>
        <v>8</v>
      </c>
      <c r="C34" s="46" t="s">
        <v>175</v>
      </c>
      <c r="D34" s="46"/>
    </row>
    <row r="35" spans="1:5" ht="30.6" customHeight="1" x14ac:dyDescent="0.3">
      <c r="B35" s="55"/>
      <c r="C35" s="56" t="s">
        <v>144</v>
      </c>
      <c r="D35" s="23"/>
    </row>
    <row r="36" spans="1:5" ht="35.450000000000003" customHeight="1" x14ac:dyDescent="0.3">
      <c r="B36" s="57"/>
      <c r="C36" s="58" t="s">
        <v>140</v>
      </c>
      <c r="D36" s="23"/>
    </row>
    <row r="37" spans="1:5" ht="26.25" customHeight="1" x14ac:dyDescent="0.3">
      <c r="B37" s="152" t="s">
        <v>138</v>
      </c>
      <c r="C37" s="152"/>
      <c r="D37" s="152"/>
    </row>
    <row r="38" spans="1:5" ht="46.5" x14ac:dyDescent="0.3">
      <c r="A38" s="10">
        <v>9</v>
      </c>
      <c r="B38" s="153">
        <f>B34+1</f>
        <v>9</v>
      </c>
      <c r="C38" s="59" t="s">
        <v>173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3"/>
      <c r="C39" s="61" t="s">
        <v>4</v>
      </c>
      <c r="D39" s="9"/>
    </row>
    <row r="40" spans="1:5" ht="20.25" customHeight="1" x14ac:dyDescent="0.3">
      <c r="B40" s="153"/>
      <c r="C40" s="61" t="s">
        <v>5</v>
      </c>
      <c r="D40" s="9"/>
    </row>
    <row r="41" spans="1:5" ht="20.25" customHeight="1" x14ac:dyDescent="0.3">
      <c r="B41" s="153"/>
      <c r="C41" s="61" t="s">
        <v>18</v>
      </c>
      <c r="D41" s="9"/>
    </row>
    <row r="42" spans="1:5" ht="20.25" customHeight="1" x14ac:dyDescent="0.3">
      <c r="B42" s="153"/>
      <c r="C42" s="61" t="s">
        <v>19</v>
      </c>
      <c r="D42" s="9"/>
    </row>
    <row r="43" spans="1:5" ht="33.75" customHeight="1" x14ac:dyDescent="0.3">
      <c r="B43" s="147">
        <f>B38+1</f>
        <v>10</v>
      </c>
      <c r="C43" s="59" t="s">
        <v>174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47"/>
      <c r="C44" s="61" t="s">
        <v>20</v>
      </c>
      <c r="D44" s="11"/>
    </row>
    <row r="45" spans="1:5" ht="18.75" customHeight="1" x14ac:dyDescent="0.3">
      <c r="B45" s="147"/>
      <c r="C45" s="61" t="s">
        <v>21</v>
      </c>
      <c r="D45" s="11"/>
    </row>
    <row r="46" spans="1:5" ht="18.75" customHeight="1" x14ac:dyDescent="0.3">
      <c r="B46" s="147"/>
      <c r="C46" s="61" t="s">
        <v>22</v>
      </c>
      <c r="D46" s="11"/>
    </row>
    <row r="47" spans="1:5" ht="33" customHeight="1" x14ac:dyDescent="0.3">
      <c r="B47" s="97">
        <f>B43+1</f>
        <v>11</v>
      </c>
      <c r="C47" s="53" t="s">
        <v>277</v>
      </c>
      <c r="D47" s="9"/>
    </row>
    <row r="48" spans="1:5" ht="31.5" x14ac:dyDescent="0.3">
      <c r="B48" s="97">
        <f>B47+1</f>
        <v>12</v>
      </c>
      <c r="C48" s="59" t="s">
        <v>278</v>
      </c>
      <c r="D48" s="9"/>
    </row>
    <row r="49" spans="2:19" ht="32.25" customHeight="1" x14ac:dyDescent="0.3">
      <c r="B49" s="97">
        <f>B48+1</f>
        <v>13</v>
      </c>
      <c r="C49" s="59" t="s">
        <v>10</v>
      </c>
      <c r="D49" s="9"/>
    </row>
    <row r="50" spans="2:19" ht="31.5" x14ac:dyDescent="0.3">
      <c r="B50" s="97">
        <f>B49+1</f>
        <v>14</v>
      </c>
      <c r="C50" s="59" t="s">
        <v>23</v>
      </c>
      <c r="D50" s="9"/>
    </row>
    <row r="51" spans="2:19" ht="30.75" customHeight="1" x14ac:dyDescent="0.3">
      <c r="B51" s="97">
        <f>B50+1</f>
        <v>15</v>
      </c>
      <c r="C51" s="59" t="s">
        <v>141</v>
      </c>
      <c r="D51" s="91"/>
    </row>
    <row r="52" spans="2:19" ht="46.5" x14ac:dyDescent="0.3">
      <c r="B52" s="147">
        <f>B51+1</f>
        <v>16</v>
      </c>
      <c r="C52" s="63" t="s">
        <v>176</v>
      </c>
      <c r="D52" s="64"/>
      <c r="E52" s="2">
        <f>IF(AND(D53&gt;0,D54&gt;0),"грешка",0)</f>
        <v>0</v>
      </c>
    </row>
    <row r="53" spans="2:19" ht="16.5" customHeight="1" x14ac:dyDescent="0.3">
      <c r="B53" s="147"/>
      <c r="C53" s="65" t="s">
        <v>225</v>
      </c>
      <c r="D53" s="92"/>
    </row>
    <row r="54" spans="2:19" ht="16.5" customHeight="1" x14ac:dyDescent="0.3">
      <c r="B54" s="147"/>
      <c r="C54" s="65" t="s">
        <v>226</v>
      </c>
      <c r="D54" s="92"/>
    </row>
    <row r="55" spans="2:19" ht="46.5" x14ac:dyDescent="0.3">
      <c r="B55" s="158">
        <f>B52+1</f>
        <v>17</v>
      </c>
      <c r="C55" s="63" t="s">
        <v>177</v>
      </c>
      <c r="D55" s="60"/>
      <c r="E55" s="2">
        <f>IF(AND(D56&gt;0,D57&gt;0),"грешка",0)</f>
        <v>0</v>
      </c>
    </row>
    <row r="56" spans="2:19" ht="17.25" customHeight="1" x14ac:dyDescent="0.3">
      <c r="B56" s="158"/>
      <c r="C56" s="65" t="s">
        <v>225</v>
      </c>
      <c r="D56" s="9"/>
    </row>
    <row r="57" spans="2:19" ht="17.25" customHeight="1" x14ac:dyDescent="0.3">
      <c r="B57" s="158"/>
      <c r="C57" s="65" t="s">
        <v>226</v>
      </c>
      <c r="D57" s="9"/>
    </row>
    <row r="58" spans="2:19" x14ac:dyDescent="0.3">
      <c r="B58" s="147">
        <f>B55+1</f>
        <v>18</v>
      </c>
      <c r="C58" s="59" t="s">
        <v>279</v>
      </c>
      <c r="D58" s="60"/>
    </row>
    <row r="59" spans="2:19" ht="21.75" customHeight="1" x14ac:dyDescent="0.3">
      <c r="B59" s="147"/>
      <c r="C59" s="61" t="s">
        <v>24</v>
      </c>
      <c r="D59" s="11"/>
      <c r="E59" s="66"/>
      <c r="F59" s="66"/>
      <c r="S59" s="66"/>
    </row>
    <row r="60" spans="2:19" ht="21.75" customHeight="1" x14ac:dyDescent="0.3">
      <c r="B60" s="147"/>
      <c r="C60" s="61" t="s">
        <v>25</v>
      </c>
      <c r="D60" s="11"/>
      <c r="E60" s="66"/>
      <c r="F60" s="66"/>
      <c r="S60" s="66"/>
    </row>
    <row r="61" spans="2:19" ht="21.75" customHeight="1" x14ac:dyDescent="0.3">
      <c r="B61" s="147"/>
      <c r="C61" s="61" t="s">
        <v>26</v>
      </c>
      <c r="D61" s="11"/>
      <c r="E61" s="66"/>
      <c r="F61" s="66"/>
      <c r="S61" s="66"/>
    </row>
    <row r="62" spans="2:19" ht="21.75" customHeight="1" x14ac:dyDescent="0.3">
      <c r="B62" s="147"/>
      <c r="C62" s="61" t="s">
        <v>27</v>
      </c>
      <c r="D62" s="11"/>
      <c r="E62" s="66"/>
      <c r="F62" s="66"/>
      <c r="S62" s="66"/>
    </row>
    <row r="63" spans="2:19" ht="21.75" customHeight="1" x14ac:dyDescent="0.3">
      <c r="B63" s="147"/>
      <c r="C63" s="61" t="s">
        <v>28</v>
      </c>
      <c r="D63" s="11"/>
      <c r="E63" s="66"/>
      <c r="F63" s="66"/>
      <c r="S63" s="66"/>
    </row>
    <row r="64" spans="2:19" ht="35.25" customHeight="1" x14ac:dyDescent="0.3">
      <c r="B64" s="147"/>
      <c r="C64" s="61" t="s">
        <v>42</v>
      </c>
      <c r="D64" s="11"/>
      <c r="E64" s="66"/>
      <c r="F64" s="66"/>
      <c r="S64" s="66"/>
    </row>
    <row r="65" spans="2:19" ht="51" customHeight="1" x14ac:dyDescent="0.3">
      <c r="B65" s="147">
        <f>B58+1</f>
        <v>19</v>
      </c>
      <c r="C65" s="63" t="s">
        <v>178</v>
      </c>
      <c r="D65" s="95"/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47"/>
      <c r="C66" s="61" t="s">
        <v>37</v>
      </c>
      <c r="D66" s="11"/>
      <c r="E66" s="66"/>
      <c r="F66" s="66"/>
      <c r="S66" s="66"/>
    </row>
    <row r="67" spans="2:19" ht="21.75" customHeight="1" x14ac:dyDescent="0.3">
      <c r="B67" s="147"/>
      <c r="C67" s="61" t="s">
        <v>38</v>
      </c>
      <c r="D67" s="11"/>
      <c r="E67" s="66"/>
      <c r="F67" s="66"/>
      <c r="S67" s="66"/>
    </row>
    <row r="68" spans="2:19" ht="21.75" customHeight="1" x14ac:dyDescent="0.3">
      <c r="B68" s="147"/>
      <c r="C68" s="61" t="s">
        <v>39</v>
      </c>
      <c r="D68" s="11"/>
      <c r="E68" s="66"/>
      <c r="F68" s="66"/>
      <c r="S68" s="66"/>
    </row>
    <row r="69" spans="2:19" ht="21.75" customHeight="1" x14ac:dyDescent="0.3">
      <c r="B69" s="147"/>
      <c r="C69" s="61" t="s">
        <v>40</v>
      </c>
      <c r="D69" s="11"/>
      <c r="E69" s="66"/>
      <c r="F69" s="66"/>
      <c r="S69" s="66"/>
    </row>
    <row r="70" spans="2:19" ht="21.75" customHeight="1" x14ac:dyDescent="0.3">
      <c r="B70" s="147"/>
      <c r="C70" s="61" t="s">
        <v>41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29</v>
      </c>
      <c r="D71" s="95"/>
      <c r="E71" s="67"/>
      <c r="F71" s="67"/>
      <c r="S71" s="68"/>
    </row>
    <row r="72" spans="2:19" ht="31.5" x14ac:dyDescent="0.3">
      <c r="B72" s="147">
        <f>B71+1</f>
        <v>21</v>
      </c>
      <c r="C72" s="59" t="s">
        <v>30</v>
      </c>
      <c r="D72" s="95"/>
    </row>
    <row r="73" spans="2:19" ht="22.5" customHeight="1" x14ac:dyDescent="0.3">
      <c r="B73" s="147"/>
      <c r="C73" s="61" t="s">
        <v>227</v>
      </c>
      <c r="D73" s="11"/>
    </row>
    <row r="74" spans="2:19" ht="22.5" customHeight="1" x14ac:dyDescent="0.3">
      <c r="B74" s="147"/>
      <c r="C74" s="61" t="s">
        <v>228</v>
      </c>
      <c r="D74" s="11"/>
    </row>
    <row r="75" spans="2:19" ht="22.5" customHeight="1" x14ac:dyDescent="0.3">
      <c r="B75" s="147"/>
      <c r="C75" s="61" t="s">
        <v>229</v>
      </c>
      <c r="D75" s="11"/>
    </row>
    <row r="76" spans="2:19" ht="47.25" x14ac:dyDescent="0.3">
      <c r="B76" s="97">
        <f>B72+1</f>
        <v>22</v>
      </c>
      <c r="C76" s="59" t="s">
        <v>12</v>
      </c>
      <c r="D76" s="95"/>
    </row>
    <row r="77" spans="2:19" ht="45.75" customHeight="1" x14ac:dyDescent="0.3">
      <c r="B77" s="147">
        <f>B76+1</f>
        <v>23</v>
      </c>
      <c r="C77" s="59" t="s">
        <v>159</v>
      </c>
      <c r="D77" s="95"/>
      <c r="E77" s="2">
        <f>IF(AND(D78&gt;0,D79&gt;0),"грешка",0)</f>
        <v>0</v>
      </c>
    </row>
    <row r="78" spans="2:19" ht="19.899999999999999" customHeight="1" x14ac:dyDescent="0.3">
      <c r="B78" s="147"/>
      <c r="C78" s="56" t="s">
        <v>225</v>
      </c>
      <c r="D78" s="9"/>
    </row>
    <row r="79" spans="2:19" ht="19.899999999999999" customHeight="1" x14ac:dyDescent="0.3">
      <c r="B79" s="147"/>
      <c r="C79" s="56" t="s">
        <v>226</v>
      </c>
      <c r="D79" s="9"/>
    </row>
    <row r="80" spans="2:19" ht="39" customHeight="1" x14ac:dyDescent="0.3">
      <c r="B80" s="97">
        <f>B77+1</f>
        <v>24</v>
      </c>
      <c r="C80" s="69" t="s">
        <v>160</v>
      </c>
      <c r="D80" s="95"/>
    </row>
    <row r="81" spans="2:5" ht="63" x14ac:dyDescent="0.3">
      <c r="B81" s="153">
        <f>B80+1</f>
        <v>25</v>
      </c>
      <c r="C81" s="59" t="s">
        <v>161</v>
      </c>
      <c r="D81" s="95"/>
      <c r="E81" s="2">
        <f>IF(AND(D82&gt;0,D83&gt;0),"грешка",0)</f>
        <v>0</v>
      </c>
    </row>
    <row r="82" spans="2:5" ht="17.45" customHeight="1" x14ac:dyDescent="0.3">
      <c r="B82" s="153"/>
      <c r="C82" s="56" t="s">
        <v>225</v>
      </c>
      <c r="D82" s="9"/>
    </row>
    <row r="83" spans="2:5" ht="17.45" customHeight="1" x14ac:dyDescent="0.3">
      <c r="B83" s="153"/>
      <c r="C83" s="56" t="s">
        <v>226</v>
      </c>
      <c r="D83" s="9"/>
    </row>
    <row r="84" spans="2:5" ht="73.5" customHeight="1" x14ac:dyDescent="0.3">
      <c r="B84" s="97">
        <f>B81+1</f>
        <v>26</v>
      </c>
      <c r="C84" s="59" t="s">
        <v>162</v>
      </c>
      <c r="D84" s="95"/>
    </row>
    <row r="85" spans="2:5" ht="31.5" x14ac:dyDescent="0.3">
      <c r="B85" s="153">
        <f>B84+1</f>
        <v>27</v>
      </c>
      <c r="C85" s="46" t="s">
        <v>280</v>
      </c>
      <c r="D85" s="45"/>
      <c r="E85" s="2">
        <f>IF(AND(D86&gt;0,D87&gt;0),"грешка",0)</f>
        <v>0</v>
      </c>
    </row>
    <row r="86" spans="2:5" ht="17.45" customHeight="1" x14ac:dyDescent="0.3">
      <c r="B86" s="153"/>
      <c r="C86" s="56" t="s">
        <v>225</v>
      </c>
      <c r="D86" s="9"/>
    </row>
    <row r="87" spans="2:5" ht="17.45" customHeight="1" x14ac:dyDescent="0.3">
      <c r="B87" s="153"/>
      <c r="C87" s="56" t="s">
        <v>226</v>
      </c>
      <c r="D87" s="9"/>
    </row>
    <row r="88" spans="2:5" ht="47.25" x14ac:dyDescent="0.3">
      <c r="B88" s="97">
        <f>B85+1</f>
        <v>28</v>
      </c>
      <c r="C88" s="46" t="s">
        <v>163</v>
      </c>
      <c r="D88" s="11"/>
    </row>
    <row r="89" spans="2:5" ht="70.5" customHeight="1" x14ac:dyDescent="0.3">
      <c r="B89" s="153">
        <f>B88+1</f>
        <v>29</v>
      </c>
      <c r="C89" s="46" t="s">
        <v>179</v>
      </c>
      <c r="D89" s="95"/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3"/>
      <c r="C90" s="56" t="s">
        <v>31</v>
      </c>
      <c r="D90" s="11"/>
    </row>
    <row r="91" spans="2:5" ht="36.75" customHeight="1" x14ac:dyDescent="0.3">
      <c r="B91" s="153"/>
      <c r="C91" s="56" t="s">
        <v>32</v>
      </c>
      <c r="D91" s="11"/>
    </row>
    <row r="92" spans="2:5" ht="23.25" customHeight="1" x14ac:dyDescent="0.3">
      <c r="B92" s="153"/>
      <c r="C92" s="56" t="s">
        <v>33</v>
      </c>
      <c r="D92" s="11"/>
    </row>
    <row r="93" spans="2:5" ht="23.25" customHeight="1" x14ac:dyDescent="0.3">
      <c r="B93" s="153"/>
      <c r="C93" s="56" t="s">
        <v>34</v>
      </c>
      <c r="D93" s="11"/>
    </row>
    <row r="94" spans="2:5" ht="23.25" customHeight="1" x14ac:dyDescent="0.3">
      <c r="B94" s="153"/>
      <c r="C94" s="56" t="s">
        <v>3</v>
      </c>
      <c r="D94" s="11"/>
    </row>
    <row r="95" spans="2:5" ht="63" x14ac:dyDescent="0.3">
      <c r="B95" s="147">
        <f>B89+1</f>
        <v>30</v>
      </c>
      <c r="C95" s="46" t="s">
        <v>281</v>
      </c>
      <c r="D95" s="45"/>
      <c r="E95" s="2">
        <f>IF(AND(D96&gt;0,D97&gt;0),"грешка",0)</f>
        <v>0</v>
      </c>
    </row>
    <row r="96" spans="2:5" ht="21" customHeight="1" x14ac:dyDescent="0.3">
      <c r="B96" s="147"/>
      <c r="C96" s="56" t="s">
        <v>225</v>
      </c>
      <c r="D96" s="9"/>
    </row>
    <row r="97" spans="1:18" ht="21" customHeight="1" x14ac:dyDescent="0.3">
      <c r="B97" s="147"/>
      <c r="C97" s="56" t="s">
        <v>226</v>
      </c>
      <c r="D97" s="9"/>
    </row>
    <row r="98" spans="1:18" ht="63" x14ac:dyDescent="0.3">
      <c r="B98" s="97">
        <f>B95+1</f>
        <v>31</v>
      </c>
      <c r="C98" s="46" t="s">
        <v>164</v>
      </c>
      <c r="D98" s="11"/>
    </row>
    <row r="99" spans="1:18" ht="24" customHeight="1" x14ac:dyDescent="0.3">
      <c r="B99" s="145" t="s">
        <v>13</v>
      </c>
      <c r="C99" s="145"/>
      <c r="D99" s="145"/>
    </row>
    <row r="100" spans="1:18" ht="31.5" x14ac:dyDescent="0.3">
      <c r="B100" s="97">
        <f>B98+1</f>
        <v>32</v>
      </c>
      <c r="C100" s="46" t="s">
        <v>134</v>
      </c>
      <c r="D100" s="11"/>
    </row>
    <row r="101" spans="1:18" s="70" customFormat="1" ht="126" x14ac:dyDescent="0.3">
      <c r="A101" s="77"/>
      <c r="B101" s="96">
        <f>B100+1</f>
        <v>33</v>
      </c>
      <c r="C101" s="53" t="s">
        <v>282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47.25" x14ac:dyDescent="0.3">
      <c r="B102" s="147">
        <f>B101+1</f>
        <v>34</v>
      </c>
      <c r="C102" s="46" t="s">
        <v>165</v>
      </c>
      <c r="D102" s="45"/>
      <c r="E102" s="2">
        <f>IF(AND(D103&gt;0,D104&gt;0),"грешка",0)</f>
        <v>0</v>
      </c>
    </row>
    <row r="103" spans="1:18" ht="21" customHeight="1" x14ac:dyDescent="0.3">
      <c r="B103" s="147"/>
      <c r="C103" s="56" t="s">
        <v>225</v>
      </c>
      <c r="D103" s="11"/>
    </row>
    <row r="104" spans="1:18" ht="21" customHeight="1" x14ac:dyDescent="0.3">
      <c r="B104" s="147"/>
      <c r="C104" s="56" t="s">
        <v>226</v>
      </c>
      <c r="D104" s="11"/>
    </row>
    <row r="105" spans="1:18" ht="63" x14ac:dyDescent="0.3">
      <c r="B105" s="147">
        <f>B102+1</f>
        <v>35</v>
      </c>
      <c r="C105" s="72" t="s">
        <v>166</v>
      </c>
      <c r="D105" s="45"/>
      <c r="E105" s="2">
        <f>IF(AND(D106&gt;0,D107&gt;0),"грешка",0)</f>
        <v>0</v>
      </c>
    </row>
    <row r="106" spans="1:18" ht="21" customHeight="1" x14ac:dyDescent="0.3">
      <c r="B106" s="147"/>
      <c r="C106" s="56" t="s">
        <v>225</v>
      </c>
      <c r="D106" s="11"/>
    </row>
    <row r="107" spans="1:18" ht="21" customHeight="1" x14ac:dyDescent="0.3">
      <c r="B107" s="147"/>
      <c r="C107" s="56" t="s">
        <v>226</v>
      </c>
      <c r="D107" s="11"/>
    </row>
    <row r="108" spans="1:18" ht="47.25" x14ac:dyDescent="0.3">
      <c r="B108" s="147">
        <f>B105+1</f>
        <v>36</v>
      </c>
      <c r="C108" s="72" t="s">
        <v>167</v>
      </c>
      <c r="D108" s="45"/>
      <c r="E108" s="2">
        <f>IF(AND(D109&gt;0,D110&gt;0),"грешка",0)</f>
        <v>0</v>
      </c>
    </row>
    <row r="109" spans="1:18" ht="21" customHeight="1" x14ac:dyDescent="0.3">
      <c r="B109" s="147"/>
      <c r="C109" s="56" t="s">
        <v>225</v>
      </c>
      <c r="D109" s="11"/>
    </row>
    <row r="110" spans="1:18" ht="21" customHeight="1" x14ac:dyDescent="0.3">
      <c r="B110" s="147"/>
      <c r="C110" s="56" t="s">
        <v>226</v>
      </c>
      <c r="D110" s="11"/>
    </row>
    <row r="111" spans="1:18" ht="78.75" x14ac:dyDescent="0.3">
      <c r="B111" s="147">
        <f>B108+1</f>
        <v>37</v>
      </c>
      <c r="C111" s="46" t="s">
        <v>168</v>
      </c>
      <c r="D111" s="45"/>
      <c r="E111" s="2">
        <f>IF(AND(D112&gt;0,D113&gt;0),"грешка",0)</f>
        <v>0</v>
      </c>
    </row>
    <row r="112" spans="1:18" ht="21" customHeight="1" x14ac:dyDescent="0.3">
      <c r="B112" s="147"/>
      <c r="C112" s="56" t="s">
        <v>225</v>
      </c>
      <c r="D112" s="11"/>
    </row>
    <row r="113" spans="2:5" ht="21" customHeight="1" x14ac:dyDescent="0.3">
      <c r="B113" s="147"/>
      <c r="C113" s="56" t="s">
        <v>226</v>
      </c>
      <c r="D113" s="11"/>
    </row>
    <row r="114" spans="2:5" ht="63" x14ac:dyDescent="0.3">
      <c r="B114" s="147">
        <f>B111+1</f>
        <v>38</v>
      </c>
      <c r="C114" s="46" t="s">
        <v>169</v>
      </c>
      <c r="D114" s="45"/>
      <c r="E114" s="2">
        <f>IF(AND(D115&gt;0,D116&gt;0),"грешка",0)</f>
        <v>0</v>
      </c>
    </row>
    <row r="115" spans="2:5" ht="21" customHeight="1" x14ac:dyDescent="0.3">
      <c r="B115" s="147"/>
      <c r="C115" s="56" t="s">
        <v>225</v>
      </c>
      <c r="D115" s="11"/>
    </row>
    <row r="116" spans="2:5" ht="21" customHeight="1" x14ac:dyDescent="0.3">
      <c r="B116" s="147"/>
      <c r="C116" s="56" t="s">
        <v>226</v>
      </c>
      <c r="D116" s="11"/>
    </row>
    <row r="117" spans="2:5" ht="21" customHeight="1" x14ac:dyDescent="0.3">
      <c r="B117" s="147">
        <f>B114+1</f>
        <v>39</v>
      </c>
      <c r="C117" s="46" t="s">
        <v>14</v>
      </c>
      <c r="D117" s="95"/>
    </row>
    <row r="118" spans="2:5" ht="21" customHeight="1" x14ac:dyDescent="0.3">
      <c r="B118" s="147"/>
      <c r="C118" s="56" t="s">
        <v>15</v>
      </c>
      <c r="D118" s="11"/>
    </row>
    <row r="119" spans="2:5" ht="21" customHeight="1" x14ac:dyDescent="0.3">
      <c r="B119" s="147"/>
      <c r="C119" s="56" t="s">
        <v>16</v>
      </c>
      <c r="D119" s="11"/>
    </row>
    <row r="120" spans="2:5" ht="31.5" x14ac:dyDescent="0.3">
      <c r="B120" s="147">
        <f>B117+1</f>
        <v>40</v>
      </c>
      <c r="C120" s="53" t="s">
        <v>35</v>
      </c>
      <c r="D120" s="95"/>
    </row>
    <row r="121" spans="2:5" x14ac:dyDescent="0.3">
      <c r="B121" s="147"/>
      <c r="C121" s="73" t="s">
        <v>36</v>
      </c>
      <c r="D121" s="11"/>
    </row>
    <row r="122" spans="2:5" x14ac:dyDescent="0.3">
      <c r="B122" s="147"/>
      <c r="C122" s="73" t="s">
        <v>17</v>
      </c>
      <c r="D122" s="11"/>
    </row>
    <row r="123" spans="2:5" ht="31.5" x14ac:dyDescent="0.3">
      <c r="B123" s="97">
        <f>B120+1</f>
        <v>41</v>
      </c>
      <c r="C123" s="53" t="s">
        <v>43</v>
      </c>
      <c r="D123" s="95"/>
    </row>
    <row r="124" spans="2:5" ht="24.75" customHeight="1" x14ac:dyDescent="0.3">
      <c r="B124" s="145" t="s">
        <v>139</v>
      </c>
      <c r="C124" s="145"/>
      <c r="D124" s="145"/>
    </row>
    <row r="125" spans="2:5" ht="96" customHeight="1" x14ac:dyDescent="0.3">
      <c r="B125" s="96">
        <f>B123+1</f>
        <v>42</v>
      </c>
      <c r="C125" s="53" t="s">
        <v>230</v>
      </c>
      <c r="D125" s="95"/>
    </row>
    <row r="126" spans="2:5" ht="19.149999999999999" customHeight="1" x14ac:dyDescent="0.3">
      <c r="B126" s="74"/>
      <c r="C126" s="75" t="s">
        <v>145</v>
      </c>
      <c r="D126" s="9"/>
    </row>
    <row r="127" spans="2:5" ht="19.149999999999999" customHeight="1" x14ac:dyDescent="0.3">
      <c r="B127" s="74"/>
      <c r="C127" s="75" t="s">
        <v>146</v>
      </c>
      <c r="D127" s="9"/>
    </row>
    <row r="128" spans="2:5" ht="19.149999999999999" customHeight="1" thickBot="1" x14ac:dyDescent="0.35">
      <c r="B128" s="100"/>
      <c r="C128" s="75" t="s">
        <v>147</v>
      </c>
      <c r="D128" s="9"/>
    </row>
    <row r="129" spans="1:20" s="76" customFormat="1" ht="138" customHeight="1" x14ac:dyDescent="0.35">
      <c r="A129" s="140"/>
      <c r="B129" s="101">
        <f>+B125+1</f>
        <v>43</v>
      </c>
      <c r="C129" s="148" t="s">
        <v>337</v>
      </c>
      <c r="D129" s="149"/>
      <c r="E129" s="3">
        <f>IF(SUM(A130:A146,E146,E148)&gt;1,"превишен брой уреди",0)</f>
        <v>0</v>
      </c>
      <c r="G129" s="104" t="s">
        <v>302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A130" s="10">
        <f t="shared" ref="A130:A156" si="0">+IF(D130&gt;0,1,0)</f>
        <v>0</v>
      </c>
      <c r="B130" s="102"/>
      <c r="C130" s="98" t="s">
        <v>292</v>
      </c>
      <c r="D130" s="11"/>
      <c r="E130" s="77"/>
      <c r="G130" s="105">
        <f t="shared" ref="G130:G138" si="1">+IF(Q191="Не",0,Q191)</f>
        <v>0</v>
      </c>
      <c r="J130" s="39"/>
    </row>
    <row r="131" spans="1:20" ht="22.9" customHeight="1" x14ac:dyDescent="0.3">
      <c r="A131" s="10">
        <f t="shared" si="0"/>
        <v>0</v>
      </c>
      <c r="B131" s="102"/>
      <c r="C131" s="98" t="s">
        <v>291</v>
      </c>
      <c r="D131" s="11"/>
      <c r="E131" s="77"/>
      <c r="G131" s="105">
        <f t="shared" si="1"/>
        <v>0</v>
      </c>
      <c r="J131" s="39"/>
    </row>
    <row r="132" spans="1:20" ht="22.9" customHeight="1" x14ac:dyDescent="0.3">
      <c r="A132" s="10">
        <f t="shared" si="0"/>
        <v>0</v>
      </c>
      <c r="B132" s="102"/>
      <c r="C132" s="98" t="s">
        <v>290</v>
      </c>
      <c r="D132" s="11"/>
      <c r="E132" s="77"/>
      <c r="G132" s="105">
        <f t="shared" si="1"/>
        <v>0</v>
      </c>
      <c r="J132" s="39"/>
    </row>
    <row r="133" spans="1:20" ht="22.9" customHeight="1" x14ac:dyDescent="0.3">
      <c r="A133" s="10">
        <f t="shared" si="0"/>
        <v>0</v>
      </c>
      <c r="B133" s="102"/>
      <c r="C133" s="98" t="s">
        <v>289</v>
      </c>
      <c r="D133" s="11"/>
      <c r="E133" s="77"/>
      <c r="G133" s="105">
        <f t="shared" si="1"/>
        <v>0</v>
      </c>
      <c r="J133" s="39"/>
    </row>
    <row r="134" spans="1:20" ht="22.9" customHeight="1" x14ac:dyDescent="0.3">
      <c r="A134" s="10">
        <f t="shared" si="0"/>
        <v>0</v>
      </c>
      <c r="B134" s="102"/>
      <c r="C134" s="98" t="s">
        <v>288</v>
      </c>
      <c r="D134" s="11"/>
      <c r="E134" s="77"/>
      <c r="G134" s="105">
        <f t="shared" si="1"/>
        <v>0</v>
      </c>
      <c r="J134" s="39"/>
    </row>
    <row r="135" spans="1:20" ht="22.9" customHeight="1" x14ac:dyDescent="0.3">
      <c r="A135" s="10">
        <f t="shared" si="0"/>
        <v>0</v>
      </c>
      <c r="B135" s="102"/>
      <c r="C135" s="98" t="s">
        <v>287</v>
      </c>
      <c r="D135" s="11"/>
      <c r="E135" s="77"/>
      <c r="G135" s="105">
        <f t="shared" si="1"/>
        <v>0</v>
      </c>
      <c r="J135" s="39"/>
    </row>
    <row r="136" spans="1:20" ht="22.9" customHeight="1" x14ac:dyDescent="0.3">
      <c r="A136" s="10">
        <f t="shared" si="0"/>
        <v>0</v>
      </c>
      <c r="B136" s="102"/>
      <c r="C136" s="98" t="s">
        <v>286</v>
      </c>
      <c r="D136" s="11"/>
      <c r="E136" s="77"/>
      <c r="G136" s="105">
        <f t="shared" si="1"/>
        <v>0</v>
      </c>
      <c r="H136" s="106"/>
      <c r="J136" s="39"/>
    </row>
    <row r="137" spans="1:20" ht="22.9" customHeight="1" x14ac:dyDescent="0.3">
      <c r="A137" s="10">
        <f t="shared" si="0"/>
        <v>0</v>
      </c>
      <c r="B137" s="102"/>
      <c r="C137" s="98" t="s">
        <v>285</v>
      </c>
      <c r="D137" s="11"/>
      <c r="E137" s="77"/>
      <c r="G137" s="105">
        <f t="shared" si="1"/>
        <v>0</v>
      </c>
      <c r="H137" s="106"/>
      <c r="J137" s="39"/>
    </row>
    <row r="138" spans="1:20" ht="22.9" customHeight="1" x14ac:dyDescent="0.3">
      <c r="A138" s="10">
        <f t="shared" si="0"/>
        <v>0</v>
      </c>
      <c r="B138" s="102"/>
      <c r="C138" s="98" t="s">
        <v>284</v>
      </c>
      <c r="D138" s="11"/>
      <c r="E138" s="77"/>
      <c r="G138" s="105">
        <f t="shared" si="1"/>
        <v>0</v>
      </c>
      <c r="H138" s="106"/>
      <c r="J138" s="39"/>
    </row>
    <row r="139" spans="1:20" ht="22.9" customHeight="1" x14ac:dyDescent="0.3">
      <c r="A139" s="10">
        <f t="shared" si="0"/>
        <v>0</v>
      </c>
      <c r="B139" s="102"/>
      <c r="C139" s="98" t="s">
        <v>283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0"/>
        <v>0</v>
      </c>
      <c r="B140" s="102"/>
      <c r="C140" s="98" t="s">
        <v>294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0"/>
        <v>0</v>
      </c>
      <c r="B141" s="102"/>
      <c r="C141" s="98" t="s">
        <v>295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0"/>
        <v>0</v>
      </c>
      <c r="B142" s="102"/>
      <c r="C142" s="98" t="s">
        <v>296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0"/>
        <v>0</v>
      </c>
      <c r="B143" s="102"/>
      <c r="C143" s="98" t="s">
        <v>293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0"/>
        <v>0</v>
      </c>
      <c r="B144" s="102"/>
      <c r="C144" s="98" t="s">
        <v>297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0"/>
        <v>0</v>
      </c>
      <c r="B145" s="102"/>
      <c r="C145" s="98" t="s">
        <v>298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0"/>
        <v>0</v>
      </c>
      <c r="B146" s="102"/>
      <c r="C146" s="98" t="s">
        <v>299</v>
      </c>
      <c r="D146" s="11"/>
      <c r="E146" s="4">
        <f>IF(OR(D147&gt;0,D148&gt;0),1,0)</f>
        <v>0</v>
      </c>
      <c r="G146" s="105">
        <f t="shared" si="2"/>
        <v>0</v>
      </c>
      <c r="H146" s="106"/>
      <c r="J146" s="39"/>
    </row>
    <row r="147" spans="1:10" ht="22.9" customHeight="1" x14ac:dyDescent="0.3">
      <c r="A147" s="10">
        <f t="shared" si="0"/>
        <v>0</v>
      </c>
      <c r="B147" s="102"/>
      <c r="C147" s="98" t="s">
        <v>300</v>
      </c>
      <c r="D147" s="11"/>
      <c r="E147" s="4">
        <f>IF((D147+D148)&gt;3,"Превишен максимален брой конвектори",0)</f>
        <v>0</v>
      </c>
      <c r="G147" s="105">
        <f t="shared" si="2"/>
        <v>0</v>
      </c>
      <c r="J147" s="39"/>
    </row>
    <row r="148" spans="1:10" ht="22.9" customHeight="1" x14ac:dyDescent="0.3">
      <c r="A148" s="10">
        <f t="shared" si="0"/>
        <v>0</v>
      </c>
      <c r="B148" s="102"/>
      <c r="C148" s="98" t="s">
        <v>301</v>
      </c>
      <c r="D148" s="11"/>
      <c r="E148" s="4">
        <f>IF(OR(D149&gt;0,D150&gt;0,D151&gt;0,D152&gt;0,D153&gt;0,D154&gt;0),1,0)</f>
        <v>0</v>
      </c>
      <c r="G148" s="105">
        <f t="shared" si="2"/>
        <v>0</v>
      </c>
      <c r="J148" s="39"/>
    </row>
    <row r="149" spans="1:10" ht="22.9" customHeight="1" x14ac:dyDescent="0.3">
      <c r="A149" s="10">
        <f t="shared" si="0"/>
        <v>0</v>
      </c>
      <c r="B149" s="102"/>
      <c r="C149" s="98" t="s">
        <v>329</v>
      </c>
      <c r="D149" s="11"/>
      <c r="E149" s="4">
        <f>IF((D149+D150+D151+D152+D153+D154)&gt;3,"Превишен максимален брой климатици",0)</f>
        <v>0</v>
      </c>
      <c r="G149" s="105">
        <f t="shared" si="2"/>
        <v>0</v>
      </c>
      <c r="J149" s="39"/>
    </row>
    <row r="150" spans="1:10" ht="22.9" customHeight="1" x14ac:dyDescent="0.3">
      <c r="A150" s="10">
        <f t="shared" si="0"/>
        <v>0</v>
      </c>
      <c r="B150" s="102"/>
      <c r="C150" s="98" t="s">
        <v>330</v>
      </c>
      <c r="D150" s="11"/>
      <c r="E150" s="10"/>
      <c r="G150" s="105">
        <f t="shared" si="2"/>
        <v>0</v>
      </c>
      <c r="J150" s="39"/>
    </row>
    <row r="151" spans="1:10" ht="22.9" customHeight="1" x14ac:dyDescent="0.3">
      <c r="A151" s="10">
        <f t="shared" si="0"/>
        <v>0</v>
      </c>
      <c r="B151" s="102"/>
      <c r="C151" s="98" t="s">
        <v>331</v>
      </c>
      <c r="D151" s="11"/>
      <c r="E151" s="10"/>
      <c r="G151" s="105">
        <f t="shared" si="2"/>
        <v>0</v>
      </c>
      <c r="J151" s="39"/>
    </row>
    <row r="152" spans="1:10" ht="22.9" customHeight="1" x14ac:dyDescent="0.3">
      <c r="A152" s="10">
        <f t="shared" si="0"/>
        <v>0</v>
      </c>
      <c r="B152" s="102"/>
      <c r="C152" s="98" t="s">
        <v>332</v>
      </c>
      <c r="D152" s="11"/>
      <c r="E152" s="10"/>
      <c r="G152" s="105">
        <f t="shared" si="2"/>
        <v>0</v>
      </c>
      <c r="J152" s="39"/>
    </row>
    <row r="153" spans="1:10" ht="22.9" customHeight="1" x14ac:dyDescent="0.3">
      <c r="A153" s="10">
        <f t="shared" si="0"/>
        <v>0</v>
      </c>
      <c r="B153" s="102"/>
      <c r="C153" s="98" t="s">
        <v>333</v>
      </c>
      <c r="D153" s="11"/>
      <c r="E153" s="10"/>
      <c r="G153" s="105">
        <f t="shared" si="2"/>
        <v>0</v>
      </c>
      <c r="J153" s="39"/>
    </row>
    <row r="154" spans="1:10" ht="22.9" customHeight="1" thickBot="1" x14ac:dyDescent="0.35">
      <c r="A154" s="10">
        <f t="shared" si="0"/>
        <v>0</v>
      </c>
      <c r="B154" s="102"/>
      <c r="C154" s="99" t="s">
        <v>334</v>
      </c>
      <c r="D154" s="11"/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 t="shared" si="0"/>
        <v>0</v>
      </c>
      <c r="B155" s="102"/>
      <c r="C155" s="98" t="s">
        <v>335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 t="shared" si="0"/>
        <v>0</v>
      </c>
      <c r="B156" s="103"/>
      <c r="C156" s="98" t="s">
        <v>336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46" t="s">
        <v>272</v>
      </c>
      <c r="C157" s="145"/>
      <c r="D157" s="145"/>
      <c r="G157" s="106"/>
      <c r="J157" s="39"/>
    </row>
    <row r="158" spans="1:10" ht="24" customHeight="1" x14ac:dyDescent="0.3">
      <c r="B158" s="78"/>
      <c r="C158" s="79" t="s">
        <v>273</v>
      </c>
      <c r="D158" s="78"/>
      <c r="J158" s="39"/>
    </row>
    <row r="159" spans="1:10" x14ac:dyDescent="0.3">
      <c r="B159" s="45">
        <v>1</v>
      </c>
      <c r="C159" s="46" t="s">
        <v>136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137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231</v>
      </c>
      <c r="D161" s="11"/>
      <c r="J161" s="39"/>
    </row>
    <row r="162" spans="2:20" ht="47.25" x14ac:dyDescent="0.3">
      <c r="B162" s="45">
        <f t="shared" si="3"/>
        <v>4</v>
      </c>
      <c r="C162" s="46" t="s">
        <v>232</v>
      </c>
      <c r="D162" s="11"/>
      <c r="J162" s="39"/>
    </row>
    <row r="163" spans="2:20" ht="48.75" thickBot="1" x14ac:dyDescent="0.35">
      <c r="B163" s="45">
        <f t="shared" si="3"/>
        <v>5</v>
      </c>
      <c r="C163" s="80" t="s">
        <v>233</v>
      </c>
      <c r="D163" s="11"/>
      <c r="G163" s="106"/>
      <c r="J163" s="39"/>
    </row>
    <row r="164" spans="2:20" ht="49.5" thickTop="1" thickBot="1" x14ac:dyDescent="0.35">
      <c r="B164" s="45">
        <f t="shared" si="3"/>
        <v>6</v>
      </c>
      <c r="C164" s="80" t="s">
        <v>268</v>
      </c>
      <c r="D164" s="11"/>
      <c r="G164" s="106"/>
      <c r="J164" s="155" t="s">
        <v>180</v>
      </c>
      <c r="K164" s="156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63.75" x14ac:dyDescent="0.3">
      <c r="B165" s="45">
        <f t="shared" si="3"/>
        <v>7</v>
      </c>
      <c r="C165" s="80" t="s">
        <v>234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32.25" x14ac:dyDescent="0.3">
      <c r="B166" s="45">
        <f t="shared" si="3"/>
        <v>8</v>
      </c>
      <c r="C166" s="80" t="s">
        <v>235</v>
      </c>
      <c r="D166" s="11"/>
      <c r="G166" s="106"/>
      <c r="J166" s="108" t="s">
        <v>303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B167" s="39"/>
      <c r="G167" s="106"/>
      <c r="J167" s="110" t="s">
        <v>304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B168" s="39"/>
      <c r="G168" s="106"/>
      <c r="J168" s="110" t="s">
        <v>305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306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250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249</v>
      </c>
      <c r="D171" s="87" t="s">
        <v>247</v>
      </c>
      <c r="E171" s="87" t="s">
        <v>248</v>
      </c>
      <c r="G171" s="106"/>
      <c r="J171" s="108" t="s">
        <v>307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251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0</v>
      </c>
      <c r="G172" s="106"/>
      <c r="J172" s="110" t="s">
        <v>308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252</v>
      </c>
      <c r="D173" s="82">
        <v>4</v>
      </c>
      <c r="E173" s="82">
        <f>IF(D36&gt;0,D173,0)</f>
        <v>0</v>
      </c>
      <c r="G173" s="106"/>
      <c r="J173" s="110" t="s">
        <v>309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253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254</v>
      </c>
      <c r="D175" s="83">
        <v>2</v>
      </c>
      <c r="E175" s="82">
        <f>SUM(E176:E177)</f>
        <v>0</v>
      </c>
      <c r="G175" s="106"/>
      <c r="J175" s="111" t="s">
        <v>310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236</v>
      </c>
      <c r="D176" s="84">
        <v>1</v>
      </c>
      <c r="E176" s="84">
        <f>IF(D53&gt;0,D176,0)</f>
        <v>0</v>
      </c>
      <c r="G176" s="106"/>
      <c r="J176" s="111" t="s">
        <v>311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237</v>
      </c>
      <c r="D177" s="84">
        <v>1</v>
      </c>
      <c r="E177" s="84">
        <f>IF(D56&gt;0,D177,0)</f>
        <v>0</v>
      </c>
      <c r="G177" s="106"/>
      <c r="J177" s="111" t="s">
        <v>312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255</v>
      </c>
      <c r="D178" s="82">
        <v>6</v>
      </c>
      <c r="E178" s="82">
        <f>SUM(E179:E181)</f>
        <v>0</v>
      </c>
      <c r="G178" s="106"/>
      <c r="J178" s="111" t="s">
        <v>313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242</v>
      </c>
      <c r="D179" s="84">
        <v>2</v>
      </c>
      <c r="E179" s="84">
        <f>IF(D103&gt;0,D179,0)</f>
        <v>0</v>
      </c>
      <c r="G179" s="106"/>
      <c r="J179" s="111" t="s">
        <v>314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243</v>
      </c>
      <c r="D180" s="84">
        <v>2</v>
      </c>
      <c r="E180" s="84">
        <f>IF(D109&gt;0,D180,0)</f>
        <v>0</v>
      </c>
      <c r="G180" s="106"/>
      <c r="J180" s="114" t="s">
        <v>315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244</v>
      </c>
      <c r="D181" s="84">
        <v>2</v>
      </c>
      <c r="E181" s="84">
        <f>IF(D106&gt;0,D181,0)</f>
        <v>0</v>
      </c>
      <c r="G181" s="106"/>
      <c r="J181" s="114" t="s">
        <v>316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256</v>
      </c>
      <c r="D182" s="83">
        <v>4</v>
      </c>
      <c r="E182" s="82">
        <f>SUM(E183:E186)</f>
        <v>0</v>
      </c>
      <c r="G182" s="106"/>
      <c r="J182" s="114" t="s">
        <v>317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238</v>
      </c>
      <c r="D183" s="84">
        <v>1</v>
      </c>
      <c r="E183" s="84">
        <f>IF(D100=1,D183,0)</f>
        <v>0</v>
      </c>
      <c r="G183" s="106"/>
      <c r="J183" s="111" t="s">
        <v>318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239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240</v>
      </c>
      <c r="D185" s="84">
        <v>3</v>
      </c>
      <c r="E185" s="84">
        <f>IF(D100=3,D185,0)</f>
        <v>0</v>
      </c>
      <c r="G185" s="106"/>
      <c r="J185" s="108" t="s">
        <v>181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241</v>
      </c>
      <c r="D186" s="84">
        <v>4</v>
      </c>
      <c r="E186" s="84">
        <f>IF(D100&gt;=4,D186,0)</f>
        <v>0</v>
      </c>
      <c r="G186" s="106"/>
      <c r="J186" s="110" t="s">
        <v>319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257</v>
      </c>
      <c r="D187" s="82">
        <v>3</v>
      </c>
      <c r="E187" s="82">
        <f>MAX(E188:E189)</f>
        <v>0</v>
      </c>
      <c r="G187" s="106"/>
      <c r="J187" s="110" t="s">
        <v>320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245</v>
      </c>
      <c r="D188" s="84">
        <v>2</v>
      </c>
      <c r="E188" s="84">
        <f>IF(D112&gt;0,D188,0)</f>
        <v>0</v>
      </c>
      <c r="G188" s="106"/>
      <c r="J188" s="116" t="s">
        <v>321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246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185</v>
      </c>
      <c r="O190" s="19"/>
      <c r="P190" s="19"/>
      <c r="Q190" s="117" t="s">
        <v>184</v>
      </c>
      <c r="R190" s="14"/>
      <c r="S190" s="132" t="s">
        <v>186</v>
      </c>
      <c r="T190" s="139" t="s">
        <v>187</v>
      </c>
    </row>
    <row r="191" spans="3:20" x14ac:dyDescent="0.3">
      <c r="G191" s="106"/>
      <c r="J191" s="33"/>
      <c r="K191" s="12"/>
      <c r="L191" s="12"/>
      <c r="M191" s="13"/>
      <c r="N191" s="119" t="s">
        <v>188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189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190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191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192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193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194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195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196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338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197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198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199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339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200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201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202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203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204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205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206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207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208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209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210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211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212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182</v>
      </c>
      <c r="T218" s="123" t="s">
        <v>183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213</v>
      </c>
      <c r="P220" s="126" t="s">
        <v>213</v>
      </c>
      <c r="Q220" s="126" t="s">
        <v>213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214</v>
      </c>
      <c r="P221" s="119" t="s">
        <v>215</v>
      </c>
      <c r="Q221" s="119" t="s">
        <v>216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217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218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219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220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221</v>
      </c>
      <c r="O227" s="20" t="s">
        <v>322</v>
      </c>
      <c r="P227" s="20" t="s">
        <v>323</v>
      </c>
      <c r="Q227" s="20" t="s">
        <v>324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222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223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214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215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216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186</v>
      </c>
      <c r="M234" s="118" t="s">
        <v>187</v>
      </c>
      <c r="N234" s="20" t="s">
        <v>224</v>
      </c>
      <c r="O234" s="20" t="s">
        <v>325</v>
      </c>
      <c r="P234" s="20" t="s">
        <v>326</v>
      </c>
      <c r="Q234" s="20" t="s">
        <v>327</v>
      </c>
      <c r="R234" s="132" t="s">
        <v>328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203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204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205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206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207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208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209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210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120:B122"/>
    <mergeCell ref="B124:D124"/>
    <mergeCell ref="C129:D129"/>
    <mergeCell ref="B157:D157"/>
    <mergeCell ref="J164:K164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</mergeCells>
  <conditionalFormatting sqref="E38">
    <cfRule type="cellIs" dxfId="104" priority="21" operator="greaterThan">
      <formula>0</formula>
    </cfRule>
  </conditionalFormatting>
  <conditionalFormatting sqref="E43">
    <cfRule type="cellIs" dxfId="103" priority="20" operator="greaterThan">
      <formula>0</formula>
    </cfRule>
  </conditionalFormatting>
  <conditionalFormatting sqref="E52">
    <cfRule type="cellIs" dxfId="102" priority="19" operator="greaterThan">
      <formula>0</formula>
    </cfRule>
  </conditionalFormatting>
  <conditionalFormatting sqref="E55">
    <cfRule type="cellIs" dxfId="101" priority="18" operator="greaterThan">
      <formula>0</formula>
    </cfRule>
  </conditionalFormatting>
  <conditionalFormatting sqref="E65">
    <cfRule type="cellIs" dxfId="100" priority="17" operator="greaterThan">
      <formula>0</formula>
    </cfRule>
  </conditionalFormatting>
  <conditionalFormatting sqref="E77">
    <cfRule type="cellIs" dxfId="99" priority="16" operator="greaterThan">
      <formula>0</formula>
    </cfRule>
  </conditionalFormatting>
  <conditionalFormatting sqref="E81">
    <cfRule type="cellIs" dxfId="98" priority="15" operator="greaterThan">
      <formula>0</formula>
    </cfRule>
  </conditionalFormatting>
  <conditionalFormatting sqref="E85">
    <cfRule type="cellIs" dxfId="97" priority="14" operator="greaterThan">
      <formula>0</formula>
    </cfRule>
  </conditionalFormatting>
  <conditionalFormatting sqref="E95">
    <cfRule type="cellIs" dxfId="96" priority="13" operator="greaterThan">
      <formula>0</formula>
    </cfRule>
  </conditionalFormatting>
  <conditionalFormatting sqref="E102">
    <cfRule type="cellIs" dxfId="95" priority="12" operator="greaterThan">
      <formula>0</formula>
    </cfRule>
  </conditionalFormatting>
  <conditionalFormatting sqref="E105">
    <cfRule type="cellIs" dxfId="94" priority="11" operator="greaterThan">
      <formula>0</formula>
    </cfRule>
  </conditionalFormatting>
  <conditionalFormatting sqref="E108">
    <cfRule type="cellIs" dxfId="93" priority="10" operator="greaterThan">
      <formula>0</formula>
    </cfRule>
  </conditionalFormatting>
  <conditionalFormatting sqref="E111">
    <cfRule type="cellIs" dxfId="92" priority="9" operator="greaterThan">
      <formula>0</formula>
    </cfRule>
  </conditionalFormatting>
  <conditionalFormatting sqref="E114">
    <cfRule type="cellIs" dxfId="91" priority="8" operator="greaterThan">
      <formula>0</formula>
    </cfRule>
  </conditionalFormatting>
  <conditionalFormatting sqref="E156">
    <cfRule type="cellIs" dxfId="90" priority="7" operator="greaterThan">
      <formula>0</formula>
    </cfRule>
  </conditionalFormatting>
  <conditionalFormatting sqref="E149">
    <cfRule type="cellIs" dxfId="89" priority="6" operator="greaterThan">
      <formula>0</formula>
    </cfRule>
  </conditionalFormatting>
  <conditionalFormatting sqref="E147">
    <cfRule type="cellIs" dxfId="88" priority="5" operator="greaterThan">
      <formula>0</formula>
    </cfRule>
  </conditionalFormatting>
  <conditionalFormatting sqref="E130">
    <cfRule type="cellIs" dxfId="87" priority="4" operator="greaterThan">
      <formula>0</formula>
    </cfRule>
  </conditionalFormatting>
  <conditionalFormatting sqref="E129">
    <cfRule type="cellIs" dxfId="86" priority="3" operator="greaterThan">
      <formula>0</formula>
    </cfRule>
  </conditionalFormatting>
  <conditionalFormatting sqref="E155">
    <cfRule type="cellIs" dxfId="85" priority="2" operator="greaterThan">
      <formula>0</formula>
    </cfRule>
  </conditionalFormatting>
  <conditionalFormatting sqref="E89">
    <cfRule type="cellIs" dxfId="84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C165" sqref="C165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+'16'!E1+1</f>
        <v>17</v>
      </c>
      <c r="J1" s="39"/>
    </row>
    <row r="2" spans="2:131" ht="18" thickBot="1" x14ac:dyDescent="0.35">
      <c r="C2" s="41" t="s">
        <v>149</v>
      </c>
      <c r="D2" s="41" t="str">
        <f>CONCATENATE("СО ОПОС_",E1)</f>
        <v>СО ОПОС_17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11</v>
      </c>
    </row>
    <row r="11" spans="2:131" ht="48" customHeight="1" x14ac:dyDescent="0.3">
      <c r="B11" s="150" t="s">
        <v>133</v>
      </c>
      <c r="C11" s="150"/>
      <c r="D11" s="150"/>
    </row>
    <row r="12" spans="2:131" ht="29.25" customHeight="1" x14ac:dyDescent="0.3">
      <c r="D12" s="94" t="s">
        <v>274</v>
      </c>
    </row>
    <row r="13" spans="2:131" ht="54.75" customHeight="1" x14ac:dyDescent="0.3">
      <c r="B13" s="154" t="s">
        <v>132</v>
      </c>
      <c r="C13" s="154"/>
      <c r="D13" s="154"/>
      <c r="AQ13" s="10" t="s">
        <v>44</v>
      </c>
      <c r="AR13" s="10" t="s">
        <v>45</v>
      </c>
      <c r="AS13" s="10" t="s">
        <v>46</v>
      </c>
      <c r="AT13" s="10" t="s">
        <v>47</v>
      </c>
      <c r="AU13" s="10" t="s">
        <v>48</v>
      </c>
      <c r="AV13" s="10" t="s">
        <v>49</v>
      </c>
      <c r="AW13" s="10" t="s">
        <v>50</v>
      </c>
      <c r="AX13" s="10" t="s">
        <v>51</v>
      </c>
      <c r="AY13" s="10" t="s">
        <v>52</v>
      </c>
      <c r="AZ13" s="10" t="s">
        <v>53</v>
      </c>
      <c r="BA13" s="10" t="s">
        <v>54</v>
      </c>
      <c r="BB13" s="10" t="s">
        <v>55</v>
      </c>
      <c r="BC13" s="10" t="s">
        <v>56</v>
      </c>
      <c r="BD13" s="10" t="s">
        <v>57</v>
      </c>
      <c r="BE13" s="10" t="s">
        <v>58</v>
      </c>
      <c r="BF13" s="10" t="s">
        <v>59</v>
      </c>
      <c r="BG13" s="10" t="s">
        <v>60</v>
      </c>
      <c r="BH13" s="10" t="s">
        <v>61</v>
      </c>
      <c r="BI13" s="10" t="s">
        <v>62</v>
      </c>
      <c r="BJ13" s="10" t="s">
        <v>63</v>
      </c>
      <c r="BK13" s="10" t="s">
        <v>64</v>
      </c>
      <c r="BL13" s="10" t="s">
        <v>65</v>
      </c>
      <c r="BM13" s="10" t="s">
        <v>66</v>
      </c>
      <c r="BN13" s="10" t="s">
        <v>67</v>
      </c>
      <c r="BO13" s="10" t="s">
        <v>68</v>
      </c>
      <c r="BP13" s="10" t="s">
        <v>69</v>
      </c>
      <c r="BQ13" s="10" t="s">
        <v>70</v>
      </c>
      <c r="BR13" s="10" t="s">
        <v>71</v>
      </c>
      <c r="BS13" s="10" t="s">
        <v>72</v>
      </c>
      <c r="BT13" s="10" t="s">
        <v>73</v>
      </c>
      <c r="BU13" s="10" t="s">
        <v>74</v>
      </c>
      <c r="BV13" s="10" t="s">
        <v>75</v>
      </c>
      <c r="BW13" s="10" t="s">
        <v>92</v>
      </c>
      <c r="BX13" s="10" t="s">
        <v>93</v>
      </c>
      <c r="BY13" s="10" t="s">
        <v>94</v>
      </c>
      <c r="BZ13" s="10" t="s">
        <v>95</v>
      </c>
      <c r="CA13" s="10" t="s">
        <v>76</v>
      </c>
      <c r="CB13" s="10" t="s">
        <v>77</v>
      </c>
      <c r="CC13" s="10" t="s">
        <v>78</v>
      </c>
      <c r="CD13" s="10" t="s">
        <v>79</v>
      </c>
      <c r="CE13" s="10" t="s">
        <v>80</v>
      </c>
      <c r="CF13" s="10" t="s">
        <v>81</v>
      </c>
      <c r="CG13" s="10" t="s">
        <v>96</v>
      </c>
      <c r="CH13" s="10" t="s">
        <v>97</v>
      </c>
      <c r="CI13" s="10" t="s">
        <v>98</v>
      </c>
      <c r="CJ13" s="10" t="s">
        <v>99</v>
      </c>
      <c r="CK13" s="10" t="s">
        <v>100</v>
      </c>
      <c r="CL13" s="10" t="s">
        <v>101</v>
      </c>
      <c r="CM13" s="10" t="s">
        <v>82</v>
      </c>
      <c r="CN13" s="10" t="s">
        <v>83</v>
      </c>
      <c r="CO13" s="10" t="s">
        <v>84</v>
      </c>
      <c r="CP13" s="10" t="s">
        <v>85</v>
      </c>
      <c r="CQ13" s="10" t="s">
        <v>86</v>
      </c>
      <c r="CR13" s="10" t="s">
        <v>87</v>
      </c>
      <c r="CS13" s="10" t="s">
        <v>88</v>
      </c>
      <c r="CT13" s="10" t="s">
        <v>89</v>
      </c>
      <c r="CU13" s="10" t="s">
        <v>102</v>
      </c>
      <c r="CV13" s="10" t="s">
        <v>90</v>
      </c>
      <c r="CW13" s="10" t="s">
        <v>91</v>
      </c>
      <c r="CX13" s="10" t="s">
        <v>103</v>
      </c>
      <c r="CY13" s="10" t="s">
        <v>104</v>
      </c>
      <c r="CZ13" s="10" t="s">
        <v>105</v>
      </c>
      <c r="DA13" s="10" t="s">
        <v>106</v>
      </c>
      <c r="DB13" s="10" t="s">
        <v>107</v>
      </c>
      <c r="DC13" s="10" t="s">
        <v>108</v>
      </c>
      <c r="DD13" s="10" t="s">
        <v>109</v>
      </c>
      <c r="DE13" s="10" t="s">
        <v>110</v>
      </c>
      <c r="DF13" s="10" t="s">
        <v>111</v>
      </c>
      <c r="DG13" s="10" t="s">
        <v>112</v>
      </c>
      <c r="DH13" s="10" t="s">
        <v>113</v>
      </c>
      <c r="DI13" s="10" t="s">
        <v>114</v>
      </c>
      <c r="DJ13" s="10" t="s">
        <v>115</v>
      </c>
      <c r="DK13" s="10" t="s">
        <v>116</v>
      </c>
      <c r="DL13" s="10" t="s">
        <v>117</v>
      </c>
      <c r="DM13" s="10" t="s">
        <v>118</v>
      </c>
      <c r="DN13" s="10" t="s">
        <v>119</v>
      </c>
      <c r="DO13" s="10" t="s">
        <v>120</v>
      </c>
      <c r="DP13" s="10" t="s">
        <v>121</v>
      </c>
      <c r="DQ13" s="10" t="s">
        <v>122</v>
      </c>
      <c r="DR13" s="10" t="s">
        <v>123</v>
      </c>
      <c r="DS13" s="10" t="s">
        <v>124</v>
      </c>
      <c r="DT13" s="10" t="s">
        <v>125</v>
      </c>
      <c r="DU13" s="10" t="s">
        <v>126</v>
      </c>
      <c r="DV13" s="10" t="s">
        <v>127</v>
      </c>
      <c r="DW13" s="10" t="s">
        <v>128</v>
      </c>
      <c r="DX13" s="10" t="s">
        <v>129</v>
      </c>
      <c r="DY13" s="10" t="s">
        <v>130</v>
      </c>
      <c r="DZ13" s="10" t="s">
        <v>131</v>
      </c>
      <c r="EA13" s="10"/>
    </row>
    <row r="14" spans="2:131" ht="54.75" customHeight="1" x14ac:dyDescent="0.3">
      <c r="B14" s="157" t="s">
        <v>148</v>
      </c>
      <c r="C14" s="157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>
        <f>D33</f>
        <v>0</v>
      </c>
      <c r="BC14" s="10">
        <f>D34</f>
        <v>0</v>
      </c>
      <c r="BD14" s="10">
        <f>D35</f>
        <v>0</v>
      </c>
      <c r="BE14" s="10">
        <f>D36</f>
        <v>0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>
        <f>D71</f>
        <v>0</v>
      </c>
      <c r="BX14" s="10">
        <f>D73</f>
        <v>0</v>
      </c>
      <c r="BY14" s="10">
        <f>D74</f>
        <v>0</v>
      </c>
      <c r="BZ14" s="10">
        <f>D75</f>
        <v>0</v>
      </c>
      <c r="CA14" s="10">
        <f>D76</f>
        <v>0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>
        <f>D123</f>
        <v>0</v>
      </c>
      <c r="DA14" s="10">
        <f>D130</f>
        <v>0</v>
      </c>
      <c r="DB14" s="10">
        <f>D131</f>
        <v>0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>
        <f>D147</f>
        <v>0</v>
      </c>
      <c r="DQ14" s="10">
        <f>D148</f>
        <v>0</v>
      </c>
      <c r="DR14" s="10">
        <f>D149</f>
        <v>0</v>
      </c>
      <c r="DS14" s="10">
        <f>D150</f>
        <v>0</v>
      </c>
      <c r="DT14" s="10">
        <f>D151</f>
        <v>0</v>
      </c>
      <c r="DU14" s="10">
        <f>D152</f>
        <v>0</v>
      </c>
      <c r="DV14" s="10">
        <f>D153</f>
        <v>0</v>
      </c>
      <c r="DW14" s="10">
        <f>D154</f>
        <v>0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30.75" customHeight="1" x14ac:dyDescent="0.3">
      <c r="B16" s="151" t="s">
        <v>2</v>
      </c>
      <c r="C16" s="152"/>
      <c r="D16" s="15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135</v>
      </c>
      <c r="D17" s="8"/>
    </row>
    <row r="18" spans="2:18" ht="27.75" customHeight="1" x14ac:dyDescent="0.3">
      <c r="B18" s="50">
        <v>2</v>
      </c>
      <c r="C18" s="46" t="s">
        <v>143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150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271</v>
      </c>
      <c r="D20" s="49"/>
    </row>
    <row r="21" spans="2:18" ht="27.75" customHeight="1" x14ac:dyDescent="0.3">
      <c r="B21" s="50" t="s">
        <v>172</v>
      </c>
      <c r="C21" s="46" t="s">
        <v>269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151</v>
      </c>
      <c r="C22" s="46" t="s">
        <v>6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152</v>
      </c>
      <c r="C23" s="46" t="s">
        <v>276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153</v>
      </c>
      <c r="C24" s="46" t="s">
        <v>7</v>
      </c>
      <c r="D24" s="8"/>
    </row>
    <row r="25" spans="2:18" ht="27.75" customHeight="1" x14ac:dyDescent="0.3">
      <c r="B25" s="50" t="s">
        <v>154</v>
      </c>
      <c r="C25" s="46" t="s">
        <v>0</v>
      </c>
      <c r="D25" s="8"/>
    </row>
    <row r="26" spans="2:18" ht="27.75" customHeight="1" x14ac:dyDescent="0.3">
      <c r="B26" s="50" t="s">
        <v>155</v>
      </c>
      <c r="C26" s="46" t="s">
        <v>142</v>
      </c>
      <c r="D26" s="8"/>
    </row>
    <row r="27" spans="2:18" ht="27.75" customHeight="1" x14ac:dyDescent="0.3">
      <c r="B27" s="50" t="s">
        <v>156</v>
      </c>
      <c r="C27" s="46" t="s">
        <v>9</v>
      </c>
      <c r="D27" s="8"/>
    </row>
    <row r="28" spans="2:18" ht="27.75" customHeight="1" x14ac:dyDescent="0.3">
      <c r="B28" s="50" t="s">
        <v>157</v>
      </c>
      <c r="C28" s="46" t="s">
        <v>8</v>
      </c>
      <c r="D28" s="8"/>
    </row>
    <row r="29" spans="2:18" ht="27.75" customHeight="1" x14ac:dyDescent="0.3">
      <c r="B29" s="50" t="s">
        <v>158</v>
      </c>
      <c r="C29" s="46" t="s">
        <v>4</v>
      </c>
      <c r="D29" s="8"/>
    </row>
    <row r="30" spans="2:18" ht="27.75" customHeight="1" x14ac:dyDescent="0.3">
      <c r="B30" s="50" t="s">
        <v>275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270</v>
      </c>
      <c r="D31" s="8"/>
    </row>
    <row r="32" spans="2:18" ht="27.75" customHeight="1" x14ac:dyDescent="0.3">
      <c r="B32" s="50">
        <f>+B31+1</f>
        <v>6</v>
      </c>
      <c r="C32" s="46" t="s">
        <v>171</v>
      </c>
      <c r="D32" s="7"/>
    </row>
    <row r="33" spans="1:5" ht="61.9" customHeight="1" x14ac:dyDescent="0.3">
      <c r="B33" s="44">
        <f>B32+1</f>
        <v>7</v>
      </c>
      <c r="C33" s="53" t="s">
        <v>170</v>
      </c>
      <c r="D33" s="23"/>
    </row>
    <row r="34" spans="1:5" ht="54.6" customHeight="1" x14ac:dyDescent="0.3">
      <c r="B34" s="54">
        <f>B33+1</f>
        <v>8</v>
      </c>
      <c r="C34" s="46" t="s">
        <v>175</v>
      </c>
      <c r="D34" s="46"/>
    </row>
    <row r="35" spans="1:5" ht="30.6" customHeight="1" x14ac:dyDescent="0.3">
      <c r="B35" s="55"/>
      <c r="C35" s="56" t="s">
        <v>144</v>
      </c>
      <c r="D35" s="23"/>
    </row>
    <row r="36" spans="1:5" ht="35.450000000000003" customHeight="1" x14ac:dyDescent="0.3">
      <c r="B36" s="57"/>
      <c r="C36" s="58" t="s">
        <v>140</v>
      </c>
      <c r="D36" s="23"/>
    </row>
    <row r="37" spans="1:5" ht="26.25" customHeight="1" x14ac:dyDescent="0.3">
      <c r="B37" s="152" t="s">
        <v>138</v>
      </c>
      <c r="C37" s="152"/>
      <c r="D37" s="152"/>
    </row>
    <row r="38" spans="1:5" ht="46.5" x14ac:dyDescent="0.3">
      <c r="A38" s="10">
        <v>9</v>
      </c>
      <c r="B38" s="153">
        <f>B34+1</f>
        <v>9</v>
      </c>
      <c r="C38" s="59" t="s">
        <v>173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3"/>
      <c r="C39" s="61" t="s">
        <v>4</v>
      </c>
      <c r="D39" s="9"/>
    </row>
    <row r="40" spans="1:5" ht="20.25" customHeight="1" x14ac:dyDescent="0.3">
      <c r="B40" s="153"/>
      <c r="C40" s="61" t="s">
        <v>5</v>
      </c>
      <c r="D40" s="9"/>
    </row>
    <row r="41" spans="1:5" ht="20.25" customHeight="1" x14ac:dyDescent="0.3">
      <c r="B41" s="153"/>
      <c r="C41" s="61" t="s">
        <v>18</v>
      </c>
      <c r="D41" s="9"/>
    </row>
    <row r="42" spans="1:5" ht="20.25" customHeight="1" x14ac:dyDescent="0.3">
      <c r="B42" s="153"/>
      <c r="C42" s="61" t="s">
        <v>19</v>
      </c>
      <c r="D42" s="9"/>
    </row>
    <row r="43" spans="1:5" ht="33.75" customHeight="1" x14ac:dyDescent="0.3">
      <c r="B43" s="147">
        <f>B38+1</f>
        <v>10</v>
      </c>
      <c r="C43" s="59" t="s">
        <v>174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47"/>
      <c r="C44" s="61" t="s">
        <v>20</v>
      </c>
      <c r="D44" s="11"/>
    </row>
    <row r="45" spans="1:5" ht="18.75" customHeight="1" x14ac:dyDescent="0.3">
      <c r="B45" s="147"/>
      <c r="C45" s="61" t="s">
        <v>21</v>
      </c>
      <c r="D45" s="11"/>
    </row>
    <row r="46" spans="1:5" ht="18.75" customHeight="1" x14ac:dyDescent="0.3">
      <c r="B46" s="147"/>
      <c r="C46" s="61" t="s">
        <v>22</v>
      </c>
      <c r="D46" s="11"/>
    </row>
    <row r="47" spans="1:5" ht="33" customHeight="1" x14ac:dyDescent="0.3">
      <c r="B47" s="97">
        <f>B43+1</f>
        <v>11</v>
      </c>
      <c r="C47" s="53" t="s">
        <v>277</v>
      </c>
      <c r="D47" s="9"/>
    </row>
    <row r="48" spans="1:5" ht="31.5" x14ac:dyDescent="0.3">
      <c r="B48" s="97">
        <f>B47+1</f>
        <v>12</v>
      </c>
      <c r="C48" s="59" t="s">
        <v>278</v>
      </c>
      <c r="D48" s="9"/>
    </row>
    <row r="49" spans="2:19" ht="32.25" customHeight="1" x14ac:dyDescent="0.3">
      <c r="B49" s="97">
        <f>B48+1</f>
        <v>13</v>
      </c>
      <c r="C49" s="59" t="s">
        <v>10</v>
      </c>
      <c r="D49" s="9"/>
    </row>
    <row r="50" spans="2:19" ht="31.5" x14ac:dyDescent="0.3">
      <c r="B50" s="97">
        <f>B49+1</f>
        <v>14</v>
      </c>
      <c r="C50" s="59" t="s">
        <v>23</v>
      </c>
      <c r="D50" s="9"/>
    </row>
    <row r="51" spans="2:19" ht="30.75" customHeight="1" x14ac:dyDescent="0.3">
      <c r="B51" s="97">
        <f>B50+1</f>
        <v>15</v>
      </c>
      <c r="C51" s="59" t="s">
        <v>141</v>
      </c>
      <c r="D51" s="91"/>
    </row>
    <row r="52" spans="2:19" ht="46.5" x14ac:dyDescent="0.3">
      <c r="B52" s="147">
        <f>B51+1</f>
        <v>16</v>
      </c>
      <c r="C52" s="63" t="s">
        <v>176</v>
      </c>
      <c r="D52" s="64"/>
      <c r="E52" s="2">
        <f>IF(AND(D53&gt;0,D54&gt;0),"грешка",0)</f>
        <v>0</v>
      </c>
    </row>
    <row r="53" spans="2:19" ht="16.5" customHeight="1" x14ac:dyDescent="0.3">
      <c r="B53" s="147"/>
      <c r="C53" s="65" t="s">
        <v>225</v>
      </c>
      <c r="D53" s="92"/>
    </row>
    <row r="54" spans="2:19" ht="16.5" customHeight="1" x14ac:dyDescent="0.3">
      <c r="B54" s="147"/>
      <c r="C54" s="65" t="s">
        <v>226</v>
      </c>
      <c r="D54" s="92"/>
    </row>
    <row r="55" spans="2:19" ht="46.5" x14ac:dyDescent="0.3">
      <c r="B55" s="158">
        <f>B52+1</f>
        <v>17</v>
      </c>
      <c r="C55" s="63" t="s">
        <v>177</v>
      </c>
      <c r="D55" s="60"/>
      <c r="E55" s="2">
        <f>IF(AND(D56&gt;0,D57&gt;0),"грешка",0)</f>
        <v>0</v>
      </c>
    </row>
    <row r="56" spans="2:19" ht="17.25" customHeight="1" x14ac:dyDescent="0.3">
      <c r="B56" s="158"/>
      <c r="C56" s="65" t="s">
        <v>225</v>
      </c>
      <c r="D56" s="9"/>
    </row>
    <row r="57" spans="2:19" ht="17.25" customHeight="1" x14ac:dyDescent="0.3">
      <c r="B57" s="158"/>
      <c r="C57" s="65" t="s">
        <v>226</v>
      </c>
      <c r="D57" s="9"/>
    </row>
    <row r="58" spans="2:19" x14ac:dyDescent="0.3">
      <c r="B58" s="147">
        <f>B55+1</f>
        <v>18</v>
      </c>
      <c r="C58" s="59" t="s">
        <v>279</v>
      </c>
      <c r="D58" s="60"/>
    </row>
    <row r="59" spans="2:19" ht="21.75" customHeight="1" x14ac:dyDescent="0.3">
      <c r="B59" s="147"/>
      <c r="C59" s="61" t="s">
        <v>24</v>
      </c>
      <c r="D59" s="11"/>
      <c r="E59" s="66"/>
      <c r="F59" s="66"/>
      <c r="S59" s="66"/>
    </row>
    <row r="60" spans="2:19" ht="21.75" customHeight="1" x14ac:dyDescent="0.3">
      <c r="B60" s="147"/>
      <c r="C60" s="61" t="s">
        <v>25</v>
      </c>
      <c r="D60" s="11"/>
      <c r="E60" s="66"/>
      <c r="F60" s="66"/>
      <c r="S60" s="66"/>
    </row>
    <row r="61" spans="2:19" ht="21.75" customHeight="1" x14ac:dyDescent="0.3">
      <c r="B61" s="147"/>
      <c r="C61" s="61" t="s">
        <v>26</v>
      </c>
      <c r="D61" s="11"/>
      <c r="E61" s="66"/>
      <c r="F61" s="66"/>
      <c r="S61" s="66"/>
    </row>
    <row r="62" spans="2:19" ht="21.75" customHeight="1" x14ac:dyDescent="0.3">
      <c r="B62" s="147"/>
      <c r="C62" s="61" t="s">
        <v>27</v>
      </c>
      <c r="D62" s="11"/>
      <c r="E62" s="66"/>
      <c r="F62" s="66"/>
      <c r="S62" s="66"/>
    </row>
    <row r="63" spans="2:19" ht="21.75" customHeight="1" x14ac:dyDescent="0.3">
      <c r="B63" s="147"/>
      <c r="C63" s="61" t="s">
        <v>28</v>
      </c>
      <c r="D63" s="11"/>
      <c r="E63" s="66"/>
      <c r="F63" s="66"/>
      <c r="S63" s="66"/>
    </row>
    <row r="64" spans="2:19" ht="35.25" customHeight="1" x14ac:dyDescent="0.3">
      <c r="B64" s="147"/>
      <c r="C64" s="61" t="s">
        <v>42</v>
      </c>
      <c r="D64" s="11"/>
      <c r="E64" s="66"/>
      <c r="F64" s="66"/>
      <c r="S64" s="66"/>
    </row>
    <row r="65" spans="2:19" ht="51" customHeight="1" x14ac:dyDescent="0.3">
      <c r="B65" s="147">
        <f>B58+1</f>
        <v>19</v>
      </c>
      <c r="C65" s="63" t="s">
        <v>178</v>
      </c>
      <c r="D65" s="95"/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47"/>
      <c r="C66" s="61" t="s">
        <v>37</v>
      </c>
      <c r="D66" s="11"/>
      <c r="E66" s="66"/>
      <c r="F66" s="66"/>
      <c r="S66" s="66"/>
    </row>
    <row r="67" spans="2:19" ht="21.75" customHeight="1" x14ac:dyDescent="0.3">
      <c r="B67" s="147"/>
      <c r="C67" s="61" t="s">
        <v>38</v>
      </c>
      <c r="D67" s="11"/>
      <c r="E67" s="66"/>
      <c r="F67" s="66"/>
      <c r="S67" s="66"/>
    </row>
    <row r="68" spans="2:19" ht="21.75" customHeight="1" x14ac:dyDescent="0.3">
      <c r="B68" s="147"/>
      <c r="C68" s="61" t="s">
        <v>39</v>
      </c>
      <c r="D68" s="11"/>
      <c r="E68" s="66"/>
      <c r="F68" s="66"/>
      <c r="S68" s="66"/>
    </row>
    <row r="69" spans="2:19" ht="21.75" customHeight="1" x14ac:dyDescent="0.3">
      <c r="B69" s="147"/>
      <c r="C69" s="61" t="s">
        <v>40</v>
      </c>
      <c r="D69" s="11"/>
      <c r="E69" s="66"/>
      <c r="F69" s="66"/>
      <c r="S69" s="66"/>
    </row>
    <row r="70" spans="2:19" ht="21.75" customHeight="1" x14ac:dyDescent="0.3">
      <c r="B70" s="147"/>
      <c r="C70" s="61" t="s">
        <v>41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29</v>
      </c>
      <c r="D71" s="95"/>
      <c r="E71" s="67"/>
      <c r="F71" s="67"/>
      <c r="S71" s="68"/>
    </row>
    <row r="72" spans="2:19" ht="31.5" x14ac:dyDescent="0.3">
      <c r="B72" s="147">
        <f>B71+1</f>
        <v>21</v>
      </c>
      <c r="C72" s="59" t="s">
        <v>30</v>
      </c>
      <c r="D72" s="95"/>
    </row>
    <row r="73" spans="2:19" ht="22.5" customHeight="1" x14ac:dyDescent="0.3">
      <c r="B73" s="147"/>
      <c r="C73" s="61" t="s">
        <v>227</v>
      </c>
      <c r="D73" s="11"/>
    </row>
    <row r="74" spans="2:19" ht="22.5" customHeight="1" x14ac:dyDescent="0.3">
      <c r="B74" s="147"/>
      <c r="C74" s="61" t="s">
        <v>228</v>
      </c>
      <c r="D74" s="11"/>
    </row>
    <row r="75" spans="2:19" ht="22.5" customHeight="1" x14ac:dyDescent="0.3">
      <c r="B75" s="147"/>
      <c r="C75" s="61" t="s">
        <v>229</v>
      </c>
      <c r="D75" s="11"/>
    </row>
    <row r="76" spans="2:19" ht="47.25" x14ac:dyDescent="0.3">
      <c r="B76" s="97">
        <f>B72+1</f>
        <v>22</v>
      </c>
      <c r="C76" s="59" t="s">
        <v>12</v>
      </c>
      <c r="D76" s="95"/>
    </row>
    <row r="77" spans="2:19" ht="45.75" customHeight="1" x14ac:dyDescent="0.3">
      <c r="B77" s="147">
        <f>B76+1</f>
        <v>23</v>
      </c>
      <c r="C77" s="59" t="s">
        <v>159</v>
      </c>
      <c r="D77" s="95"/>
      <c r="E77" s="2">
        <f>IF(AND(D78&gt;0,D79&gt;0),"грешка",0)</f>
        <v>0</v>
      </c>
    </row>
    <row r="78" spans="2:19" ht="19.899999999999999" customHeight="1" x14ac:dyDescent="0.3">
      <c r="B78" s="147"/>
      <c r="C78" s="56" t="s">
        <v>225</v>
      </c>
      <c r="D78" s="9"/>
    </row>
    <row r="79" spans="2:19" ht="19.899999999999999" customHeight="1" x14ac:dyDescent="0.3">
      <c r="B79" s="147"/>
      <c r="C79" s="56" t="s">
        <v>226</v>
      </c>
      <c r="D79" s="9"/>
    </row>
    <row r="80" spans="2:19" ht="39" customHeight="1" x14ac:dyDescent="0.3">
      <c r="B80" s="97">
        <f>B77+1</f>
        <v>24</v>
      </c>
      <c r="C80" s="69" t="s">
        <v>160</v>
      </c>
      <c r="D80" s="95"/>
    </row>
    <row r="81" spans="2:5" ht="63" x14ac:dyDescent="0.3">
      <c r="B81" s="153">
        <f>B80+1</f>
        <v>25</v>
      </c>
      <c r="C81" s="59" t="s">
        <v>161</v>
      </c>
      <c r="D81" s="95"/>
      <c r="E81" s="2">
        <f>IF(AND(D82&gt;0,D83&gt;0),"грешка",0)</f>
        <v>0</v>
      </c>
    </row>
    <row r="82" spans="2:5" ht="17.45" customHeight="1" x14ac:dyDescent="0.3">
      <c r="B82" s="153"/>
      <c r="C82" s="56" t="s">
        <v>225</v>
      </c>
      <c r="D82" s="9"/>
    </row>
    <row r="83" spans="2:5" ht="17.45" customHeight="1" x14ac:dyDescent="0.3">
      <c r="B83" s="153"/>
      <c r="C83" s="56" t="s">
        <v>226</v>
      </c>
      <c r="D83" s="9"/>
    </row>
    <row r="84" spans="2:5" ht="73.5" customHeight="1" x14ac:dyDescent="0.3">
      <c r="B84" s="97">
        <f>B81+1</f>
        <v>26</v>
      </c>
      <c r="C84" s="59" t="s">
        <v>162</v>
      </c>
      <c r="D84" s="95"/>
    </row>
    <row r="85" spans="2:5" ht="31.5" x14ac:dyDescent="0.3">
      <c r="B85" s="153">
        <f>B84+1</f>
        <v>27</v>
      </c>
      <c r="C85" s="46" t="s">
        <v>280</v>
      </c>
      <c r="D85" s="45"/>
      <c r="E85" s="2">
        <f>IF(AND(D86&gt;0,D87&gt;0),"грешка",0)</f>
        <v>0</v>
      </c>
    </row>
    <row r="86" spans="2:5" ht="17.45" customHeight="1" x14ac:dyDescent="0.3">
      <c r="B86" s="153"/>
      <c r="C86" s="56" t="s">
        <v>225</v>
      </c>
      <c r="D86" s="9"/>
    </row>
    <row r="87" spans="2:5" ht="17.45" customHeight="1" x14ac:dyDescent="0.3">
      <c r="B87" s="153"/>
      <c r="C87" s="56" t="s">
        <v>226</v>
      </c>
      <c r="D87" s="9"/>
    </row>
    <row r="88" spans="2:5" ht="47.25" x14ac:dyDescent="0.3">
      <c r="B88" s="97">
        <f>B85+1</f>
        <v>28</v>
      </c>
      <c r="C88" s="46" t="s">
        <v>163</v>
      </c>
      <c r="D88" s="11"/>
    </row>
    <row r="89" spans="2:5" ht="70.5" customHeight="1" x14ac:dyDescent="0.3">
      <c r="B89" s="153">
        <f>B88+1</f>
        <v>29</v>
      </c>
      <c r="C89" s="46" t="s">
        <v>179</v>
      </c>
      <c r="D89" s="95"/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3"/>
      <c r="C90" s="56" t="s">
        <v>31</v>
      </c>
      <c r="D90" s="11"/>
    </row>
    <row r="91" spans="2:5" ht="36.75" customHeight="1" x14ac:dyDescent="0.3">
      <c r="B91" s="153"/>
      <c r="C91" s="56" t="s">
        <v>32</v>
      </c>
      <c r="D91" s="11"/>
    </row>
    <row r="92" spans="2:5" ht="23.25" customHeight="1" x14ac:dyDescent="0.3">
      <c r="B92" s="153"/>
      <c r="C92" s="56" t="s">
        <v>33</v>
      </c>
      <c r="D92" s="11"/>
    </row>
    <row r="93" spans="2:5" ht="23.25" customHeight="1" x14ac:dyDescent="0.3">
      <c r="B93" s="153"/>
      <c r="C93" s="56" t="s">
        <v>34</v>
      </c>
      <c r="D93" s="11"/>
    </row>
    <row r="94" spans="2:5" ht="23.25" customHeight="1" x14ac:dyDescent="0.3">
      <c r="B94" s="153"/>
      <c r="C94" s="56" t="s">
        <v>3</v>
      </c>
      <c r="D94" s="11"/>
    </row>
    <row r="95" spans="2:5" ht="63" x14ac:dyDescent="0.3">
      <c r="B95" s="147">
        <f>B89+1</f>
        <v>30</v>
      </c>
      <c r="C95" s="46" t="s">
        <v>281</v>
      </c>
      <c r="D95" s="45"/>
      <c r="E95" s="2">
        <f>IF(AND(D96&gt;0,D97&gt;0),"грешка",0)</f>
        <v>0</v>
      </c>
    </row>
    <row r="96" spans="2:5" ht="21" customHeight="1" x14ac:dyDescent="0.3">
      <c r="B96" s="147"/>
      <c r="C96" s="56" t="s">
        <v>225</v>
      </c>
      <c r="D96" s="9"/>
    </row>
    <row r="97" spans="1:18" ht="21" customHeight="1" x14ac:dyDescent="0.3">
      <c r="B97" s="147"/>
      <c r="C97" s="56" t="s">
        <v>226</v>
      </c>
      <c r="D97" s="9"/>
    </row>
    <row r="98" spans="1:18" ht="63" x14ac:dyDescent="0.3">
      <c r="B98" s="97">
        <f>B95+1</f>
        <v>31</v>
      </c>
      <c r="C98" s="46" t="s">
        <v>164</v>
      </c>
      <c r="D98" s="11"/>
    </row>
    <row r="99" spans="1:18" ht="24" customHeight="1" x14ac:dyDescent="0.3">
      <c r="B99" s="145" t="s">
        <v>13</v>
      </c>
      <c r="C99" s="145"/>
      <c r="D99" s="145"/>
    </row>
    <row r="100" spans="1:18" ht="31.5" x14ac:dyDescent="0.3">
      <c r="B100" s="97">
        <f>B98+1</f>
        <v>32</v>
      </c>
      <c r="C100" s="46" t="s">
        <v>134</v>
      </c>
      <c r="D100" s="11"/>
    </row>
    <row r="101" spans="1:18" s="70" customFormat="1" ht="126" x14ac:dyDescent="0.3">
      <c r="A101" s="77"/>
      <c r="B101" s="96">
        <f>B100+1</f>
        <v>33</v>
      </c>
      <c r="C101" s="53" t="s">
        <v>282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47.25" x14ac:dyDescent="0.3">
      <c r="B102" s="147">
        <f>B101+1</f>
        <v>34</v>
      </c>
      <c r="C102" s="46" t="s">
        <v>165</v>
      </c>
      <c r="D102" s="45"/>
      <c r="E102" s="2">
        <f>IF(AND(D103&gt;0,D104&gt;0),"грешка",0)</f>
        <v>0</v>
      </c>
    </row>
    <row r="103" spans="1:18" ht="21" customHeight="1" x14ac:dyDescent="0.3">
      <c r="B103" s="147"/>
      <c r="C103" s="56" t="s">
        <v>225</v>
      </c>
      <c r="D103" s="11"/>
    </row>
    <row r="104" spans="1:18" ht="21" customHeight="1" x14ac:dyDescent="0.3">
      <c r="B104" s="147"/>
      <c r="C104" s="56" t="s">
        <v>226</v>
      </c>
      <c r="D104" s="11"/>
    </row>
    <row r="105" spans="1:18" ht="63" x14ac:dyDescent="0.3">
      <c r="B105" s="147">
        <f>B102+1</f>
        <v>35</v>
      </c>
      <c r="C105" s="72" t="s">
        <v>166</v>
      </c>
      <c r="D105" s="45"/>
      <c r="E105" s="2">
        <f>IF(AND(D106&gt;0,D107&gt;0),"грешка",0)</f>
        <v>0</v>
      </c>
    </row>
    <row r="106" spans="1:18" ht="21" customHeight="1" x14ac:dyDescent="0.3">
      <c r="B106" s="147"/>
      <c r="C106" s="56" t="s">
        <v>225</v>
      </c>
      <c r="D106" s="11"/>
    </row>
    <row r="107" spans="1:18" ht="21" customHeight="1" x14ac:dyDescent="0.3">
      <c r="B107" s="147"/>
      <c r="C107" s="56" t="s">
        <v>226</v>
      </c>
      <c r="D107" s="11"/>
    </row>
    <row r="108" spans="1:18" ht="47.25" x14ac:dyDescent="0.3">
      <c r="B108" s="147">
        <f>B105+1</f>
        <v>36</v>
      </c>
      <c r="C108" s="72" t="s">
        <v>167</v>
      </c>
      <c r="D108" s="45"/>
      <c r="E108" s="2">
        <f>IF(AND(D109&gt;0,D110&gt;0),"грешка",0)</f>
        <v>0</v>
      </c>
    </row>
    <row r="109" spans="1:18" ht="21" customHeight="1" x14ac:dyDescent="0.3">
      <c r="B109" s="147"/>
      <c r="C109" s="56" t="s">
        <v>225</v>
      </c>
      <c r="D109" s="11"/>
    </row>
    <row r="110" spans="1:18" ht="21" customHeight="1" x14ac:dyDescent="0.3">
      <c r="B110" s="147"/>
      <c r="C110" s="56" t="s">
        <v>226</v>
      </c>
      <c r="D110" s="11"/>
    </row>
    <row r="111" spans="1:18" ht="78.75" x14ac:dyDescent="0.3">
      <c r="B111" s="147">
        <f>B108+1</f>
        <v>37</v>
      </c>
      <c r="C111" s="46" t="s">
        <v>168</v>
      </c>
      <c r="D111" s="45"/>
      <c r="E111" s="2">
        <f>IF(AND(D112&gt;0,D113&gt;0),"грешка",0)</f>
        <v>0</v>
      </c>
    </row>
    <row r="112" spans="1:18" ht="21" customHeight="1" x14ac:dyDescent="0.3">
      <c r="B112" s="147"/>
      <c r="C112" s="56" t="s">
        <v>225</v>
      </c>
      <c r="D112" s="11"/>
    </row>
    <row r="113" spans="2:5" ht="21" customHeight="1" x14ac:dyDescent="0.3">
      <c r="B113" s="147"/>
      <c r="C113" s="56" t="s">
        <v>226</v>
      </c>
      <c r="D113" s="11"/>
    </row>
    <row r="114" spans="2:5" ht="63" x14ac:dyDescent="0.3">
      <c r="B114" s="147">
        <f>B111+1</f>
        <v>38</v>
      </c>
      <c r="C114" s="46" t="s">
        <v>169</v>
      </c>
      <c r="D114" s="45"/>
      <c r="E114" s="2">
        <f>IF(AND(D115&gt;0,D116&gt;0),"грешка",0)</f>
        <v>0</v>
      </c>
    </row>
    <row r="115" spans="2:5" ht="21" customHeight="1" x14ac:dyDescent="0.3">
      <c r="B115" s="147"/>
      <c r="C115" s="56" t="s">
        <v>225</v>
      </c>
      <c r="D115" s="11"/>
    </row>
    <row r="116" spans="2:5" ht="21" customHeight="1" x14ac:dyDescent="0.3">
      <c r="B116" s="147"/>
      <c r="C116" s="56" t="s">
        <v>226</v>
      </c>
      <c r="D116" s="11"/>
    </row>
    <row r="117" spans="2:5" ht="21" customHeight="1" x14ac:dyDescent="0.3">
      <c r="B117" s="147">
        <f>B114+1</f>
        <v>39</v>
      </c>
      <c r="C117" s="46" t="s">
        <v>14</v>
      </c>
      <c r="D117" s="95"/>
    </row>
    <row r="118" spans="2:5" ht="21" customHeight="1" x14ac:dyDescent="0.3">
      <c r="B118" s="147"/>
      <c r="C118" s="56" t="s">
        <v>15</v>
      </c>
      <c r="D118" s="11"/>
    </row>
    <row r="119" spans="2:5" ht="21" customHeight="1" x14ac:dyDescent="0.3">
      <c r="B119" s="147"/>
      <c r="C119" s="56" t="s">
        <v>16</v>
      </c>
      <c r="D119" s="11"/>
    </row>
    <row r="120" spans="2:5" ht="31.5" x14ac:dyDescent="0.3">
      <c r="B120" s="147">
        <f>B117+1</f>
        <v>40</v>
      </c>
      <c r="C120" s="53" t="s">
        <v>35</v>
      </c>
      <c r="D120" s="95"/>
    </row>
    <row r="121" spans="2:5" x14ac:dyDescent="0.3">
      <c r="B121" s="147"/>
      <c r="C121" s="73" t="s">
        <v>36</v>
      </c>
      <c r="D121" s="11"/>
    </row>
    <row r="122" spans="2:5" x14ac:dyDescent="0.3">
      <c r="B122" s="147"/>
      <c r="C122" s="73" t="s">
        <v>17</v>
      </c>
      <c r="D122" s="11"/>
    </row>
    <row r="123" spans="2:5" ht="31.5" x14ac:dyDescent="0.3">
      <c r="B123" s="97">
        <f>B120+1</f>
        <v>41</v>
      </c>
      <c r="C123" s="53" t="s">
        <v>43</v>
      </c>
      <c r="D123" s="95"/>
    </row>
    <row r="124" spans="2:5" ht="24.75" customHeight="1" x14ac:dyDescent="0.3">
      <c r="B124" s="145" t="s">
        <v>139</v>
      </c>
      <c r="C124" s="145"/>
      <c r="D124" s="145"/>
    </row>
    <row r="125" spans="2:5" ht="96" customHeight="1" x14ac:dyDescent="0.3">
      <c r="B125" s="96">
        <f>B123+1</f>
        <v>42</v>
      </c>
      <c r="C125" s="53" t="s">
        <v>230</v>
      </c>
      <c r="D125" s="95"/>
    </row>
    <row r="126" spans="2:5" ht="19.149999999999999" customHeight="1" x14ac:dyDescent="0.3">
      <c r="B126" s="74"/>
      <c r="C126" s="75" t="s">
        <v>145</v>
      </c>
      <c r="D126" s="9"/>
    </row>
    <row r="127" spans="2:5" ht="19.149999999999999" customHeight="1" x14ac:dyDescent="0.3">
      <c r="B127" s="74"/>
      <c r="C127" s="75" t="s">
        <v>146</v>
      </c>
      <c r="D127" s="9"/>
    </row>
    <row r="128" spans="2:5" ht="19.149999999999999" customHeight="1" thickBot="1" x14ac:dyDescent="0.35">
      <c r="B128" s="100"/>
      <c r="C128" s="75" t="s">
        <v>147</v>
      </c>
      <c r="D128" s="9"/>
    </row>
    <row r="129" spans="1:20" s="76" customFormat="1" ht="138" customHeight="1" x14ac:dyDescent="0.35">
      <c r="A129" s="140"/>
      <c r="B129" s="101">
        <f>+B125+1</f>
        <v>43</v>
      </c>
      <c r="C129" s="148" t="s">
        <v>337</v>
      </c>
      <c r="D129" s="149"/>
      <c r="E129" s="3">
        <f>IF(SUM(A130:A146,E146,E148)&gt;1,"превишен брой уреди",0)</f>
        <v>0</v>
      </c>
      <c r="G129" s="104" t="s">
        <v>302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A130" s="10">
        <f t="shared" ref="A130:A156" si="0">+IF(D130&gt;0,1,0)</f>
        <v>0</v>
      </c>
      <c r="B130" s="102"/>
      <c r="C130" s="98" t="s">
        <v>292</v>
      </c>
      <c r="D130" s="11"/>
      <c r="E130" s="77"/>
      <c r="G130" s="105">
        <f t="shared" ref="G130:G138" si="1">+IF(Q191="Не",0,Q191)</f>
        <v>0</v>
      </c>
      <c r="J130" s="39"/>
    </row>
    <row r="131" spans="1:20" ht="22.9" customHeight="1" x14ac:dyDescent="0.3">
      <c r="A131" s="10">
        <f t="shared" si="0"/>
        <v>0</v>
      </c>
      <c r="B131" s="102"/>
      <c r="C131" s="98" t="s">
        <v>291</v>
      </c>
      <c r="D131" s="11"/>
      <c r="E131" s="77"/>
      <c r="G131" s="105">
        <f t="shared" si="1"/>
        <v>0</v>
      </c>
      <c r="J131" s="39"/>
    </row>
    <row r="132" spans="1:20" ht="22.9" customHeight="1" x14ac:dyDescent="0.3">
      <c r="A132" s="10">
        <f t="shared" si="0"/>
        <v>0</v>
      </c>
      <c r="B132" s="102"/>
      <c r="C132" s="98" t="s">
        <v>290</v>
      </c>
      <c r="D132" s="11"/>
      <c r="E132" s="77"/>
      <c r="G132" s="105">
        <f t="shared" si="1"/>
        <v>0</v>
      </c>
      <c r="J132" s="39"/>
    </row>
    <row r="133" spans="1:20" ht="22.9" customHeight="1" x14ac:dyDescent="0.3">
      <c r="A133" s="10">
        <f t="shared" si="0"/>
        <v>0</v>
      </c>
      <c r="B133" s="102"/>
      <c r="C133" s="98" t="s">
        <v>289</v>
      </c>
      <c r="D133" s="11"/>
      <c r="E133" s="77"/>
      <c r="G133" s="105">
        <f t="shared" si="1"/>
        <v>0</v>
      </c>
      <c r="J133" s="39"/>
    </row>
    <row r="134" spans="1:20" ht="22.9" customHeight="1" x14ac:dyDescent="0.3">
      <c r="A134" s="10">
        <f t="shared" si="0"/>
        <v>0</v>
      </c>
      <c r="B134" s="102"/>
      <c r="C134" s="98" t="s">
        <v>288</v>
      </c>
      <c r="D134" s="11"/>
      <c r="E134" s="77"/>
      <c r="G134" s="105">
        <f t="shared" si="1"/>
        <v>0</v>
      </c>
      <c r="J134" s="39"/>
    </row>
    <row r="135" spans="1:20" ht="22.9" customHeight="1" x14ac:dyDescent="0.3">
      <c r="A135" s="10">
        <f t="shared" si="0"/>
        <v>0</v>
      </c>
      <c r="B135" s="102"/>
      <c r="C135" s="98" t="s">
        <v>287</v>
      </c>
      <c r="D135" s="11"/>
      <c r="E135" s="77"/>
      <c r="G135" s="105">
        <f t="shared" si="1"/>
        <v>0</v>
      </c>
      <c r="J135" s="39"/>
    </row>
    <row r="136" spans="1:20" ht="22.9" customHeight="1" x14ac:dyDescent="0.3">
      <c r="A136" s="10">
        <f t="shared" si="0"/>
        <v>0</v>
      </c>
      <c r="B136" s="102"/>
      <c r="C136" s="98" t="s">
        <v>286</v>
      </c>
      <c r="D136" s="11"/>
      <c r="E136" s="77"/>
      <c r="G136" s="105">
        <f t="shared" si="1"/>
        <v>0</v>
      </c>
      <c r="H136" s="106"/>
      <c r="J136" s="39"/>
    </row>
    <row r="137" spans="1:20" ht="22.9" customHeight="1" x14ac:dyDescent="0.3">
      <c r="A137" s="10">
        <f t="shared" si="0"/>
        <v>0</v>
      </c>
      <c r="B137" s="102"/>
      <c r="C137" s="98" t="s">
        <v>285</v>
      </c>
      <c r="D137" s="11"/>
      <c r="E137" s="77"/>
      <c r="G137" s="105">
        <f t="shared" si="1"/>
        <v>0</v>
      </c>
      <c r="H137" s="106"/>
      <c r="J137" s="39"/>
    </row>
    <row r="138" spans="1:20" ht="22.9" customHeight="1" x14ac:dyDescent="0.3">
      <c r="A138" s="10">
        <f t="shared" si="0"/>
        <v>0</v>
      </c>
      <c r="B138" s="102"/>
      <c r="C138" s="98" t="s">
        <v>284</v>
      </c>
      <c r="D138" s="11"/>
      <c r="E138" s="77"/>
      <c r="G138" s="105">
        <f t="shared" si="1"/>
        <v>0</v>
      </c>
      <c r="H138" s="106"/>
      <c r="J138" s="39"/>
    </row>
    <row r="139" spans="1:20" ht="22.9" customHeight="1" x14ac:dyDescent="0.3">
      <c r="A139" s="10">
        <f t="shared" si="0"/>
        <v>0</v>
      </c>
      <c r="B139" s="102"/>
      <c r="C139" s="98" t="s">
        <v>283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0"/>
        <v>0</v>
      </c>
      <c r="B140" s="102"/>
      <c r="C140" s="98" t="s">
        <v>294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0"/>
        <v>0</v>
      </c>
      <c r="B141" s="102"/>
      <c r="C141" s="98" t="s">
        <v>295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0"/>
        <v>0</v>
      </c>
      <c r="B142" s="102"/>
      <c r="C142" s="98" t="s">
        <v>296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0"/>
        <v>0</v>
      </c>
      <c r="B143" s="102"/>
      <c r="C143" s="98" t="s">
        <v>293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0"/>
        <v>0</v>
      </c>
      <c r="B144" s="102"/>
      <c r="C144" s="98" t="s">
        <v>297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0"/>
        <v>0</v>
      </c>
      <c r="B145" s="102"/>
      <c r="C145" s="98" t="s">
        <v>298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0"/>
        <v>0</v>
      </c>
      <c r="B146" s="102"/>
      <c r="C146" s="98" t="s">
        <v>299</v>
      </c>
      <c r="D146" s="11"/>
      <c r="E146" s="4">
        <f>IF(OR(D147&gt;0,D148&gt;0),1,0)</f>
        <v>0</v>
      </c>
      <c r="G146" s="105">
        <f t="shared" si="2"/>
        <v>0</v>
      </c>
      <c r="H146" s="106"/>
      <c r="J146" s="39"/>
    </row>
    <row r="147" spans="1:10" ht="22.9" customHeight="1" x14ac:dyDescent="0.3">
      <c r="A147" s="10">
        <f t="shared" si="0"/>
        <v>0</v>
      </c>
      <c r="B147" s="102"/>
      <c r="C147" s="98" t="s">
        <v>300</v>
      </c>
      <c r="D147" s="11"/>
      <c r="E147" s="4">
        <f>IF((D147+D148)&gt;3,"Превишен максимален брой конвектори",0)</f>
        <v>0</v>
      </c>
      <c r="G147" s="105">
        <f t="shared" si="2"/>
        <v>0</v>
      </c>
      <c r="J147" s="39"/>
    </row>
    <row r="148" spans="1:10" ht="22.9" customHeight="1" x14ac:dyDescent="0.3">
      <c r="A148" s="10">
        <f t="shared" si="0"/>
        <v>0</v>
      </c>
      <c r="B148" s="102"/>
      <c r="C148" s="98" t="s">
        <v>301</v>
      </c>
      <c r="D148" s="11"/>
      <c r="E148" s="4">
        <f>IF(OR(D149&gt;0,D150&gt;0,D151&gt;0,D152&gt;0,D153&gt;0,D154&gt;0),1,0)</f>
        <v>0</v>
      </c>
      <c r="G148" s="105">
        <f t="shared" si="2"/>
        <v>0</v>
      </c>
      <c r="J148" s="39"/>
    </row>
    <row r="149" spans="1:10" ht="22.9" customHeight="1" x14ac:dyDescent="0.3">
      <c r="A149" s="10">
        <f t="shared" si="0"/>
        <v>0</v>
      </c>
      <c r="B149" s="102"/>
      <c r="C149" s="98" t="s">
        <v>329</v>
      </c>
      <c r="D149" s="11"/>
      <c r="E149" s="4">
        <f>IF((D149+D150+D151+D152+D153+D154)&gt;3,"Превишен максимален брой климатици",0)</f>
        <v>0</v>
      </c>
      <c r="G149" s="105">
        <f t="shared" si="2"/>
        <v>0</v>
      </c>
      <c r="J149" s="39"/>
    </row>
    <row r="150" spans="1:10" ht="22.9" customHeight="1" x14ac:dyDescent="0.3">
      <c r="A150" s="10">
        <f t="shared" si="0"/>
        <v>0</v>
      </c>
      <c r="B150" s="102"/>
      <c r="C150" s="98" t="s">
        <v>330</v>
      </c>
      <c r="D150" s="11"/>
      <c r="E150" s="10"/>
      <c r="G150" s="105">
        <f t="shared" si="2"/>
        <v>0</v>
      </c>
      <c r="J150" s="39"/>
    </row>
    <row r="151" spans="1:10" ht="22.9" customHeight="1" x14ac:dyDescent="0.3">
      <c r="A151" s="10">
        <f t="shared" si="0"/>
        <v>0</v>
      </c>
      <c r="B151" s="102"/>
      <c r="C151" s="98" t="s">
        <v>331</v>
      </c>
      <c r="D151" s="11"/>
      <c r="E151" s="10"/>
      <c r="G151" s="105">
        <f t="shared" si="2"/>
        <v>0</v>
      </c>
      <c r="J151" s="39"/>
    </row>
    <row r="152" spans="1:10" ht="22.9" customHeight="1" x14ac:dyDescent="0.3">
      <c r="A152" s="10">
        <f t="shared" si="0"/>
        <v>0</v>
      </c>
      <c r="B152" s="102"/>
      <c r="C152" s="98" t="s">
        <v>332</v>
      </c>
      <c r="D152" s="11"/>
      <c r="E152" s="10"/>
      <c r="G152" s="105">
        <f t="shared" si="2"/>
        <v>0</v>
      </c>
      <c r="J152" s="39"/>
    </row>
    <row r="153" spans="1:10" ht="22.9" customHeight="1" x14ac:dyDescent="0.3">
      <c r="A153" s="10">
        <f t="shared" si="0"/>
        <v>0</v>
      </c>
      <c r="B153" s="102"/>
      <c r="C153" s="98" t="s">
        <v>333</v>
      </c>
      <c r="D153" s="11"/>
      <c r="E153" s="10"/>
      <c r="G153" s="105">
        <f t="shared" si="2"/>
        <v>0</v>
      </c>
      <c r="J153" s="39"/>
    </row>
    <row r="154" spans="1:10" ht="22.9" customHeight="1" thickBot="1" x14ac:dyDescent="0.35">
      <c r="A154" s="10">
        <f t="shared" si="0"/>
        <v>0</v>
      </c>
      <c r="B154" s="102"/>
      <c r="C154" s="99" t="s">
        <v>334</v>
      </c>
      <c r="D154" s="11"/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 t="shared" si="0"/>
        <v>0</v>
      </c>
      <c r="B155" s="102"/>
      <c r="C155" s="98" t="s">
        <v>335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 t="shared" si="0"/>
        <v>0</v>
      </c>
      <c r="B156" s="103"/>
      <c r="C156" s="98" t="s">
        <v>336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46" t="s">
        <v>272</v>
      </c>
      <c r="C157" s="145"/>
      <c r="D157" s="145"/>
      <c r="G157" s="106"/>
      <c r="J157" s="39"/>
    </row>
    <row r="158" spans="1:10" ht="24" customHeight="1" x14ac:dyDescent="0.3">
      <c r="B158" s="78"/>
      <c r="C158" s="79" t="s">
        <v>273</v>
      </c>
      <c r="D158" s="78"/>
      <c r="J158" s="39"/>
    </row>
    <row r="159" spans="1:10" x14ac:dyDescent="0.3">
      <c r="B159" s="45">
        <v>1</v>
      </c>
      <c r="C159" s="46" t="s">
        <v>136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137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231</v>
      </c>
      <c r="D161" s="11"/>
      <c r="J161" s="39"/>
    </row>
    <row r="162" spans="2:20" ht="47.25" x14ac:dyDescent="0.3">
      <c r="B162" s="45">
        <f t="shared" si="3"/>
        <v>4</v>
      </c>
      <c r="C162" s="46" t="s">
        <v>232</v>
      </c>
      <c r="D162" s="11"/>
      <c r="J162" s="39"/>
    </row>
    <row r="163" spans="2:20" ht="48.75" thickBot="1" x14ac:dyDescent="0.35">
      <c r="B163" s="45">
        <f t="shared" si="3"/>
        <v>5</v>
      </c>
      <c r="C163" s="80" t="s">
        <v>233</v>
      </c>
      <c r="D163" s="11"/>
      <c r="G163" s="106"/>
      <c r="J163" s="39"/>
    </row>
    <row r="164" spans="2:20" ht="49.5" thickTop="1" thickBot="1" x14ac:dyDescent="0.35">
      <c r="B164" s="45">
        <f t="shared" si="3"/>
        <v>6</v>
      </c>
      <c r="C164" s="80" t="s">
        <v>268</v>
      </c>
      <c r="D164" s="11"/>
      <c r="G164" s="106"/>
      <c r="J164" s="155" t="s">
        <v>180</v>
      </c>
      <c r="K164" s="156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63.75" x14ac:dyDescent="0.3">
      <c r="B165" s="45">
        <f t="shared" si="3"/>
        <v>7</v>
      </c>
      <c r="C165" s="80" t="s">
        <v>234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32.25" x14ac:dyDescent="0.3">
      <c r="B166" s="45">
        <f t="shared" si="3"/>
        <v>8</v>
      </c>
      <c r="C166" s="80" t="s">
        <v>235</v>
      </c>
      <c r="D166" s="11"/>
      <c r="G166" s="106"/>
      <c r="J166" s="108" t="s">
        <v>303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B167" s="39"/>
      <c r="G167" s="106"/>
      <c r="J167" s="110" t="s">
        <v>304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B168" s="39"/>
      <c r="G168" s="106"/>
      <c r="J168" s="110" t="s">
        <v>305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306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250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249</v>
      </c>
      <c r="D171" s="87" t="s">
        <v>247</v>
      </c>
      <c r="E171" s="87" t="s">
        <v>248</v>
      </c>
      <c r="G171" s="106"/>
      <c r="J171" s="108" t="s">
        <v>307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251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0</v>
      </c>
      <c r="G172" s="106"/>
      <c r="J172" s="110" t="s">
        <v>308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252</v>
      </c>
      <c r="D173" s="82">
        <v>4</v>
      </c>
      <c r="E173" s="82">
        <f>IF(D36&gt;0,D173,0)</f>
        <v>0</v>
      </c>
      <c r="G173" s="106"/>
      <c r="J173" s="110" t="s">
        <v>309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253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254</v>
      </c>
      <c r="D175" s="83">
        <v>2</v>
      </c>
      <c r="E175" s="82">
        <f>SUM(E176:E177)</f>
        <v>0</v>
      </c>
      <c r="G175" s="106"/>
      <c r="J175" s="111" t="s">
        <v>310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236</v>
      </c>
      <c r="D176" s="84">
        <v>1</v>
      </c>
      <c r="E176" s="84">
        <f>IF(D53&gt;0,D176,0)</f>
        <v>0</v>
      </c>
      <c r="G176" s="106"/>
      <c r="J176" s="111" t="s">
        <v>311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237</v>
      </c>
      <c r="D177" s="84">
        <v>1</v>
      </c>
      <c r="E177" s="84">
        <f>IF(D56&gt;0,D177,0)</f>
        <v>0</v>
      </c>
      <c r="G177" s="106"/>
      <c r="J177" s="111" t="s">
        <v>312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255</v>
      </c>
      <c r="D178" s="82">
        <v>6</v>
      </c>
      <c r="E178" s="82">
        <f>SUM(E179:E181)</f>
        <v>0</v>
      </c>
      <c r="G178" s="106"/>
      <c r="J178" s="111" t="s">
        <v>313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242</v>
      </c>
      <c r="D179" s="84">
        <v>2</v>
      </c>
      <c r="E179" s="84">
        <f>IF(D103&gt;0,D179,0)</f>
        <v>0</v>
      </c>
      <c r="G179" s="106"/>
      <c r="J179" s="111" t="s">
        <v>314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243</v>
      </c>
      <c r="D180" s="84">
        <v>2</v>
      </c>
      <c r="E180" s="84">
        <f>IF(D109&gt;0,D180,0)</f>
        <v>0</v>
      </c>
      <c r="G180" s="106"/>
      <c r="J180" s="114" t="s">
        <v>315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244</v>
      </c>
      <c r="D181" s="84">
        <v>2</v>
      </c>
      <c r="E181" s="84">
        <f>IF(D106&gt;0,D181,0)</f>
        <v>0</v>
      </c>
      <c r="G181" s="106"/>
      <c r="J181" s="114" t="s">
        <v>316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256</v>
      </c>
      <c r="D182" s="83">
        <v>4</v>
      </c>
      <c r="E182" s="82">
        <f>SUM(E183:E186)</f>
        <v>0</v>
      </c>
      <c r="G182" s="106"/>
      <c r="J182" s="114" t="s">
        <v>317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238</v>
      </c>
      <c r="D183" s="84">
        <v>1</v>
      </c>
      <c r="E183" s="84">
        <f>IF(D100=1,D183,0)</f>
        <v>0</v>
      </c>
      <c r="G183" s="106"/>
      <c r="J183" s="111" t="s">
        <v>318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239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240</v>
      </c>
      <c r="D185" s="84">
        <v>3</v>
      </c>
      <c r="E185" s="84">
        <f>IF(D100=3,D185,0)</f>
        <v>0</v>
      </c>
      <c r="G185" s="106"/>
      <c r="J185" s="108" t="s">
        <v>181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241</v>
      </c>
      <c r="D186" s="84">
        <v>4</v>
      </c>
      <c r="E186" s="84">
        <f>IF(D100&gt;=4,D186,0)</f>
        <v>0</v>
      </c>
      <c r="G186" s="106"/>
      <c r="J186" s="110" t="s">
        <v>319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257</v>
      </c>
      <c r="D187" s="82">
        <v>3</v>
      </c>
      <c r="E187" s="82">
        <f>MAX(E188:E189)</f>
        <v>0</v>
      </c>
      <c r="G187" s="106"/>
      <c r="J187" s="110" t="s">
        <v>320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245</v>
      </c>
      <c r="D188" s="84">
        <v>2</v>
      </c>
      <c r="E188" s="84">
        <f>IF(D112&gt;0,D188,0)</f>
        <v>0</v>
      </c>
      <c r="G188" s="106"/>
      <c r="J188" s="116" t="s">
        <v>321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246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185</v>
      </c>
      <c r="O190" s="19"/>
      <c r="P190" s="19"/>
      <c r="Q190" s="117" t="s">
        <v>184</v>
      </c>
      <c r="R190" s="14"/>
      <c r="S190" s="132" t="s">
        <v>186</v>
      </c>
      <c r="T190" s="139" t="s">
        <v>187</v>
      </c>
    </row>
    <row r="191" spans="3:20" x14ac:dyDescent="0.3">
      <c r="G191" s="106"/>
      <c r="J191" s="33"/>
      <c r="K191" s="12"/>
      <c r="L191" s="12"/>
      <c r="M191" s="13"/>
      <c r="N191" s="119" t="s">
        <v>188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189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190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191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192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193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194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195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196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338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197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198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199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339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200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201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202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203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204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205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206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207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208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209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210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211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212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182</v>
      </c>
      <c r="T218" s="123" t="s">
        <v>183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213</v>
      </c>
      <c r="P220" s="126" t="s">
        <v>213</v>
      </c>
      <c r="Q220" s="126" t="s">
        <v>213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214</v>
      </c>
      <c r="P221" s="119" t="s">
        <v>215</v>
      </c>
      <c r="Q221" s="119" t="s">
        <v>216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217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218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219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220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221</v>
      </c>
      <c r="O227" s="20" t="s">
        <v>322</v>
      </c>
      <c r="P227" s="20" t="s">
        <v>323</v>
      </c>
      <c r="Q227" s="20" t="s">
        <v>324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222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223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214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215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216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186</v>
      </c>
      <c r="M234" s="118" t="s">
        <v>187</v>
      </c>
      <c r="N234" s="20" t="s">
        <v>224</v>
      </c>
      <c r="O234" s="20" t="s">
        <v>325</v>
      </c>
      <c r="P234" s="20" t="s">
        <v>326</v>
      </c>
      <c r="Q234" s="20" t="s">
        <v>327</v>
      </c>
      <c r="R234" s="132" t="s">
        <v>328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203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204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205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206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207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208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209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210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120:B122"/>
    <mergeCell ref="B124:D124"/>
    <mergeCell ref="C129:D129"/>
    <mergeCell ref="B157:D157"/>
    <mergeCell ref="J164:K164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</mergeCells>
  <conditionalFormatting sqref="E38">
    <cfRule type="cellIs" dxfId="83" priority="21" operator="greaterThan">
      <formula>0</formula>
    </cfRule>
  </conditionalFormatting>
  <conditionalFormatting sqref="E43">
    <cfRule type="cellIs" dxfId="82" priority="20" operator="greaterThan">
      <formula>0</formula>
    </cfRule>
  </conditionalFormatting>
  <conditionalFormatting sqref="E52">
    <cfRule type="cellIs" dxfId="81" priority="19" operator="greaterThan">
      <formula>0</formula>
    </cfRule>
  </conditionalFormatting>
  <conditionalFormatting sqref="E55">
    <cfRule type="cellIs" dxfId="80" priority="18" operator="greaterThan">
      <formula>0</formula>
    </cfRule>
  </conditionalFormatting>
  <conditionalFormatting sqref="E65">
    <cfRule type="cellIs" dxfId="79" priority="17" operator="greaterThan">
      <formula>0</formula>
    </cfRule>
  </conditionalFormatting>
  <conditionalFormatting sqref="E77">
    <cfRule type="cellIs" dxfId="78" priority="16" operator="greaterThan">
      <formula>0</formula>
    </cfRule>
  </conditionalFormatting>
  <conditionalFormatting sqref="E81">
    <cfRule type="cellIs" dxfId="77" priority="15" operator="greaterThan">
      <formula>0</formula>
    </cfRule>
  </conditionalFormatting>
  <conditionalFormatting sqref="E85">
    <cfRule type="cellIs" dxfId="76" priority="14" operator="greaterThan">
      <formula>0</formula>
    </cfRule>
  </conditionalFormatting>
  <conditionalFormatting sqref="E95">
    <cfRule type="cellIs" dxfId="75" priority="13" operator="greaterThan">
      <formula>0</formula>
    </cfRule>
  </conditionalFormatting>
  <conditionalFormatting sqref="E102">
    <cfRule type="cellIs" dxfId="74" priority="12" operator="greaterThan">
      <formula>0</formula>
    </cfRule>
  </conditionalFormatting>
  <conditionalFormatting sqref="E105">
    <cfRule type="cellIs" dxfId="73" priority="11" operator="greaterThan">
      <formula>0</formula>
    </cfRule>
  </conditionalFormatting>
  <conditionalFormatting sqref="E108">
    <cfRule type="cellIs" dxfId="72" priority="10" operator="greaterThan">
      <formula>0</formula>
    </cfRule>
  </conditionalFormatting>
  <conditionalFormatting sqref="E111">
    <cfRule type="cellIs" dxfId="71" priority="9" operator="greaterThan">
      <formula>0</formula>
    </cfRule>
  </conditionalFormatting>
  <conditionalFormatting sqref="E114">
    <cfRule type="cellIs" dxfId="70" priority="8" operator="greaterThan">
      <formula>0</formula>
    </cfRule>
  </conditionalFormatting>
  <conditionalFormatting sqref="E156">
    <cfRule type="cellIs" dxfId="69" priority="7" operator="greaterThan">
      <formula>0</formula>
    </cfRule>
  </conditionalFormatting>
  <conditionalFormatting sqref="E149">
    <cfRule type="cellIs" dxfId="68" priority="6" operator="greaterThan">
      <formula>0</formula>
    </cfRule>
  </conditionalFormatting>
  <conditionalFormatting sqref="E147">
    <cfRule type="cellIs" dxfId="67" priority="5" operator="greaterThan">
      <formula>0</formula>
    </cfRule>
  </conditionalFormatting>
  <conditionalFormatting sqref="E130">
    <cfRule type="cellIs" dxfId="66" priority="4" operator="greaterThan">
      <formula>0</formula>
    </cfRule>
  </conditionalFormatting>
  <conditionalFormatting sqref="E129">
    <cfRule type="cellIs" dxfId="65" priority="3" operator="greaterThan">
      <formula>0</formula>
    </cfRule>
  </conditionalFormatting>
  <conditionalFormatting sqref="E155">
    <cfRule type="cellIs" dxfId="64" priority="2" operator="greaterThan">
      <formula>0</formula>
    </cfRule>
  </conditionalFormatting>
  <conditionalFormatting sqref="E89">
    <cfRule type="cellIs" dxfId="63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C165" sqref="C165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+'17'!E1+1</f>
        <v>18</v>
      </c>
      <c r="J1" s="39"/>
    </row>
    <row r="2" spans="2:131" ht="18" thickBot="1" x14ac:dyDescent="0.35">
      <c r="C2" s="41" t="s">
        <v>149</v>
      </c>
      <c r="D2" s="41" t="str">
        <f>CONCATENATE("СО ОПОС_",E1)</f>
        <v>СО ОПОС_18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11</v>
      </c>
    </row>
    <row r="11" spans="2:131" ht="48" customHeight="1" x14ac:dyDescent="0.3">
      <c r="B11" s="150" t="s">
        <v>133</v>
      </c>
      <c r="C11" s="150"/>
      <c r="D11" s="150"/>
    </row>
    <row r="12" spans="2:131" ht="29.25" customHeight="1" x14ac:dyDescent="0.3">
      <c r="D12" s="94" t="s">
        <v>274</v>
      </c>
    </row>
    <row r="13" spans="2:131" ht="54.75" customHeight="1" x14ac:dyDescent="0.3">
      <c r="B13" s="154" t="s">
        <v>132</v>
      </c>
      <c r="C13" s="154"/>
      <c r="D13" s="154"/>
      <c r="AQ13" s="10" t="s">
        <v>44</v>
      </c>
      <c r="AR13" s="10" t="s">
        <v>45</v>
      </c>
      <c r="AS13" s="10" t="s">
        <v>46</v>
      </c>
      <c r="AT13" s="10" t="s">
        <v>47</v>
      </c>
      <c r="AU13" s="10" t="s">
        <v>48</v>
      </c>
      <c r="AV13" s="10" t="s">
        <v>49</v>
      </c>
      <c r="AW13" s="10" t="s">
        <v>50</v>
      </c>
      <c r="AX13" s="10" t="s">
        <v>51</v>
      </c>
      <c r="AY13" s="10" t="s">
        <v>52</v>
      </c>
      <c r="AZ13" s="10" t="s">
        <v>53</v>
      </c>
      <c r="BA13" s="10" t="s">
        <v>54</v>
      </c>
      <c r="BB13" s="10" t="s">
        <v>55</v>
      </c>
      <c r="BC13" s="10" t="s">
        <v>56</v>
      </c>
      <c r="BD13" s="10" t="s">
        <v>57</v>
      </c>
      <c r="BE13" s="10" t="s">
        <v>58</v>
      </c>
      <c r="BF13" s="10" t="s">
        <v>59</v>
      </c>
      <c r="BG13" s="10" t="s">
        <v>60</v>
      </c>
      <c r="BH13" s="10" t="s">
        <v>61</v>
      </c>
      <c r="BI13" s="10" t="s">
        <v>62</v>
      </c>
      <c r="BJ13" s="10" t="s">
        <v>63</v>
      </c>
      <c r="BK13" s="10" t="s">
        <v>64</v>
      </c>
      <c r="BL13" s="10" t="s">
        <v>65</v>
      </c>
      <c r="BM13" s="10" t="s">
        <v>66</v>
      </c>
      <c r="BN13" s="10" t="s">
        <v>67</v>
      </c>
      <c r="BO13" s="10" t="s">
        <v>68</v>
      </c>
      <c r="BP13" s="10" t="s">
        <v>69</v>
      </c>
      <c r="BQ13" s="10" t="s">
        <v>70</v>
      </c>
      <c r="BR13" s="10" t="s">
        <v>71</v>
      </c>
      <c r="BS13" s="10" t="s">
        <v>72</v>
      </c>
      <c r="BT13" s="10" t="s">
        <v>73</v>
      </c>
      <c r="BU13" s="10" t="s">
        <v>74</v>
      </c>
      <c r="BV13" s="10" t="s">
        <v>75</v>
      </c>
      <c r="BW13" s="10" t="s">
        <v>92</v>
      </c>
      <c r="BX13" s="10" t="s">
        <v>93</v>
      </c>
      <c r="BY13" s="10" t="s">
        <v>94</v>
      </c>
      <c r="BZ13" s="10" t="s">
        <v>95</v>
      </c>
      <c r="CA13" s="10" t="s">
        <v>76</v>
      </c>
      <c r="CB13" s="10" t="s">
        <v>77</v>
      </c>
      <c r="CC13" s="10" t="s">
        <v>78</v>
      </c>
      <c r="CD13" s="10" t="s">
        <v>79</v>
      </c>
      <c r="CE13" s="10" t="s">
        <v>80</v>
      </c>
      <c r="CF13" s="10" t="s">
        <v>81</v>
      </c>
      <c r="CG13" s="10" t="s">
        <v>96</v>
      </c>
      <c r="CH13" s="10" t="s">
        <v>97</v>
      </c>
      <c r="CI13" s="10" t="s">
        <v>98</v>
      </c>
      <c r="CJ13" s="10" t="s">
        <v>99</v>
      </c>
      <c r="CK13" s="10" t="s">
        <v>100</v>
      </c>
      <c r="CL13" s="10" t="s">
        <v>101</v>
      </c>
      <c r="CM13" s="10" t="s">
        <v>82</v>
      </c>
      <c r="CN13" s="10" t="s">
        <v>83</v>
      </c>
      <c r="CO13" s="10" t="s">
        <v>84</v>
      </c>
      <c r="CP13" s="10" t="s">
        <v>85</v>
      </c>
      <c r="CQ13" s="10" t="s">
        <v>86</v>
      </c>
      <c r="CR13" s="10" t="s">
        <v>87</v>
      </c>
      <c r="CS13" s="10" t="s">
        <v>88</v>
      </c>
      <c r="CT13" s="10" t="s">
        <v>89</v>
      </c>
      <c r="CU13" s="10" t="s">
        <v>102</v>
      </c>
      <c r="CV13" s="10" t="s">
        <v>90</v>
      </c>
      <c r="CW13" s="10" t="s">
        <v>91</v>
      </c>
      <c r="CX13" s="10" t="s">
        <v>103</v>
      </c>
      <c r="CY13" s="10" t="s">
        <v>104</v>
      </c>
      <c r="CZ13" s="10" t="s">
        <v>105</v>
      </c>
      <c r="DA13" s="10" t="s">
        <v>106</v>
      </c>
      <c r="DB13" s="10" t="s">
        <v>107</v>
      </c>
      <c r="DC13" s="10" t="s">
        <v>108</v>
      </c>
      <c r="DD13" s="10" t="s">
        <v>109</v>
      </c>
      <c r="DE13" s="10" t="s">
        <v>110</v>
      </c>
      <c r="DF13" s="10" t="s">
        <v>111</v>
      </c>
      <c r="DG13" s="10" t="s">
        <v>112</v>
      </c>
      <c r="DH13" s="10" t="s">
        <v>113</v>
      </c>
      <c r="DI13" s="10" t="s">
        <v>114</v>
      </c>
      <c r="DJ13" s="10" t="s">
        <v>115</v>
      </c>
      <c r="DK13" s="10" t="s">
        <v>116</v>
      </c>
      <c r="DL13" s="10" t="s">
        <v>117</v>
      </c>
      <c r="DM13" s="10" t="s">
        <v>118</v>
      </c>
      <c r="DN13" s="10" t="s">
        <v>119</v>
      </c>
      <c r="DO13" s="10" t="s">
        <v>120</v>
      </c>
      <c r="DP13" s="10" t="s">
        <v>121</v>
      </c>
      <c r="DQ13" s="10" t="s">
        <v>122</v>
      </c>
      <c r="DR13" s="10" t="s">
        <v>123</v>
      </c>
      <c r="DS13" s="10" t="s">
        <v>124</v>
      </c>
      <c r="DT13" s="10" t="s">
        <v>125</v>
      </c>
      <c r="DU13" s="10" t="s">
        <v>126</v>
      </c>
      <c r="DV13" s="10" t="s">
        <v>127</v>
      </c>
      <c r="DW13" s="10" t="s">
        <v>128</v>
      </c>
      <c r="DX13" s="10" t="s">
        <v>129</v>
      </c>
      <c r="DY13" s="10" t="s">
        <v>130</v>
      </c>
      <c r="DZ13" s="10" t="s">
        <v>131</v>
      </c>
      <c r="EA13" s="10"/>
    </row>
    <row r="14" spans="2:131" ht="54.75" customHeight="1" x14ac:dyDescent="0.3">
      <c r="B14" s="157" t="s">
        <v>148</v>
      </c>
      <c r="C14" s="157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>
        <f>D33</f>
        <v>0</v>
      </c>
      <c r="BC14" s="10">
        <f>D34</f>
        <v>0</v>
      </c>
      <c r="BD14" s="10">
        <f>D35</f>
        <v>0</v>
      </c>
      <c r="BE14" s="10">
        <f>D36</f>
        <v>0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>
        <f>D71</f>
        <v>0</v>
      </c>
      <c r="BX14" s="10">
        <f>D73</f>
        <v>0</v>
      </c>
      <c r="BY14" s="10">
        <f>D74</f>
        <v>0</v>
      </c>
      <c r="BZ14" s="10">
        <f>D75</f>
        <v>0</v>
      </c>
      <c r="CA14" s="10">
        <f>D76</f>
        <v>0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>
        <f>D123</f>
        <v>0</v>
      </c>
      <c r="DA14" s="10">
        <f>D130</f>
        <v>0</v>
      </c>
      <c r="DB14" s="10">
        <f>D131</f>
        <v>0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>
        <f>D147</f>
        <v>0</v>
      </c>
      <c r="DQ14" s="10">
        <f>D148</f>
        <v>0</v>
      </c>
      <c r="DR14" s="10">
        <f>D149</f>
        <v>0</v>
      </c>
      <c r="DS14" s="10">
        <f>D150</f>
        <v>0</v>
      </c>
      <c r="DT14" s="10">
        <f>D151</f>
        <v>0</v>
      </c>
      <c r="DU14" s="10">
        <f>D152</f>
        <v>0</v>
      </c>
      <c r="DV14" s="10">
        <f>D153</f>
        <v>0</v>
      </c>
      <c r="DW14" s="10">
        <f>D154</f>
        <v>0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30.75" customHeight="1" x14ac:dyDescent="0.3">
      <c r="B16" s="151" t="s">
        <v>2</v>
      </c>
      <c r="C16" s="152"/>
      <c r="D16" s="15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135</v>
      </c>
      <c r="D17" s="8"/>
    </row>
    <row r="18" spans="2:18" ht="27.75" customHeight="1" x14ac:dyDescent="0.3">
      <c r="B18" s="50">
        <v>2</v>
      </c>
      <c r="C18" s="46" t="s">
        <v>143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150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271</v>
      </c>
      <c r="D20" s="49"/>
    </row>
    <row r="21" spans="2:18" ht="27.75" customHeight="1" x14ac:dyDescent="0.3">
      <c r="B21" s="50" t="s">
        <v>172</v>
      </c>
      <c r="C21" s="46" t="s">
        <v>269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151</v>
      </c>
      <c r="C22" s="46" t="s">
        <v>6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152</v>
      </c>
      <c r="C23" s="46" t="s">
        <v>276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153</v>
      </c>
      <c r="C24" s="46" t="s">
        <v>7</v>
      </c>
      <c r="D24" s="8"/>
    </row>
    <row r="25" spans="2:18" ht="27.75" customHeight="1" x14ac:dyDescent="0.3">
      <c r="B25" s="50" t="s">
        <v>154</v>
      </c>
      <c r="C25" s="46" t="s">
        <v>0</v>
      </c>
      <c r="D25" s="8"/>
    </row>
    <row r="26" spans="2:18" ht="27.75" customHeight="1" x14ac:dyDescent="0.3">
      <c r="B26" s="50" t="s">
        <v>155</v>
      </c>
      <c r="C26" s="46" t="s">
        <v>142</v>
      </c>
      <c r="D26" s="8"/>
    </row>
    <row r="27" spans="2:18" ht="27.75" customHeight="1" x14ac:dyDescent="0.3">
      <c r="B27" s="50" t="s">
        <v>156</v>
      </c>
      <c r="C27" s="46" t="s">
        <v>9</v>
      </c>
      <c r="D27" s="8"/>
    </row>
    <row r="28" spans="2:18" ht="27.75" customHeight="1" x14ac:dyDescent="0.3">
      <c r="B28" s="50" t="s">
        <v>157</v>
      </c>
      <c r="C28" s="46" t="s">
        <v>8</v>
      </c>
      <c r="D28" s="8"/>
    </row>
    <row r="29" spans="2:18" ht="27.75" customHeight="1" x14ac:dyDescent="0.3">
      <c r="B29" s="50" t="s">
        <v>158</v>
      </c>
      <c r="C29" s="46" t="s">
        <v>4</v>
      </c>
      <c r="D29" s="8"/>
    </row>
    <row r="30" spans="2:18" ht="27.75" customHeight="1" x14ac:dyDescent="0.3">
      <c r="B30" s="50" t="s">
        <v>275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270</v>
      </c>
      <c r="D31" s="8"/>
    </row>
    <row r="32" spans="2:18" ht="27.75" customHeight="1" x14ac:dyDescent="0.3">
      <c r="B32" s="50">
        <f>+B31+1</f>
        <v>6</v>
      </c>
      <c r="C32" s="46" t="s">
        <v>171</v>
      </c>
      <c r="D32" s="7"/>
    </row>
    <row r="33" spans="1:5" ht="61.9" customHeight="1" x14ac:dyDescent="0.3">
      <c r="B33" s="44">
        <f>B32+1</f>
        <v>7</v>
      </c>
      <c r="C33" s="53" t="s">
        <v>170</v>
      </c>
      <c r="D33" s="23"/>
    </row>
    <row r="34" spans="1:5" ht="54.6" customHeight="1" x14ac:dyDescent="0.3">
      <c r="B34" s="54">
        <f>B33+1</f>
        <v>8</v>
      </c>
      <c r="C34" s="46" t="s">
        <v>175</v>
      </c>
      <c r="D34" s="46"/>
    </row>
    <row r="35" spans="1:5" ht="30.6" customHeight="1" x14ac:dyDescent="0.3">
      <c r="B35" s="55"/>
      <c r="C35" s="56" t="s">
        <v>144</v>
      </c>
      <c r="D35" s="23"/>
    </row>
    <row r="36" spans="1:5" ht="35.450000000000003" customHeight="1" x14ac:dyDescent="0.3">
      <c r="B36" s="57"/>
      <c r="C36" s="58" t="s">
        <v>140</v>
      </c>
      <c r="D36" s="23"/>
    </row>
    <row r="37" spans="1:5" ht="26.25" customHeight="1" x14ac:dyDescent="0.3">
      <c r="B37" s="152" t="s">
        <v>138</v>
      </c>
      <c r="C37" s="152"/>
      <c r="D37" s="152"/>
    </row>
    <row r="38" spans="1:5" ht="46.5" x14ac:dyDescent="0.3">
      <c r="A38" s="10">
        <v>9</v>
      </c>
      <c r="B38" s="153">
        <f>B34+1</f>
        <v>9</v>
      </c>
      <c r="C38" s="59" t="s">
        <v>173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3"/>
      <c r="C39" s="61" t="s">
        <v>4</v>
      </c>
      <c r="D39" s="9"/>
    </row>
    <row r="40" spans="1:5" ht="20.25" customHeight="1" x14ac:dyDescent="0.3">
      <c r="B40" s="153"/>
      <c r="C40" s="61" t="s">
        <v>5</v>
      </c>
      <c r="D40" s="9"/>
    </row>
    <row r="41" spans="1:5" ht="20.25" customHeight="1" x14ac:dyDescent="0.3">
      <c r="B41" s="153"/>
      <c r="C41" s="61" t="s">
        <v>18</v>
      </c>
      <c r="D41" s="9"/>
    </row>
    <row r="42" spans="1:5" ht="20.25" customHeight="1" x14ac:dyDescent="0.3">
      <c r="B42" s="153"/>
      <c r="C42" s="61" t="s">
        <v>19</v>
      </c>
      <c r="D42" s="9"/>
    </row>
    <row r="43" spans="1:5" ht="33.75" customHeight="1" x14ac:dyDescent="0.3">
      <c r="B43" s="147">
        <f>B38+1</f>
        <v>10</v>
      </c>
      <c r="C43" s="59" t="s">
        <v>174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47"/>
      <c r="C44" s="61" t="s">
        <v>20</v>
      </c>
      <c r="D44" s="11"/>
    </row>
    <row r="45" spans="1:5" ht="18.75" customHeight="1" x14ac:dyDescent="0.3">
      <c r="B45" s="147"/>
      <c r="C45" s="61" t="s">
        <v>21</v>
      </c>
      <c r="D45" s="11"/>
    </row>
    <row r="46" spans="1:5" ht="18.75" customHeight="1" x14ac:dyDescent="0.3">
      <c r="B46" s="147"/>
      <c r="C46" s="61" t="s">
        <v>22</v>
      </c>
      <c r="D46" s="11"/>
    </row>
    <row r="47" spans="1:5" ht="33" customHeight="1" x14ac:dyDescent="0.3">
      <c r="B47" s="97">
        <f>B43+1</f>
        <v>11</v>
      </c>
      <c r="C47" s="53" t="s">
        <v>277</v>
      </c>
      <c r="D47" s="9"/>
    </row>
    <row r="48" spans="1:5" ht="31.5" x14ac:dyDescent="0.3">
      <c r="B48" s="97">
        <f>B47+1</f>
        <v>12</v>
      </c>
      <c r="C48" s="59" t="s">
        <v>278</v>
      </c>
      <c r="D48" s="9"/>
    </row>
    <row r="49" spans="2:19" ht="32.25" customHeight="1" x14ac:dyDescent="0.3">
      <c r="B49" s="97">
        <f>B48+1</f>
        <v>13</v>
      </c>
      <c r="C49" s="59" t="s">
        <v>10</v>
      </c>
      <c r="D49" s="9"/>
    </row>
    <row r="50" spans="2:19" ht="31.5" x14ac:dyDescent="0.3">
      <c r="B50" s="97">
        <f>B49+1</f>
        <v>14</v>
      </c>
      <c r="C50" s="59" t="s">
        <v>23</v>
      </c>
      <c r="D50" s="9"/>
    </row>
    <row r="51" spans="2:19" ht="30.75" customHeight="1" x14ac:dyDescent="0.3">
      <c r="B51" s="97">
        <f>B50+1</f>
        <v>15</v>
      </c>
      <c r="C51" s="59" t="s">
        <v>141</v>
      </c>
      <c r="D51" s="91"/>
    </row>
    <row r="52" spans="2:19" ht="46.5" x14ac:dyDescent="0.3">
      <c r="B52" s="147">
        <f>B51+1</f>
        <v>16</v>
      </c>
      <c r="C52" s="63" t="s">
        <v>176</v>
      </c>
      <c r="D52" s="64"/>
      <c r="E52" s="2">
        <f>IF(AND(D53&gt;0,D54&gt;0),"грешка",0)</f>
        <v>0</v>
      </c>
    </row>
    <row r="53" spans="2:19" ht="16.5" customHeight="1" x14ac:dyDescent="0.3">
      <c r="B53" s="147"/>
      <c r="C53" s="65" t="s">
        <v>225</v>
      </c>
      <c r="D53" s="92"/>
    </row>
    <row r="54" spans="2:19" ht="16.5" customHeight="1" x14ac:dyDescent="0.3">
      <c r="B54" s="147"/>
      <c r="C54" s="65" t="s">
        <v>226</v>
      </c>
      <c r="D54" s="92"/>
    </row>
    <row r="55" spans="2:19" ht="46.5" x14ac:dyDescent="0.3">
      <c r="B55" s="158">
        <f>B52+1</f>
        <v>17</v>
      </c>
      <c r="C55" s="63" t="s">
        <v>177</v>
      </c>
      <c r="D55" s="60"/>
      <c r="E55" s="2">
        <f>IF(AND(D56&gt;0,D57&gt;0),"грешка",0)</f>
        <v>0</v>
      </c>
    </row>
    <row r="56" spans="2:19" ht="17.25" customHeight="1" x14ac:dyDescent="0.3">
      <c r="B56" s="158"/>
      <c r="C56" s="65" t="s">
        <v>225</v>
      </c>
      <c r="D56" s="9"/>
    </row>
    <row r="57" spans="2:19" ht="17.25" customHeight="1" x14ac:dyDescent="0.3">
      <c r="B57" s="158"/>
      <c r="C57" s="65" t="s">
        <v>226</v>
      </c>
      <c r="D57" s="9"/>
    </row>
    <row r="58" spans="2:19" x14ac:dyDescent="0.3">
      <c r="B58" s="147">
        <f>B55+1</f>
        <v>18</v>
      </c>
      <c r="C58" s="59" t="s">
        <v>279</v>
      </c>
      <c r="D58" s="60"/>
    </row>
    <row r="59" spans="2:19" ht="21.75" customHeight="1" x14ac:dyDescent="0.3">
      <c r="B59" s="147"/>
      <c r="C59" s="61" t="s">
        <v>24</v>
      </c>
      <c r="D59" s="11"/>
      <c r="E59" s="66"/>
      <c r="F59" s="66"/>
      <c r="S59" s="66"/>
    </row>
    <row r="60" spans="2:19" ht="21.75" customHeight="1" x14ac:dyDescent="0.3">
      <c r="B60" s="147"/>
      <c r="C60" s="61" t="s">
        <v>25</v>
      </c>
      <c r="D60" s="11"/>
      <c r="E60" s="66"/>
      <c r="F60" s="66"/>
      <c r="S60" s="66"/>
    </row>
    <row r="61" spans="2:19" ht="21.75" customHeight="1" x14ac:dyDescent="0.3">
      <c r="B61" s="147"/>
      <c r="C61" s="61" t="s">
        <v>26</v>
      </c>
      <c r="D61" s="11"/>
      <c r="E61" s="66"/>
      <c r="F61" s="66"/>
      <c r="S61" s="66"/>
    </row>
    <row r="62" spans="2:19" ht="21.75" customHeight="1" x14ac:dyDescent="0.3">
      <c r="B62" s="147"/>
      <c r="C62" s="61" t="s">
        <v>27</v>
      </c>
      <c r="D62" s="11"/>
      <c r="E62" s="66"/>
      <c r="F62" s="66"/>
      <c r="S62" s="66"/>
    </row>
    <row r="63" spans="2:19" ht="21.75" customHeight="1" x14ac:dyDescent="0.3">
      <c r="B63" s="147"/>
      <c r="C63" s="61" t="s">
        <v>28</v>
      </c>
      <c r="D63" s="11"/>
      <c r="E63" s="66"/>
      <c r="F63" s="66"/>
      <c r="S63" s="66"/>
    </row>
    <row r="64" spans="2:19" ht="35.25" customHeight="1" x14ac:dyDescent="0.3">
      <c r="B64" s="147"/>
      <c r="C64" s="61" t="s">
        <v>42</v>
      </c>
      <c r="D64" s="11"/>
      <c r="E64" s="66"/>
      <c r="F64" s="66"/>
      <c r="S64" s="66"/>
    </row>
    <row r="65" spans="2:19" ht="51" customHeight="1" x14ac:dyDescent="0.3">
      <c r="B65" s="147">
        <f>B58+1</f>
        <v>19</v>
      </c>
      <c r="C65" s="63" t="s">
        <v>178</v>
      </c>
      <c r="D65" s="95"/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47"/>
      <c r="C66" s="61" t="s">
        <v>37</v>
      </c>
      <c r="D66" s="11"/>
      <c r="E66" s="66"/>
      <c r="F66" s="66"/>
      <c r="S66" s="66"/>
    </row>
    <row r="67" spans="2:19" ht="21.75" customHeight="1" x14ac:dyDescent="0.3">
      <c r="B67" s="147"/>
      <c r="C67" s="61" t="s">
        <v>38</v>
      </c>
      <c r="D67" s="11"/>
      <c r="E67" s="66"/>
      <c r="F67" s="66"/>
      <c r="S67" s="66"/>
    </row>
    <row r="68" spans="2:19" ht="21.75" customHeight="1" x14ac:dyDescent="0.3">
      <c r="B68" s="147"/>
      <c r="C68" s="61" t="s">
        <v>39</v>
      </c>
      <c r="D68" s="11"/>
      <c r="E68" s="66"/>
      <c r="F68" s="66"/>
      <c r="S68" s="66"/>
    </row>
    <row r="69" spans="2:19" ht="21.75" customHeight="1" x14ac:dyDescent="0.3">
      <c r="B69" s="147"/>
      <c r="C69" s="61" t="s">
        <v>40</v>
      </c>
      <c r="D69" s="11"/>
      <c r="E69" s="66"/>
      <c r="F69" s="66"/>
      <c r="S69" s="66"/>
    </row>
    <row r="70" spans="2:19" ht="21.75" customHeight="1" x14ac:dyDescent="0.3">
      <c r="B70" s="147"/>
      <c r="C70" s="61" t="s">
        <v>41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29</v>
      </c>
      <c r="D71" s="95"/>
      <c r="E71" s="67"/>
      <c r="F71" s="67"/>
      <c r="S71" s="68"/>
    </row>
    <row r="72" spans="2:19" ht="31.5" x14ac:dyDescent="0.3">
      <c r="B72" s="147">
        <f>B71+1</f>
        <v>21</v>
      </c>
      <c r="C72" s="59" t="s">
        <v>30</v>
      </c>
      <c r="D72" s="95"/>
    </row>
    <row r="73" spans="2:19" ht="22.5" customHeight="1" x14ac:dyDescent="0.3">
      <c r="B73" s="147"/>
      <c r="C73" s="61" t="s">
        <v>227</v>
      </c>
      <c r="D73" s="11"/>
    </row>
    <row r="74" spans="2:19" ht="22.5" customHeight="1" x14ac:dyDescent="0.3">
      <c r="B74" s="147"/>
      <c r="C74" s="61" t="s">
        <v>228</v>
      </c>
      <c r="D74" s="11"/>
    </row>
    <row r="75" spans="2:19" ht="22.5" customHeight="1" x14ac:dyDescent="0.3">
      <c r="B75" s="147"/>
      <c r="C75" s="61" t="s">
        <v>229</v>
      </c>
      <c r="D75" s="11"/>
    </row>
    <row r="76" spans="2:19" ht="47.25" x14ac:dyDescent="0.3">
      <c r="B76" s="97">
        <f>B72+1</f>
        <v>22</v>
      </c>
      <c r="C76" s="59" t="s">
        <v>12</v>
      </c>
      <c r="D76" s="95"/>
    </row>
    <row r="77" spans="2:19" ht="45.75" customHeight="1" x14ac:dyDescent="0.3">
      <c r="B77" s="147">
        <f>B76+1</f>
        <v>23</v>
      </c>
      <c r="C77" s="59" t="s">
        <v>159</v>
      </c>
      <c r="D77" s="95"/>
      <c r="E77" s="2">
        <f>IF(AND(D78&gt;0,D79&gt;0),"грешка",0)</f>
        <v>0</v>
      </c>
    </row>
    <row r="78" spans="2:19" ht="19.899999999999999" customHeight="1" x14ac:dyDescent="0.3">
      <c r="B78" s="147"/>
      <c r="C78" s="56" t="s">
        <v>225</v>
      </c>
      <c r="D78" s="9"/>
    </row>
    <row r="79" spans="2:19" ht="19.899999999999999" customHeight="1" x14ac:dyDescent="0.3">
      <c r="B79" s="147"/>
      <c r="C79" s="56" t="s">
        <v>226</v>
      </c>
      <c r="D79" s="9"/>
    </row>
    <row r="80" spans="2:19" ht="39" customHeight="1" x14ac:dyDescent="0.3">
      <c r="B80" s="97">
        <f>B77+1</f>
        <v>24</v>
      </c>
      <c r="C80" s="69" t="s">
        <v>160</v>
      </c>
      <c r="D80" s="95"/>
    </row>
    <row r="81" spans="2:5" ht="63" x14ac:dyDescent="0.3">
      <c r="B81" s="153">
        <f>B80+1</f>
        <v>25</v>
      </c>
      <c r="C81" s="59" t="s">
        <v>161</v>
      </c>
      <c r="D81" s="95"/>
      <c r="E81" s="2">
        <f>IF(AND(D82&gt;0,D83&gt;0),"грешка",0)</f>
        <v>0</v>
      </c>
    </row>
    <row r="82" spans="2:5" ht="17.45" customHeight="1" x14ac:dyDescent="0.3">
      <c r="B82" s="153"/>
      <c r="C82" s="56" t="s">
        <v>225</v>
      </c>
      <c r="D82" s="9"/>
    </row>
    <row r="83" spans="2:5" ht="17.45" customHeight="1" x14ac:dyDescent="0.3">
      <c r="B83" s="153"/>
      <c r="C83" s="56" t="s">
        <v>226</v>
      </c>
      <c r="D83" s="9"/>
    </row>
    <row r="84" spans="2:5" ht="73.5" customHeight="1" x14ac:dyDescent="0.3">
      <c r="B84" s="97">
        <f>B81+1</f>
        <v>26</v>
      </c>
      <c r="C84" s="59" t="s">
        <v>162</v>
      </c>
      <c r="D84" s="95"/>
    </row>
    <row r="85" spans="2:5" ht="31.5" x14ac:dyDescent="0.3">
      <c r="B85" s="153">
        <f>B84+1</f>
        <v>27</v>
      </c>
      <c r="C85" s="46" t="s">
        <v>280</v>
      </c>
      <c r="D85" s="45"/>
      <c r="E85" s="2">
        <f>IF(AND(D86&gt;0,D87&gt;0),"грешка",0)</f>
        <v>0</v>
      </c>
    </row>
    <row r="86" spans="2:5" ht="17.45" customHeight="1" x14ac:dyDescent="0.3">
      <c r="B86" s="153"/>
      <c r="C86" s="56" t="s">
        <v>225</v>
      </c>
      <c r="D86" s="9"/>
    </row>
    <row r="87" spans="2:5" ht="17.45" customHeight="1" x14ac:dyDescent="0.3">
      <c r="B87" s="153"/>
      <c r="C87" s="56" t="s">
        <v>226</v>
      </c>
      <c r="D87" s="9"/>
    </row>
    <row r="88" spans="2:5" ht="47.25" x14ac:dyDescent="0.3">
      <c r="B88" s="97">
        <f>B85+1</f>
        <v>28</v>
      </c>
      <c r="C88" s="46" t="s">
        <v>163</v>
      </c>
      <c r="D88" s="11"/>
    </row>
    <row r="89" spans="2:5" ht="70.5" customHeight="1" x14ac:dyDescent="0.3">
      <c r="B89" s="153">
        <f>B88+1</f>
        <v>29</v>
      </c>
      <c r="C89" s="46" t="s">
        <v>179</v>
      </c>
      <c r="D89" s="95"/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3"/>
      <c r="C90" s="56" t="s">
        <v>31</v>
      </c>
      <c r="D90" s="11"/>
    </row>
    <row r="91" spans="2:5" ht="36.75" customHeight="1" x14ac:dyDescent="0.3">
      <c r="B91" s="153"/>
      <c r="C91" s="56" t="s">
        <v>32</v>
      </c>
      <c r="D91" s="11"/>
    </row>
    <row r="92" spans="2:5" ht="23.25" customHeight="1" x14ac:dyDescent="0.3">
      <c r="B92" s="153"/>
      <c r="C92" s="56" t="s">
        <v>33</v>
      </c>
      <c r="D92" s="11"/>
    </row>
    <row r="93" spans="2:5" ht="23.25" customHeight="1" x14ac:dyDescent="0.3">
      <c r="B93" s="153"/>
      <c r="C93" s="56" t="s">
        <v>34</v>
      </c>
      <c r="D93" s="11"/>
    </row>
    <row r="94" spans="2:5" ht="23.25" customHeight="1" x14ac:dyDescent="0.3">
      <c r="B94" s="153"/>
      <c r="C94" s="56" t="s">
        <v>3</v>
      </c>
      <c r="D94" s="11"/>
    </row>
    <row r="95" spans="2:5" ht="63" x14ac:dyDescent="0.3">
      <c r="B95" s="147">
        <f>B89+1</f>
        <v>30</v>
      </c>
      <c r="C95" s="46" t="s">
        <v>281</v>
      </c>
      <c r="D95" s="45"/>
      <c r="E95" s="2">
        <f>IF(AND(D96&gt;0,D97&gt;0),"грешка",0)</f>
        <v>0</v>
      </c>
    </row>
    <row r="96" spans="2:5" ht="21" customHeight="1" x14ac:dyDescent="0.3">
      <c r="B96" s="147"/>
      <c r="C96" s="56" t="s">
        <v>225</v>
      </c>
      <c r="D96" s="9"/>
    </row>
    <row r="97" spans="1:18" ht="21" customHeight="1" x14ac:dyDescent="0.3">
      <c r="B97" s="147"/>
      <c r="C97" s="56" t="s">
        <v>226</v>
      </c>
      <c r="D97" s="9"/>
    </row>
    <row r="98" spans="1:18" ht="63" x14ac:dyDescent="0.3">
      <c r="B98" s="97">
        <f>B95+1</f>
        <v>31</v>
      </c>
      <c r="C98" s="46" t="s">
        <v>164</v>
      </c>
      <c r="D98" s="11"/>
    </row>
    <row r="99" spans="1:18" ht="24" customHeight="1" x14ac:dyDescent="0.3">
      <c r="B99" s="145" t="s">
        <v>13</v>
      </c>
      <c r="C99" s="145"/>
      <c r="D99" s="145"/>
    </row>
    <row r="100" spans="1:18" ht="31.5" x14ac:dyDescent="0.3">
      <c r="B100" s="97">
        <f>B98+1</f>
        <v>32</v>
      </c>
      <c r="C100" s="46" t="s">
        <v>134</v>
      </c>
      <c r="D100" s="11"/>
    </row>
    <row r="101" spans="1:18" s="70" customFormat="1" ht="126" x14ac:dyDescent="0.3">
      <c r="A101" s="77"/>
      <c r="B101" s="96">
        <f>B100+1</f>
        <v>33</v>
      </c>
      <c r="C101" s="53" t="s">
        <v>282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47.25" x14ac:dyDescent="0.3">
      <c r="B102" s="147">
        <f>B101+1</f>
        <v>34</v>
      </c>
      <c r="C102" s="46" t="s">
        <v>165</v>
      </c>
      <c r="D102" s="45"/>
      <c r="E102" s="2">
        <f>IF(AND(D103&gt;0,D104&gt;0),"грешка",0)</f>
        <v>0</v>
      </c>
    </row>
    <row r="103" spans="1:18" ht="21" customHeight="1" x14ac:dyDescent="0.3">
      <c r="B103" s="147"/>
      <c r="C103" s="56" t="s">
        <v>225</v>
      </c>
      <c r="D103" s="11"/>
    </row>
    <row r="104" spans="1:18" ht="21" customHeight="1" x14ac:dyDescent="0.3">
      <c r="B104" s="147"/>
      <c r="C104" s="56" t="s">
        <v>226</v>
      </c>
      <c r="D104" s="11"/>
    </row>
    <row r="105" spans="1:18" ht="63" x14ac:dyDescent="0.3">
      <c r="B105" s="147">
        <f>B102+1</f>
        <v>35</v>
      </c>
      <c r="C105" s="72" t="s">
        <v>166</v>
      </c>
      <c r="D105" s="45"/>
      <c r="E105" s="2">
        <f>IF(AND(D106&gt;0,D107&gt;0),"грешка",0)</f>
        <v>0</v>
      </c>
    </row>
    <row r="106" spans="1:18" ht="21" customHeight="1" x14ac:dyDescent="0.3">
      <c r="B106" s="147"/>
      <c r="C106" s="56" t="s">
        <v>225</v>
      </c>
      <c r="D106" s="11"/>
    </row>
    <row r="107" spans="1:18" ht="21" customHeight="1" x14ac:dyDescent="0.3">
      <c r="B107" s="147"/>
      <c r="C107" s="56" t="s">
        <v>226</v>
      </c>
      <c r="D107" s="11"/>
    </row>
    <row r="108" spans="1:18" ht="47.25" x14ac:dyDescent="0.3">
      <c r="B108" s="147">
        <f>B105+1</f>
        <v>36</v>
      </c>
      <c r="C108" s="72" t="s">
        <v>167</v>
      </c>
      <c r="D108" s="45"/>
      <c r="E108" s="2">
        <f>IF(AND(D109&gt;0,D110&gt;0),"грешка",0)</f>
        <v>0</v>
      </c>
    </row>
    <row r="109" spans="1:18" ht="21" customHeight="1" x14ac:dyDescent="0.3">
      <c r="B109" s="147"/>
      <c r="C109" s="56" t="s">
        <v>225</v>
      </c>
      <c r="D109" s="11"/>
    </row>
    <row r="110" spans="1:18" ht="21" customHeight="1" x14ac:dyDescent="0.3">
      <c r="B110" s="147"/>
      <c r="C110" s="56" t="s">
        <v>226</v>
      </c>
      <c r="D110" s="11"/>
    </row>
    <row r="111" spans="1:18" ht="78.75" x14ac:dyDescent="0.3">
      <c r="B111" s="147">
        <f>B108+1</f>
        <v>37</v>
      </c>
      <c r="C111" s="46" t="s">
        <v>168</v>
      </c>
      <c r="D111" s="45"/>
      <c r="E111" s="2">
        <f>IF(AND(D112&gt;0,D113&gt;0),"грешка",0)</f>
        <v>0</v>
      </c>
    </row>
    <row r="112" spans="1:18" ht="21" customHeight="1" x14ac:dyDescent="0.3">
      <c r="B112" s="147"/>
      <c r="C112" s="56" t="s">
        <v>225</v>
      </c>
      <c r="D112" s="11"/>
    </row>
    <row r="113" spans="2:5" ht="21" customHeight="1" x14ac:dyDescent="0.3">
      <c r="B113" s="147"/>
      <c r="C113" s="56" t="s">
        <v>226</v>
      </c>
      <c r="D113" s="11"/>
    </row>
    <row r="114" spans="2:5" ht="63" x14ac:dyDescent="0.3">
      <c r="B114" s="147">
        <f>B111+1</f>
        <v>38</v>
      </c>
      <c r="C114" s="46" t="s">
        <v>169</v>
      </c>
      <c r="D114" s="45"/>
      <c r="E114" s="2">
        <f>IF(AND(D115&gt;0,D116&gt;0),"грешка",0)</f>
        <v>0</v>
      </c>
    </row>
    <row r="115" spans="2:5" ht="21" customHeight="1" x14ac:dyDescent="0.3">
      <c r="B115" s="147"/>
      <c r="C115" s="56" t="s">
        <v>225</v>
      </c>
      <c r="D115" s="11"/>
    </row>
    <row r="116" spans="2:5" ht="21" customHeight="1" x14ac:dyDescent="0.3">
      <c r="B116" s="147"/>
      <c r="C116" s="56" t="s">
        <v>226</v>
      </c>
      <c r="D116" s="11"/>
    </row>
    <row r="117" spans="2:5" ht="21" customHeight="1" x14ac:dyDescent="0.3">
      <c r="B117" s="147">
        <f>B114+1</f>
        <v>39</v>
      </c>
      <c r="C117" s="46" t="s">
        <v>14</v>
      </c>
      <c r="D117" s="95"/>
    </row>
    <row r="118" spans="2:5" ht="21" customHeight="1" x14ac:dyDescent="0.3">
      <c r="B118" s="147"/>
      <c r="C118" s="56" t="s">
        <v>15</v>
      </c>
      <c r="D118" s="11"/>
    </row>
    <row r="119" spans="2:5" ht="21" customHeight="1" x14ac:dyDescent="0.3">
      <c r="B119" s="147"/>
      <c r="C119" s="56" t="s">
        <v>16</v>
      </c>
      <c r="D119" s="11"/>
    </row>
    <row r="120" spans="2:5" ht="31.5" x14ac:dyDescent="0.3">
      <c r="B120" s="147">
        <f>B117+1</f>
        <v>40</v>
      </c>
      <c r="C120" s="53" t="s">
        <v>35</v>
      </c>
      <c r="D120" s="95"/>
    </row>
    <row r="121" spans="2:5" x14ac:dyDescent="0.3">
      <c r="B121" s="147"/>
      <c r="C121" s="73" t="s">
        <v>36</v>
      </c>
      <c r="D121" s="11"/>
    </row>
    <row r="122" spans="2:5" x14ac:dyDescent="0.3">
      <c r="B122" s="147"/>
      <c r="C122" s="73" t="s">
        <v>17</v>
      </c>
      <c r="D122" s="11"/>
    </row>
    <row r="123" spans="2:5" ht="31.5" x14ac:dyDescent="0.3">
      <c r="B123" s="97">
        <f>B120+1</f>
        <v>41</v>
      </c>
      <c r="C123" s="53" t="s">
        <v>43</v>
      </c>
      <c r="D123" s="95"/>
    </row>
    <row r="124" spans="2:5" ht="24.75" customHeight="1" x14ac:dyDescent="0.3">
      <c r="B124" s="145" t="s">
        <v>139</v>
      </c>
      <c r="C124" s="145"/>
      <c r="D124" s="145"/>
    </row>
    <row r="125" spans="2:5" ht="96" customHeight="1" x14ac:dyDescent="0.3">
      <c r="B125" s="96">
        <f>B123+1</f>
        <v>42</v>
      </c>
      <c r="C125" s="53" t="s">
        <v>230</v>
      </c>
      <c r="D125" s="95"/>
    </row>
    <row r="126" spans="2:5" ht="19.149999999999999" customHeight="1" x14ac:dyDescent="0.3">
      <c r="B126" s="74"/>
      <c r="C126" s="75" t="s">
        <v>145</v>
      </c>
      <c r="D126" s="9"/>
    </row>
    <row r="127" spans="2:5" ht="19.149999999999999" customHeight="1" x14ac:dyDescent="0.3">
      <c r="B127" s="74"/>
      <c r="C127" s="75" t="s">
        <v>146</v>
      </c>
      <c r="D127" s="9"/>
    </row>
    <row r="128" spans="2:5" ht="19.149999999999999" customHeight="1" thickBot="1" x14ac:dyDescent="0.35">
      <c r="B128" s="100"/>
      <c r="C128" s="75" t="s">
        <v>147</v>
      </c>
      <c r="D128" s="9"/>
    </row>
    <row r="129" spans="1:20" s="76" customFormat="1" ht="138" customHeight="1" x14ac:dyDescent="0.35">
      <c r="A129" s="140"/>
      <c r="B129" s="101">
        <f>+B125+1</f>
        <v>43</v>
      </c>
      <c r="C129" s="148" t="s">
        <v>337</v>
      </c>
      <c r="D129" s="149"/>
      <c r="E129" s="3">
        <f>IF(SUM(A130:A146,E146,E148)&gt;1,"превишен брой уреди",0)</f>
        <v>0</v>
      </c>
      <c r="G129" s="104" t="s">
        <v>302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A130" s="10">
        <f t="shared" ref="A130:A156" si="0">+IF(D130&gt;0,1,0)</f>
        <v>0</v>
      </c>
      <c r="B130" s="102"/>
      <c r="C130" s="98" t="s">
        <v>292</v>
      </c>
      <c r="D130" s="11"/>
      <c r="E130" s="77"/>
      <c r="G130" s="105">
        <f t="shared" ref="G130:G138" si="1">+IF(Q191="Не",0,Q191)</f>
        <v>0</v>
      </c>
      <c r="J130" s="39"/>
    </row>
    <row r="131" spans="1:20" ht="22.9" customHeight="1" x14ac:dyDescent="0.3">
      <c r="A131" s="10">
        <f t="shared" si="0"/>
        <v>0</v>
      </c>
      <c r="B131" s="102"/>
      <c r="C131" s="98" t="s">
        <v>291</v>
      </c>
      <c r="D131" s="11"/>
      <c r="E131" s="77"/>
      <c r="G131" s="105">
        <f t="shared" si="1"/>
        <v>0</v>
      </c>
      <c r="J131" s="39"/>
    </row>
    <row r="132" spans="1:20" ht="22.9" customHeight="1" x14ac:dyDescent="0.3">
      <c r="A132" s="10">
        <f t="shared" si="0"/>
        <v>0</v>
      </c>
      <c r="B132" s="102"/>
      <c r="C132" s="98" t="s">
        <v>290</v>
      </c>
      <c r="D132" s="11"/>
      <c r="E132" s="77"/>
      <c r="G132" s="105">
        <f t="shared" si="1"/>
        <v>0</v>
      </c>
      <c r="J132" s="39"/>
    </row>
    <row r="133" spans="1:20" ht="22.9" customHeight="1" x14ac:dyDescent="0.3">
      <c r="A133" s="10">
        <f t="shared" si="0"/>
        <v>0</v>
      </c>
      <c r="B133" s="102"/>
      <c r="C133" s="98" t="s">
        <v>289</v>
      </c>
      <c r="D133" s="11"/>
      <c r="E133" s="77"/>
      <c r="G133" s="105">
        <f t="shared" si="1"/>
        <v>0</v>
      </c>
      <c r="J133" s="39"/>
    </row>
    <row r="134" spans="1:20" ht="22.9" customHeight="1" x14ac:dyDescent="0.3">
      <c r="A134" s="10">
        <f t="shared" si="0"/>
        <v>0</v>
      </c>
      <c r="B134" s="102"/>
      <c r="C134" s="98" t="s">
        <v>288</v>
      </c>
      <c r="D134" s="11"/>
      <c r="E134" s="77"/>
      <c r="G134" s="105">
        <f t="shared" si="1"/>
        <v>0</v>
      </c>
      <c r="J134" s="39"/>
    </row>
    <row r="135" spans="1:20" ht="22.9" customHeight="1" x14ac:dyDescent="0.3">
      <c r="A135" s="10">
        <f t="shared" si="0"/>
        <v>0</v>
      </c>
      <c r="B135" s="102"/>
      <c r="C135" s="98" t="s">
        <v>287</v>
      </c>
      <c r="D135" s="11"/>
      <c r="E135" s="77"/>
      <c r="G135" s="105">
        <f t="shared" si="1"/>
        <v>0</v>
      </c>
      <c r="J135" s="39"/>
    </row>
    <row r="136" spans="1:20" ht="22.9" customHeight="1" x14ac:dyDescent="0.3">
      <c r="A136" s="10">
        <f t="shared" si="0"/>
        <v>0</v>
      </c>
      <c r="B136" s="102"/>
      <c r="C136" s="98" t="s">
        <v>286</v>
      </c>
      <c r="D136" s="11"/>
      <c r="E136" s="77"/>
      <c r="G136" s="105">
        <f t="shared" si="1"/>
        <v>0</v>
      </c>
      <c r="H136" s="106"/>
      <c r="J136" s="39"/>
    </row>
    <row r="137" spans="1:20" ht="22.9" customHeight="1" x14ac:dyDescent="0.3">
      <c r="A137" s="10">
        <f t="shared" si="0"/>
        <v>0</v>
      </c>
      <c r="B137" s="102"/>
      <c r="C137" s="98" t="s">
        <v>285</v>
      </c>
      <c r="D137" s="11"/>
      <c r="E137" s="77"/>
      <c r="G137" s="105">
        <f t="shared" si="1"/>
        <v>0</v>
      </c>
      <c r="H137" s="106"/>
      <c r="J137" s="39"/>
    </row>
    <row r="138" spans="1:20" ht="22.9" customHeight="1" x14ac:dyDescent="0.3">
      <c r="A138" s="10">
        <f t="shared" si="0"/>
        <v>0</v>
      </c>
      <c r="B138" s="102"/>
      <c r="C138" s="98" t="s">
        <v>284</v>
      </c>
      <c r="D138" s="11"/>
      <c r="E138" s="77"/>
      <c r="G138" s="105">
        <f t="shared" si="1"/>
        <v>0</v>
      </c>
      <c r="H138" s="106"/>
      <c r="J138" s="39"/>
    </row>
    <row r="139" spans="1:20" ht="22.9" customHeight="1" x14ac:dyDescent="0.3">
      <c r="A139" s="10">
        <f t="shared" si="0"/>
        <v>0</v>
      </c>
      <c r="B139" s="102"/>
      <c r="C139" s="98" t="s">
        <v>283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0"/>
        <v>0</v>
      </c>
      <c r="B140" s="102"/>
      <c r="C140" s="98" t="s">
        <v>294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0"/>
        <v>0</v>
      </c>
      <c r="B141" s="102"/>
      <c r="C141" s="98" t="s">
        <v>295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0"/>
        <v>0</v>
      </c>
      <c r="B142" s="102"/>
      <c r="C142" s="98" t="s">
        <v>296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0"/>
        <v>0</v>
      </c>
      <c r="B143" s="102"/>
      <c r="C143" s="98" t="s">
        <v>293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0"/>
        <v>0</v>
      </c>
      <c r="B144" s="102"/>
      <c r="C144" s="98" t="s">
        <v>297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0"/>
        <v>0</v>
      </c>
      <c r="B145" s="102"/>
      <c r="C145" s="98" t="s">
        <v>298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0"/>
        <v>0</v>
      </c>
      <c r="B146" s="102"/>
      <c r="C146" s="98" t="s">
        <v>299</v>
      </c>
      <c r="D146" s="11"/>
      <c r="E146" s="4">
        <f>IF(OR(D147&gt;0,D148&gt;0),1,0)</f>
        <v>0</v>
      </c>
      <c r="G146" s="105">
        <f t="shared" si="2"/>
        <v>0</v>
      </c>
      <c r="H146" s="106"/>
      <c r="J146" s="39"/>
    </row>
    <row r="147" spans="1:10" ht="22.9" customHeight="1" x14ac:dyDescent="0.3">
      <c r="A147" s="10">
        <f t="shared" si="0"/>
        <v>0</v>
      </c>
      <c r="B147" s="102"/>
      <c r="C147" s="98" t="s">
        <v>300</v>
      </c>
      <c r="D147" s="11"/>
      <c r="E147" s="4">
        <f>IF((D147+D148)&gt;3,"Превишен максимален брой конвектори",0)</f>
        <v>0</v>
      </c>
      <c r="G147" s="105">
        <f t="shared" si="2"/>
        <v>0</v>
      </c>
      <c r="J147" s="39"/>
    </row>
    <row r="148" spans="1:10" ht="22.9" customHeight="1" x14ac:dyDescent="0.3">
      <c r="A148" s="10">
        <f t="shared" si="0"/>
        <v>0</v>
      </c>
      <c r="B148" s="102"/>
      <c r="C148" s="98" t="s">
        <v>301</v>
      </c>
      <c r="D148" s="11"/>
      <c r="E148" s="4">
        <f>IF(OR(D149&gt;0,D150&gt;0,D151&gt;0,D152&gt;0,D153&gt;0,D154&gt;0),1,0)</f>
        <v>0</v>
      </c>
      <c r="G148" s="105">
        <f t="shared" si="2"/>
        <v>0</v>
      </c>
      <c r="J148" s="39"/>
    </row>
    <row r="149" spans="1:10" ht="22.9" customHeight="1" x14ac:dyDescent="0.3">
      <c r="A149" s="10">
        <f t="shared" si="0"/>
        <v>0</v>
      </c>
      <c r="B149" s="102"/>
      <c r="C149" s="98" t="s">
        <v>329</v>
      </c>
      <c r="D149" s="11"/>
      <c r="E149" s="4">
        <f>IF((D149+D150+D151+D152+D153+D154)&gt;3,"Превишен максимален брой климатици",0)</f>
        <v>0</v>
      </c>
      <c r="G149" s="105">
        <f t="shared" si="2"/>
        <v>0</v>
      </c>
      <c r="J149" s="39"/>
    </row>
    <row r="150" spans="1:10" ht="22.9" customHeight="1" x14ac:dyDescent="0.3">
      <c r="A150" s="10">
        <f t="shared" si="0"/>
        <v>0</v>
      </c>
      <c r="B150" s="102"/>
      <c r="C150" s="98" t="s">
        <v>330</v>
      </c>
      <c r="D150" s="11"/>
      <c r="E150" s="10"/>
      <c r="G150" s="105">
        <f t="shared" si="2"/>
        <v>0</v>
      </c>
      <c r="J150" s="39"/>
    </row>
    <row r="151" spans="1:10" ht="22.9" customHeight="1" x14ac:dyDescent="0.3">
      <c r="A151" s="10">
        <f t="shared" si="0"/>
        <v>0</v>
      </c>
      <c r="B151" s="102"/>
      <c r="C151" s="98" t="s">
        <v>331</v>
      </c>
      <c r="D151" s="11"/>
      <c r="E151" s="10"/>
      <c r="G151" s="105">
        <f t="shared" si="2"/>
        <v>0</v>
      </c>
      <c r="J151" s="39"/>
    </row>
    <row r="152" spans="1:10" ht="22.9" customHeight="1" x14ac:dyDescent="0.3">
      <c r="A152" s="10">
        <f t="shared" si="0"/>
        <v>0</v>
      </c>
      <c r="B152" s="102"/>
      <c r="C152" s="98" t="s">
        <v>332</v>
      </c>
      <c r="D152" s="11"/>
      <c r="E152" s="10"/>
      <c r="G152" s="105">
        <f t="shared" si="2"/>
        <v>0</v>
      </c>
      <c r="J152" s="39"/>
    </row>
    <row r="153" spans="1:10" ht="22.9" customHeight="1" x14ac:dyDescent="0.3">
      <c r="A153" s="10">
        <f t="shared" si="0"/>
        <v>0</v>
      </c>
      <c r="B153" s="102"/>
      <c r="C153" s="98" t="s">
        <v>333</v>
      </c>
      <c r="D153" s="11"/>
      <c r="E153" s="10"/>
      <c r="G153" s="105">
        <f t="shared" si="2"/>
        <v>0</v>
      </c>
      <c r="J153" s="39"/>
    </row>
    <row r="154" spans="1:10" ht="22.9" customHeight="1" thickBot="1" x14ac:dyDescent="0.35">
      <c r="A154" s="10">
        <f t="shared" si="0"/>
        <v>0</v>
      </c>
      <c r="B154" s="102"/>
      <c r="C154" s="99" t="s">
        <v>334</v>
      </c>
      <c r="D154" s="11"/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 t="shared" si="0"/>
        <v>0</v>
      </c>
      <c r="B155" s="102"/>
      <c r="C155" s="98" t="s">
        <v>335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 t="shared" si="0"/>
        <v>0</v>
      </c>
      <c r="B156" s="103"/>
      <c r="C156" s="98" t="s">
        <v>336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46" t="s">
        <v>272</v>
      </c>
      <c r="C157" s="145"/>
      <c r="D157" s="145"/>
      <c r="G157" s="106"/>
      <c r="J157" s="39"/>
    </row>
    <row r="158" spans="1:10" ht="24" customHeight="1" x14ac:dyDescent="0.3">
      <c r="B158" s="78"/>
      <c r="C158" s="79" t="s">
        <v>273</v>
      </c>
      <c r="D158" s="78"/>
      <c r="J158" s="39"/>
    </row>
    <row r="159" spans="1:10" x14ac:dyDescent="0.3">
      <c r="B159" s="45">
        <v>1</v>
      </c>
      <c r="C159" s="46" t="s">
        <v>136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137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231</v>
      </c>
      <c r="D161" s="11"/>
      <c r="J161" s="39"/>
    </row>
    <row r="162" spans="2:20" ht="47.25" x14ac:dyDescent="0.3">
      <c r="B162" s="45">
        <f t="shared" si="3"/>
        <v>4</v>
      </c>
      <c r="C162" s="46" t="s">
        <v>232</v>
      </c>
      <c r="D162" s="11"/>
      <c r="J162" s="39"/>
    </row>
    <row r="163" spans="2:20" ht="48.75" thickBot="1" x14ac:dyDescent="0.35">
      <c r="B163" s="45">
        <f t="shared" si="3"/>
        <v>5</v>
      </c>
      <c r="C163" s="80" t="s">
        <v>233</v>
      </c>
      <c r="D163" s="11"/>
      <c r="G163" s="106"/>
      <c r="J163" s="39"/>
    </row>
    <row r="164" spans="2:20" ht="49.5" thickTop="1" thickBot="1" x14ac:dyDescent="0.35">
      <c r="B164" s="45">
        <f t="shared" si="3"/>
        <v>6</v>
      </c>
      <c r="C164" s="80" t="s">
        <v>268</v>
      </c>
      <c r="D164" s="11"/>
      <c r="G164" s="106"/>
      <c r="J164" s="155" t="s">
        <v>180</v>
      </c>
      <c r="K164" s="156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63.75" x14ac:dyDescent="0.3">
      <c r="B165" s="45">
        <f t="shared" si="3"/>
        <v>7</v>
      </c>
      <c r="C165" s="80" t="s">
        <v>234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32.25" x14ac:dyDescent="0.3">
      <c r="B166" s="45">
        <f t="shared" si="3"/>
        <v>8</v>
      </c>
      <c r="C166" s="80" t="s">
        <v>235</v>
      </c>
      <c r="D166" s="11"/>
      <c r="G166" s="106"/>
      <c r="J166" s="108" t="s">
        <v>303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B167" s="39"/>
      <c r="G167" s="106"/>
      <c r="J167" s="110" t="s">
        <v>304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B168" s="39"/>
      <c r="G168" s="106"/>
      <c r="J168" s="110" t="s">
        <v>305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306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250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249</v>
      </c>
      <c r="D171" s="87" t="s">
        <v>247</v>
      </c>
      <c r="E171" s="87" t="s">
        <v>248</v>
      </c>
      <c r="G171" s="106"/>
      <c r="J171" s="108" t="s">
        <v>307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251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0</v>
      </c>
      <c r="G172" s="106"/>
      <c r="J172" s="110" t="s">
        <v>308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252</v>
      </c>
      <c r="D173" s="82">
        <v>4</v>
      </c>
      <c r="E173" s="82">
        <f>IF(D36&gt;0,D173,0)</f>
        <v>0</v>
      </c>
      <c r="G173" s="106"/>
      <c r="J173" s="110" t="s">
        <v>309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253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254</v>
      </c>
      <c r="D175" s="83">
        <v>2</v>
      </c>
      <c r="E175" s="82">
        <f>SUM(E176:E177)</f>
        <v>0</v>
      </c>
      <c r="G175" s="106"/>
      <c r="J175" s="111" t="s">
        <v>310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236</v>
      </c>
      <c r="D176" s="84">
        <v>1</v>
      </c>
      <c r="E176" s="84">
        <f>IF(D53&gt;0,D176,0)</f>
        <v>0</v>
      </c>
      <c r="G176" s="106"/>
      <c r="J176" s="111" t="s">
        <v>311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237</v>
      </c>
      <c r="D177" s="84">
        <v>1</v>
      </c>
      <c r="E177" s="84">
        <f>IF(D56&gt;0,D177,0)</f>
        <v>0</v>
      </c>
      <c r="G177" s="106"/>
      <c r="J177" s="111" t="s">
        <v>312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255</v>
      </c>
      <c r="D178" s="82">
        <v>6</v>
      </c>
      <c r="E178" s="82">
        <f>SUM(E179:E181)</f>
        <v>0</v>
      </c>
      <c r="G178" s="106"/>
      <c r="J178" s="111" t="s">
        <v>313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242</v>
      </c>
      <c r="D179" s="84">
        <v>2</v>
      </c>
      <c r="E179" s="84">
        <f>IF(D103&gt;0,D179,0)</f>
        <v>0</v>
      </c>
      <c r="G179" s="106"/>
      <c r="J179" s="111" t="s">
        <v>314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243</v>
      </c>
      <c r="D180" s="84">
        <v>2</v>
      </c>
      <c r="E180" s="84">
        <f>IF(D109&gt;0,D180,0)</f>
        <v>0</v>
      </c>
      <c r="G180" s="106"/>
      <c r="J180" s="114" t="s">
        <v>315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244</v>
      </c>
      <c r="D181" s="84">
        <v>2</v>
      </c>
      <c r="E181" s="84">
        <f>IF(D106&gt;0,D181,0)</f>
        <v>0</v>
      </c>
      <c r="G181" s="106"/>
      <c r="J181" s="114" t="s">
        <v>316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256</v>
      </c>
      <c r="D182" s="83">
        <v>4</v>
      </c>
      <c r="E182" s="82">
        <f>SUM(E183:E186)</f>
        <v>0</v>
      </c>
      <c r="G182" s="106"/>
      <c r="J182" s="114" t="s">
        <v>317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238</v>
      </c>
      <c r="D183" s="84">
        <v>1</v>
      </c>
      <c r="E183" s="84">
        <f>IF(D100=1,D183,0)</f>
        <v>0</v>
      </c>
      <c r="G183" s="106"/>
      <c r="J183" s="111" t="s">
        <v>318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239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240</v>
      </c>
      <c r="D185" s="84">
        <v>3</v>
      </c>
      <c r="E185" s="84">
        <f>IF(D100=3,D185,0)</f>
        <v>0</v>
      </c>
      <c r="G185" s="106"/>
      <c r="J185" s="108" t="s">
        <v>181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241</v>
      </c>
      <c r="D186" s="84">
        <v>4</v>
      </c>
      <c r="E186" s="84">
        <f>IF(D100&gt;=4,D186,0)</f>
        <v>0</v>
      </c>
      <c r="G186" s="106"/>
      <c r="J186" s="110" t="s">
        <v>319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257</v>
      </c>
      <c r="D187" s="82">
        <v>3</v>
      </c>
      <c r="E187" s="82">
        <f>MAX(E188:E189)</f>
        <v>0</v>
      </c>
      <c r="G187" s="106"/>
      <c r="J187" s="110" t="s">
        <v>320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245</v>
      </c>
      <c r="D188" s="84">
        <v>2</v>
      </c>
      <c r="E188" s="84">
        <f>IF(D112&gt;0,D188,0)</f>
        <v>0</v>
      </c>
      <c r="G188" s="106"/>
      <c r="J188" s="116" t="s">
        <v>321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246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185</v>
      </c>
      <c r="O190" s="19"/>
      <c r="P190" s="19"/>
      <c r="Q190" s="117" t="s">
        <v>184</v>
      </c>
      <c r="R190" s="14"/>
      <c r="S190" s="132" t="s">
        <v>186</v>
      </c>
      <c r="T190" s="139" t="s">
        <v>187</v>
      </c>
    </row>
    <row r="191" spans="3:20" x14ac:dyDescent="0.3">
      <c r="G191" s="106"/>
      <c r="J191" s="33"/>
      <c r="K191" s="12"/>
      <c r="L191" s="12"/>
      <c r="M191" s="13"/>
      <c r="N191" s="119" t="s">
        <v>188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189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190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191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192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193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194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195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196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338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197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198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199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339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200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201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202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203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204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205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206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207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208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209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210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211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212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182</v>
      </c>
      <c r="T218" s="123" t="s">
        <v>183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213</v>
      </c>
      <c r="P220" s="126" t="s">
        <v>213</v>
      </c>
      <c r="Q220" s="126" t="s">
        <v>213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214</v>
      </c>
      <c r="P221" s="119" t="s">
        <v>215</v>
      </c>
      <c r="Q221" s="119" t="s">
        <v>216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217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218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219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220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221</v>
      </c>
      <c r="O227" s="20" t="s">
        <v>322</v>
      </c>
      <c r="P227" s="20" t="s">
        <v>323</v>
      </c>
      <c r="Q227" s="20" t="s">
        <v>324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222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223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214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215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216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186</v>
      </c>
      <c r="M234" s="118" t="s">
        <v>187</v>
      </c>
      <c r="N234" s="20" t="s">
        <v>224</v>
      </c>
      <c r="O234" s="20" t="s">
        <v>325</v>
      </c>
      <c r="P234" s="20" t="s">
        <v>326</v>
      </c>
      <c r="Q234" s="20" t="s">
        <v>327</v>
      </c>
      <c r="R234" s="132" t="s">
        <v>328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203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204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205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206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207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208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209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210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120:B122"/>
    <mergeCell ref="B124:D124"/>
    <mergeCell ref="C129:D129"/>
    <mergeCell ref="B157:D157"/>
    <mergeCell ref="J164:K164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</mergeCells>
  <conditionalFormatting sqref="E38">
    <cfRule type="cellIs" dxfId="62" priority="21" operator="greaterThan">
      <formula>0</formula>
    </cfRule>
  </conditionalFormatting>
  <conditionalFormatting sqref="E43">
    <cfRule type="cellIs" dxfId="61" priority="20" operator="greaterThan">
      <formula>0</formula>
    </cfRule>
  </conditionalFormatting>
  <conditionalFormatting sqref="E52">
    <cfRule type="cellIs" dxfId="60" priority="19" operator="greaterThan">
      <formula>0</formula>
    </cfRule>
  </conditionalFormatting>
  <conditionalFormatting sqref="E55">
    <cfRule type="cellIs" dxfId="59" priority="18" operator="greaterThan">
      <formula>0</formula>
    </cfRule>
  </conditionalFormatting>
  <conditionalFormatting sqref="E65">
    <cfRule type="cellIs" dxfId="58" priority="17" operator="greaterThan">
      <formula>0</formula>
    </cfRule>
  </conditionalFormatting>
  <conditionalFormatting sqref="E77">
    <cfRule type="cellIs" dxfId="57" priority="16" operator="greaterThan">
      <formula>0</formula>
    </cfRule>
  </conditionalFormatting>
  <conditionalFormatting sqref="E81">
    <cfRule type="cellIs" dxfId="56" priority="15" operator="greaterThan">
      <formula>0</formula>
    </cfRule>
  </conditionalFormatting>
  <conditionalFormatting sqref="E85">
    <cfRule type="cellIs" dxfId="55" priority="14" operator="greaterThan">
      <formula>0</formula>
    </cfRule>
  </conditionalFormatting>
  <conditionalFormatting sqref="E95">
    <cfRule type="cellIs" dxfId="54" priority="13" operator="greaterThan">
      <formula>0</formula>
    </cfRule>
  </conditionalFormatting>
  <conditionalFormatting sqref="E102">
    <cfRule type="cellIs" dxfId="53" priority="12" operator="greaterThan">
      <formula>0</formula>
    </cfRule>
  </conditionalFormatting>
  <conditionalFormatting sqref="E105">
    <cfRule type="cellIs" dxfId="52" priority="11" operator="greaterThan">
      <formula>0</formula>
    </cfRule>
  </conditionalFormatting>
  <conditionalFormatting sqref="E108">
    <cfRule type="cellIs" dxfId="51" priority="10" operator="greaterThan">
      <formula>0</formula>
    </cfRule>
  </conditionalFormatting>
  <conditionalFormatting sqref="E111">
    <cfRule type="cellIs" dxfId="50" priority="9" operator="greaterThan">
      <formula>0</formula>
    </cfRule>
  </conditionalFormatting>
  <conditionalFormatting sqref="E114">
    <cfRule type="cellIs" dxfId="49" priority="8" operator="greaterThan">
      <formula>0</formula>
    </cfRule>
  </conditionalFormatting>
  <conditionalFormatting sqref="E156">
    <cfRule type="cellIs" dxfId="48" priority="7" operator="greaterThan">
      <formula>0</formula>
    </cfRule>
  </conditionalFormatting>
  <conditionalFormatting sqref="E149">
    <cfRule type="cellIs" dxfId="47" priority="6" operator="greaterThan">
      <formula>0</formula>
    </cfRule>
  </conditionalFormatting>
  <conditionalFormatting sqref="E147">
    <cfRule type="cellIs" dxfId="46" priority="5" operator="greaterThan">
      <formula>0</formula>
    </cfRule>
  </conditionalFormatting>
  <conditionalFormatting sqref="E130">
    <cfRule type="cellIs" dxfId="45" priority="4" operator="greaterThan">
      <formula>0</formula>
    </cfRule>
  </conditionalFormatting>
  <conditionalFormatting sqref="E129">
    <cfRule type="cellIs" dxfId="44" priority="3" operator="greaterThan">
      <formula>0</formula>
    </cfRule>
  </conditionalFormatting>
  <conditionalFormatting sqref="E155">
    <cfRule type="cellIs" dxfId="43" priority="2" operator="greaterThan">
      <formula>0</formula>
    </cfRule>
  </conditionalFormatting>
  <conditionalFormatting sqref="E89">
    <cfRule type="cellIs" dxfId="42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68"/>
  <sheetViews>
    <sheetView tabSelected="1" topLeftCell="A156" zoomScale="80" zoomScaleNormal="80" zoomScaleSheetLayoutView="85" workbookViewId="0">
      <selection activeCell="D164" sqref="D164"/>
    </sheetView>
  </sheetViews>
  <sheetFormatPr defaultColWidth="9.140625" defaultRowHeight="17.25" x14ac:dyDescent="0.3"/>
  <cols>
    <col min="1" max="1" width="2.85546875" style="10" customWidth="1"/>
    <col min="2" max="2" width="5.28515625" style="38" customWidth="1"/>
    <col min="3" max="3" width="69.28515625" style="39" customWidth="1"/>
    <col min="4" max="4" width="47.7109375" style="39" customWidth="1"/>
    <col min="5" max="5" width="22.140625" style="39" customWidth="1"/>
    <col min="6" max="75" width="9.140625" style="39" customWidth="1"/>
    <col min="76" max="16384" width="9.140625" style="39"/>
  </cols>
  <sheetData>
    <row r="1" spans="2:115" hidden="1" x14ac:dyDescent="0.3"/>
    <row r="2" spans="2:115" hidden="1" x14ac:dyDescent="0.3"/>
    <row r="5" spans="2:115" x14ac:dyDescent="0.3">
      <c r="C5" s="39" t="s">
        <v>344</v>
      </c>
    </row>
    <row r="11" spans="2:115" ht="48" customHeight="1" x14ac:dyDescent="0.3">
      <c r="B11" s="150" t="s">
        <v>133</v>
      </c>
      <c r="C11" s="150"/>
      <c r="D11" s="150"/>
    </row>
    <row r="12" spans="2:115" ht="29.25" customHeight="1" x14ac:dyDescent="0.3">
      <c r="D12" s="94" t="s">
        <v>274</v>
      </c>
    </row>
    <row r="13" spans="2:115" ht="54.75" customHeight="1" x14ac:dyDescent="0.3">
      <c r="B13" s="154" t="s">
        <v>132</v>
      </c>
      <c r="C13" s="154"/>
      <c r="D13" s="154"/>
      <c r="AA13" s="10" t="s">
        <v>44</v>
      </c>
      <c r="AB13" s="10" t="s">
        <v>45</v>
      </c>
      <c r="AC13" s="10" t="s">
        <v>46</v>
      </c>
      <c r="AD13" s="10" t="s">
        <v>47</v>
      </c>
      <c r="AE13" s="10" t="s">
        <v>48</v>
      </c>
      <c r="AF13" s="10" t="s">
        <v>49</v>
      </c>
      <c r="AG13" s="10" t="s">
        <v>50</v>
      </c>
      <c r="AH13" s="10" t="s">
        <v>51</v>
      </c>
      <c r="AI13" s="10" t="s">
        <v>52</v>
      </c>
      <c r="AJ13" s="10" t="s">
        <v>53</v>
      </c>
      <c r="AK13" s="10" t="s">
        <v>54</v>
      </c>
      <c r="AL13" s="10" t="s">
        <v>55</v>
      </c>
      <c r="AM13" s="10" t="s">
        <v>56</v>
      </c>
      <c r="AN13" s="10" t="s">
        <v>57</v>
      </c>
      <c r="AO13" s="10" t="s">
        <v>58</v>
      </c>
      <c r="AP13" s="10" t="s">
        <v>59</v>
      </c>
      <c r="AQ13" s="10" t="s">
        <v>60</v>
      </c>
      <c r="AR13" s="10" t="s">
        <v>61</v>
      </c>
      <c r="AS13" s="10" t="s">
        <v>62</v>
      </c>
      <c r="AT13" s="10" t="s">
        <v>63</v>
      </c>
      <c r="AU13" s="10" t="s">
        <v>64</v>
      </c>
      <c r="AV13" s="10" t="s">
        <v>65</v>
      </c>
      <c r="AW13" s="10" t="s">
        <v>66</v>
      </c>
      <c r="AX13" s="10" t="s">
        <v>67</v>
      </c>
      <c r="AY13" s="10" t="s">
        <v>68</v>
      </c>
      <c r="AZ13" s="10" t="s">
        <v>69</v>
      </c>
      <c r="BA13" s="10" t="s">
        <v>70</v>
      </c>
      <c r="BB13" s="10" t="s">
        <v>71</v>
      </c>
      <c r="BC13" s="10" t="s">
        <v>72</v>
      </c>
      <c r="BD13" s="10" t="s">
        <v>73</v>
      </c>
      <c r="BE13" s="10" t="s">
        <v>74</v>
      </c>
      <c r="BF13" s="10" t="s">
        <v>75</v>
      </c>
      <c r="BG13" s="10" t="s">
        <v>92</v>
      </c>
      <c r="BH13" s="10" t="s">
        <v>93</v>
      </c>
      <c r="BI13" s="10" t="s">
        <v>94</v>
      </c>
      <c r="BJ13" s="10" t="s">
        <v>95</v>
      </c>
      <c r="BK13" s="10" t="s">
        <v>76</v>
      </c>
      <c r="BL13" s="10" t="s">
        <v>77</v>
      </c>
      <c r="BM13" s="10" t="s">
        <v>78</v>
      </c>
      <c r="BN13" s="10" t="s">
        <v>79</v>
      </c>
      <c r="BO13" s="10" t="s">
        <v>80</v>
      </c>
      <c r="BP13" s="10" t="s">
        <v>81</v>
      </c>
      <c r="BQ13" s="10" t="s">
        <v>96</v>
      </c>
      <c r="BR13" s="10" t="s">
        <v>97</v>
      </c>
      <c r="BS13" s="10" t="s">
        <v>98</v>
      </c>
      <c r="BT13" s="10" t="s">
        <v>99</v>
      </c>
      <c r="BU13" s="10" t="s">
        <v>100</v>
      </c>
      <c r="BV13" s="10" t="s">
        <v>101</v>
      </c>
      <c r="BW13" s="10" t="s">
        <v>82</v>
      </c>
      <c r="BX13" s="10" t="s">
        <v>83</v>
      </c>
      <c r="BY13" s="10" t="s">
        <v>84</v>
      </c>
      <c r="BZ13" s="10" t="s">
        <v>85</v>
      </c>
      <c r="CA13" s="10" t="s">
        <v>86</v>
      </c>
      <c r="CB13" s="10" t="s">
        <v>87</v>
      </c>
      <c r="CC13" s="10" t="s">
        <v>88</v>
      </c>
      <c r="CD13" s="10" t="s">
        <v>89</v>
      </c>
      <c r="CE13" s="10" t="s">
        <v>102</v>
      </c>
      <c r="CF13" s="10" t="s">
        <v>90</v>
      </c>
      <c r="CG13" s="10" t="s">
        <v>91</v>
      </c>
      <c r="CH13" s="10" t="s">
        <v>103</v>
      </c>
      <c r="CI13" s="10" t="s">
        <v>104</v>
      </c>
      <c r="CJ13" s="10" t="s">
        <v>105</v>
      </c>
      <c r="CK13" s="10" t="s">
        <v>106</v>
      </c>
      <c r="CL13" s="10" t="s">
        <v>107</v>
      </c>
      <c r="CM13" s="10" t="s">
        <v>108</v>
      </c>
      <c r="CN13" s="10" t="s">
        <v>109</v>
      </c>
      <c r="CO13" s="10" t="s">
        <v>110</v>
      </c>
      <c r="CP13" s="10" t="s">
        <v>111</v>
      </c>
      <c r="CQ13" s="10" t="s">
        <v>112</v>
      </c>
      <c r="CR13" s="10" t="s">
        <v>113</v>
      </c>
      <c r="CS13" s="10" t="s">
        <v>114</v>
      </c>
      <c r="CT13" s="10" t="s">
        <v>115</v>
      </c>
      <c r="CU13" s="10" t="s">
        <v>116</v>
      </c>
      <c r="CV13" s="10" t="s">
        <v>117</v>
      </c>
      <c r="CW13" s="10" t="s">
        <v>118</v>
      </c>
      <c r="CX13" s="10" t="s">
        <v>119</v>
      </c>
      <c r="CY13" s="10" t="s">
        <v>120</v>
      </c>
      <c r="CZ13" s="10" t="s">
        <v>121</v>
      </c>
      <c r="DA13" s="10" t="s">
        <v>122</v>
      </c>
      <c r="DB13" s="10" t="s">
        <v>123</v>
      </c>
      <c r="DC13" s="10" t="s">
        <v>124</v>
      </c>
      <c r="DD13" s="10" t="s">
        <v>125</v>
      </c>
      <c r="DE13" s="10" t="s">
        <v>126</v>
      </c>
      <c r="DF13" s="10" t="s">
        <v>127</v>
      </c>
      <c r="DG13" s="10" t="s">
        <v>128</v>
      </c>
      <c r="DH13" s="10" t="s">
        <v>129</v>
      </c>
      <c r="DI13" s="10" t="s">
        <v>130</v>
      </c>
      <c r="DJ13" s="10" t="s">
        <v>131</v>
      </c>
      <c r="DK13" s="10"/>
    </row>
    <row r="14" spans="2:115" ht="54.75" customHeight="1" x14ac:dyDescent="0.3">
      <c r="B14" s="157" t="s">
        <v>148</v>
      </c>
      <c r="C14" s="157"/>
      <c r="D14" s="6"/>
      <c r="AA14" s="10">
        <f>D17</f>
        <v>0</v>
      </c>
      <c r="AB14" s="10">
        <f>D19</f>
        <v>0</v>
      </c>
      <c r="AC14" s="10">
        <f>D20</f>
        <v>0</v>
      </c>
      <c r="AD14" s="10">
        <f>D22</f>
        <v>0</v>
      </c>
      <c r="AE14" s="10">
        <f>D24</f>
        <v>0</v>
      </c>
      <c r="AF14" s="10">
        <f>D26</f>
        <v>0</v>
      </c>
      <c r="AG14" s="10">
        <f>D27</f>
        <v>0</v>
      </c>
      <c r="AH14" s="10">
        <f>D28</f>
        <v>0</v>
      </c>
      <c r="AI14" s="10">
        <f>D29</f>
        <v>0</v>
      </c>
      <c r="AJ14" s="10">
        <f>D30</f>
        <v>0</v>
      </c>
      <c r="AK14" s="10" t="e">
        <f>#REF!</f>
        <v>#REF!</v>
      </c>
      <c r="AL14" s="10">
        <f>D33</f>
        <v>0</v>
      </c>
      <c r="AM14" s="10">
        <f>D34</f>
        <v>0</v>
      </c>
      <c r="AN14" s="10">
        <f>D35</f>
        <v>0</v>
      </c>
      <c r="AO14" s="10">
        <f>D36</f>
        <v>0</v>
      </c>
      <c r="AP14" s="10" t="e">
        <f>#REF!</f>
        <v>#REF!</v>
      </c>
      <c r="AQ14" s="10">
        <f>IF(D39&gt;0,1,IF(D40&gt;0,2,IF(D41&gt;0,3,IF(D42&gt;0,4,0))))</f>
        <v>0</v>
      </c>
      <c r="AR14" s="10">
        <f>IF(D44&gt;0,1,IF(D45&gt;0,2,IF(D46&gt;0,3,)))</f>
        <v>0</v>
      </c>
      <c r="AS14" s="10">
        <f>D47</f>
        <v>0</v>
      </c>
      <c r="AT14" s="10">
        <f>D48</f>
        <v>0</v>
      </c>
      <c r="AU14" s="10">
        <f>D49</f>
        <v>0</v>
      </c>
      <c r="AV14" s="10">
        <f>D50</f>
        <v>0</v>
      </c>
      <c r="AW14" s="10">
        <f>D51</f>
        <v>0</v>
      </c>
      <c r="AX14" s="10">
        <f>IF(D53&gt;0,1,IF(D54&gt;0,2,0))</f>
        <v>0</v>
      </c>
      <c r="AY14" s="10">
        <f>IF(D56&gt;0,1,IF(D57&gt;0,2,0))</f>
        <v>0</v>
      </c>
      <c r="AZ14" s="10">
        <f>D59</f>
        <v>0</v>
      </c>
      <c r="BA14" s="10">
        <f>D60</f>
        <v>0</v>
      </c>
      <c r="BB14" s="10">
        <f>D61</f>
        <v>0</v>
      </c>
      <c r="BC14" s="10">
        <f>D62</f>
        <v>0</v>
      </c>
      <c r="BD14" s="10">
        <f>D63</f>
        <v>0</v>
      </c>
      <c r="BE14" s="10">
        <f>D64</f>
        <v>0</v>
      </c>
      <c r="BF14" s="10">
        <f>IF(D66&gt;0,1,IF(D67&gt;0,2,IF(D68&gt;0,3,IF(D69&gt;0,4,IF(D70&gt;0,5,0)))))</f>
        <v>0</v>
      </c>
      <c r="BG14" s="10">
        <f>D71</f>
        <v>0</v>
      </c>
      <c r="BH14" s="10">
        <f>D73</f>
        <v>0</v>
      </c>
      <c r="BI14" s="10">
        <f>D74</f>
        <v>0</v>
      </c>
      <c r="BJ14" s="10">
        <f>D75</f>
        <v>0</v>
      </c>
      <c r="BK14" s="10">
        <f>D76</f>
        <v>0</v>
      </c>
      <c r="BL14" s="10">
        <f>IF(D78&gt;0,1,IF(D79&gt;0,2,0))</f>
        <v>0</v>
      </c>
      <c r="BM14" s="10">
        <f>D80</f>
        <v>0</v>
      </c>
      <c r="BN14" s="10">
        <f>IF(D82&gt;0,1,IF(D83&gt;0,2,0))</f>
        <v>0</v>
      </c>
      <c r="BO14" s="10">
        <f>D84</f>
        <v>0</v>
      </c>
      <c r="BP14" s="10">
        <f>IF(D86&gt;0,1,IF(D87&gt;0,2,0))</f>
        <v>0</v>
      </c>
      <c r="BQ14" s="10">
        <f>D88</f>
        <v>0</v>
      </c>
      <c r="BR14" s="10">
        <f>IF(D90&gt;0,1,0)</f>
        <v>0</v>
      </c>
      <c r="BS14" s="10">
        <f>IF(D91&gt;0,1,0)</f>
        <v>0</v>
      </c>
      <c r="BT14" s="10">
        <f>IF(D92&gt;0,1,0)</f>
        <v>0</v>
      </c>
      <c r="BU14" s="10">
        <f>IF(D93&gt;0,1,0)</f>
        <v>0</v>
      </c>
      <c r="BV14" s="10">
        <f>IF(D94&gt;0,1,0)</f>
        <v>0</v>
      </c>
      <c r="BW14" s="10">
        <f>IF(D96&gt;0,1,IF(D97&gt;0,2,0))</f>
        <v>0</v>
      </c>
      <c r="BX14" s="10">
        <f>D98</f>
        <v>0</v>
      </c>
      <c r="BY14" s="10">
        <f>D100</f>
        <v>0</v>
      </c>
      <c r="BZ14" s="10">
        <f>D101</f>
        <v>0</v>
      </c>
      <c r="CA14" s="10">
        <f>IF(D103&gt;0,1,IF(D104&gt;0,2,0))</f>
        <v>0</v>
      </c>
      <c r="CB14" s="10">
        <f>IF(D106&gt;0,1,IF(D107&gt;0,2,0))</f>
        <v>0</v>
      </c>
      <c r="CC14" s="10">
        <f>IF(D109&gt;0,1,IF(D110&gt;0,2,0))</f>
        <v>0</v>
      </c>
      <c r="CD14" s="10">
        <f>IF(D112&gt;0,1,IF(D113&gt;0,2,0))</f>
        <v>0</v>
      </c>
      <c r="CE14" s="10">
        <f>IF(D115&gt;0,1,IF(D116&gt;0,2,0))</f>
        <v>0</v>
      </c>
      <c r="CF14" s="10">
        <f>D118</f>
        <v>0</v>
      </c>
      <c r="CG14" s="10">
        <f>D119</f>
        <v>0</v>
      </c>
      <c r="CH14" s="10">
        <f>D121</f>
        <v>0</v>
      </c>
      <c r="CI14" s="10">
        <f>D122</f>
        <v>0</v>
      </c>
      <c r="CJ14" s="10">
        <f>D123</f>
        <v>0</v>
      </c>
      <c r="CK14" s="10">
        <f>D130</f>
        <v>0</v>
      </c>
      <c r="CL14" s="10">
        <f>D131</f>
        <v>0</v>
      </c>
      <c r="CM14" s="10">
        <f>D132</f>
        <v>0</v>
      </c>
      <c r="CN14" s="10">
        <f>D133</f>
        <v>0</v>
      </c>
      <c r="CO14" s="10">
        <f>D134</f>
        <v>0</v>
      </c>
      <c r="CP14" s="10">
        <f>D135</f>
        <v>0</v>
      </c>
      <c r="CQ14" s="10">
        <f>D136</f>
        <v>0</v>
      </c>
      <c r="CR14" s="10">
        <f>D137</f>
        <v>0</v>
      </c>
      <c r="CS14" s="10">
        <f>D138</f>
        <v>0</v>
      </c>
      <c r="CT14" s="10">
        <f>D140</f>
        <v>0</v>
      </c>
      <c r="CU14" s="10">
        <f>D141</f>
        <v>0</v>
      </c>
      <c r="CV14" s="10">
        <f>D142</f>
        <v>0</v>
      </c>
      <c r="CW14" s="10">
        <f>D144</f>
        <v>0</v>
      </c>
      <c r="CX14" s="10">
        <f>D145</f>
        <v>0</v>
      </c>
      <c r="CY14" s="10">
        <f>D146</f>
        <v>0</v>
      </c>
      <c r="CZ14" s="10">
        <f>D147</f>
        <v>0</v>
      </c>
      <c r="DA14" s="10">
        <f>D148</f>
        <v>0</v>
      </c>
      <c r="DB14" s="10">
        <f>D149</f>
        <v>0</v>
      </c>
      <c r="DC14" s="10">
        <f>D150</f>
        <v>0</v>
      </c>
      <c r="DD14" s="10">
        <f>D151</f>
        <v>0</v>
      </c>
      <c r="DE14" s="10">
        <f>D152</f>
        <v>0</v>
      </c>
      <c r="DF14" s="10">
        <f>D153</f>
        <v>0</v>
      </c>
      <c r="DG14" s="10">
        <f>D154</f>
        <v>0</v>
      </c>
      <c r="DH14" s="10">
        <f>D155</f>
        <v>0</v>
      </c>
      <c r="DI14" s="10">
        <f>D156</f>
        <v>0</v>
      </c>
      <c r="DJ14" s="10" t="e">
        <f>#REF!</f>
        <v>#REF!</v>
      </c>
      <c r="DK14" s="10"/>
    </row>
    <row r="15" spans="2:115" ht="18" customHeight="1" x14ac:dyDescent="0.3">
      <c r="B15" s="43"/>
      <c r="C15" s="43"/>
      <c r="D15" s="43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</row>
    <row r="16" spans="2:115" ht="30.75" customHeight="1" x14ac:dyDescent="0.3">
      <c r="B16" s="151" t="s">
        <v>2</v>
      </c>
      <c r="C16" s="152"/>
      <c r="D16" s="152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</row>
    <row r="17" spans="2:4" ht="65.25" customHeight="1" x14ac:dyDescent="0.3">
      <c r="B17" s="44">
        <v>1</v>
      </c>
      <c r="C17" s="46" t="s">
        <v>135</v>
      </c>
      <c r="D17" s="8"/>
    </row>
    <row r="18" spans="2:4" ht="27.75" customHeight="1" x14ac:dyDescent="0.3">
      <c r="B18" s="50">
        <v>2</v>
      </c>
      <c r="C18" s="46" t="s">
        <v>143</v>
      </c>
      <c r="D18" s="8"/>
    </row>
    <row r="19" spans="2:4" ht="27.75" customHeight="1" x14ac:dyDescent="0.3">
      <c r="B19" s="50">
        <v>3</v>
      </c>
      <c r="C19" s="46" t="s">
        <v>150</v>
      </c>
      <c r="D19" s="8"/>
    </row>
    <row r="20" spans="2:4" ht="29.45" customHeight="1" x14ac:dyDescent="0.3">
      <c r="B20" s="47">
        <v>4</v>
      </c>
      <c r="C20" s="48" t="s">
        <v>271</v>
      </c>
      <c r="D20" s="49"/>
    </row>
    <row r="21" spans="2:4" ht="27.75" customHeight="1" x14ac:dyDescent="0.3">
      <c r="B21" s="50" t="s">
        <v>172</v>
      </c>
      <c r="C21" s="46" t="s">
        <v>269</v>
      </c>
      <c r="D21" s="8"/>
    </row>
    <row r="22" spans="2:4" ht="27.75" customHeight="1" x14ac:dyDescent="0.3">
      <c r="B22" s="50" t="s">
        <v>151</v>
      </c>
      <c r="C22" s="46" t="s">
        <v>6</v>
      </c>
      <c r="D22" s="8"/>
    </row>
    <row r="23" spans="2:4" ht="27.75" customHeight="1" x14ac:dyDescent="0.3">
      <c r="B23" s="50" t="s">
        <v>152</v>
      </c>
      <c r="C23" s="46" t="s">
        <v>276</v>
      </c>
      <c r="D23" s="8"/>
    </row>
    <row r="24" spans="2:4" ht="27.75" customHeight="1" x14ac:dyDescent="0.3">
      <c r="B24" s="50" t="s">
        <v>153</v>
      </c>
      <c r="C24" s="46" t="s">
        <v>7</v>
      </c>
      <c r="D24" s="8"/>
    </row>
    <row r="25" spans="2:4" ht="27.75" customHeight="1" x14ac:dyDescent="0.3">
      <c r="B25" s="50" t="s">
        <v>154</v>
      </c>
      <c r="C25" s="46" t="s">
        <v>0</v>
      </c>
      <c r="D25" s="8"/>
    </row>
    <row r="26" spans="2:4" ht="27.75" customHeight="1" x14ac:dyDescent="0.3">
      <c r="B26" s="50" t="s">
        <v>155</v>
      </c>
      <c r="C26" s="46" t="s">
        <v>142</v>
      </c>
      <c r="D26" s="8"/>
    </row>
    <row r="27" spans="2:4" ht="27.75" customHeight="1" x14ac:dyDescent="0.3">
      <c r="B27" s="50" t="s">
        <v>156</v>
      </c>
      <c r="C27" s="46" t="s">
        <v>9</v>
      </c>
      <c r="D27" s="8"/>
    </row>
    <row r="28" spans="2:4" ht="27.75" customHeight="1" x14ac:dyDescent="0.3">
      <c r="B28" s="50" t="s">
        <v>157</v>
      </c>
      <c r="C28" s="46" t="s">
        <v>8</v>
      </c>
      <c r="D28" s="8"/>
    </row>
    <row r="29" spans="2:4" ht="27.75" customHeight="1" x14ac:dyDescent="0.3">
      <c r="B29" s="50" t="s">
        <v>158</v>
      </c>
      <c r="C29" s="46" t="s">
        <v>4</v>
      </c>
      <c r="D29" s="8"/>
    </row>
    <row r="30" spans="2:4" ht="27.75" customHeight="1" x14ac:dyDescent="0.3">
      <c r="B30" s="50" t="s">
        <v>275</v>
      </c>
      <c r="C30" s="46" t="s">
        <v>1</v>
      </c>
      <c r="D30" s="8"/>
    </row>
    <row r="31" spans="2:4" ht="27.75" customHeight="1" x14ac:dyDescent="0.3">
      <c r="B31" s="50">
        <f>+B20+1</f>
        <v>5</v>
      </c>
      <c r="C31" s="46" t="s">
        <v>270</v>
      </c>
      <c r="D31" s="8"/>
    </row>
    <row r="32" spans="2:4" ht="27.75" customHeight="1" x14ac:dyDescent="0.3">
      <c r="B32" s="50">
        <f>+B31+1</f>
        <v>6</v>
      </c>
      <c r="C32" s="46" t="s">
        <v>171</v>
      </c>
      <c r="D32" s="7"/>
    </row>
    <row r="33" spans="1:5" ht="61.9" customHeight="1" x14ac:dyDescent="0.3">
      <c r="B33" s="44">
        <f>B32+1</f>
        <v>7</v>
      </c>
      <c r="C33" s="53" t="s">
        <v>170</v>
      </c>
      <c r="D33" s="23"/>
    </row>
    <row r="34" spans="1:5" ht="54.6" customHeight="1" x14ac:dyDescent="0.3">
      <c r="B34" s="54">
        <f>B33+1</f>
        <v>8</v>
      </c>
      <c r="C34" s="46" t="s">
        <v>175</v>
      </c>
      <c r="D34" s="46"/>
    </row>
    <row r="35" spans="1:5" ht="30.6" customHeight="1" x14ac:dyDescent="0.3">
      <c r="B35" s="55"/>
      <c r="C35" s="56" t="s">
        <v>144</v>
      </c>
      <c r="D35" s="23"/>
    </row>
    <row r="36" spans="1:5" ht="35.450000000000003" customHeight="1" x14ac:dyDescent="0.3">
      <c r="B36" s="57"/>
      <c r="C36" s="58" t="s">
        <v>140</v>
      </c>
      <c r="D36" s="23"/>
    </row>
    <row r="37" spans="1:5" ht="26.25" customHeight="1" x14ac:dyDescent="0.3">
      <c r="B37" s="152" t="s">
        <v>138</v>
      </c>
      <c r="C37" s="152"/>
      <c r="D37" s="152"/>
    </row>
    <row r="38" spans="1:5" ht="46.5" x14ac:dyDescent="0.3">
      <c r="A38" s="10">
        <v>9</v>
      </c>
      <c r="B38" s="153">
        <f>B34+1</f>
        <v>9</v>
      </c>
      <c r="C38" s="59" t="s">
        <v>173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3"/>
      <c r="C39" s="61" t="s">
        <v>4</v>
      </c>
      <c r="D39" s="9"/>
    </row>
    <row r="40" spans="1:5" ht="20.25" customHeight="1" x14ac:dyDescent="0.3">
      <c r="B40" s="153"/>
      <c r="C40" s="61" t="s">
        <v>5</v>
      </c>
      <c r="D40" s="9"/>
    </row>
    <row r="41" spans="1:5" ht="20.25" customHeight="1" x14ac:dyDescent="0.3">
      <c r="B41" s="153"/>
      <c r="C41" s="61" t="s">
        <v>18</v>
      </c>
      <c r="D41" s="9"/>
    </row>
    <row r="42" spans="1:5" ht="20.25" customHeight="1" x14ac:dyDescent="0.3">
      <c r="B42" s="153"/>
      <c r="C42" s="61" t="s">
        <v>19</v>
      </c>
      <c r="D42" s="9"/>
    </row>
    <row r="43" spans="1:5" ht="33.75" customHeight="1" x14ac:dyDescent="0.3">
      <c r="B43" s="147">
        <f>B38+1</f>
        <v>10</v>
      </c>
      <c r="C43" s="59" t="s">
        <v>174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47"/>
      <c r="C44" s="61" t="s">
        <v>20</v>
      </c>
      <c r="D44" s="11"/>
    </row>
    <row r="45" spans="1:5" ht="18.75" customHeight="1" x14ac:dyDescent="0.3">
      <c r="B45" s="147"/>
      <c r="C45" s="61" t="s">
        <v>21</v>
      </c>
      <c r="D45" s="11"/>
    </row>
    <row r="46" spans="1:5" ht="18.75" customHeight="1" x14ac:dyDescent="0.3">
      <c r="B46" s="147"/>
      <c r="C46" s="61" t="s">
        <v>22</v>
      </c>
      <c r="D46" s="11"/>
    </row>
    <row r="47" spans="1:5" ht="33" customHeight="1" x14ac:dyDescent="0.3">
      <c r="B47" s="142">
        <f>B43+1</f>
        <v>11</v>
      </c>
      <c r="C47" s="53" t="s">
        <v>277</v>
      </c>
      <c r="D47" s="9"/>
    </row>
    <row r="48" spans="1:5" ht="31.5" x14ac:dyDescent="0.3">
      <c r="B48" s="142">
        <f>B47+1</f>
        <v>12</v>
      </c>
      <c r="C48" s="59" t="s">
        <v>278</v>
      </c>
      <c r="D48" s="9"/>
    </row>
    <row r="49" spans="2:5" ht="32.25" customHeight="1" x14ac:dyDescent="0.3">
      <c r="B49" s="142">
        <f>B48+1</f>
        <v>13</v>
      </c>
      <c r="C49" s="59" t="s">
        <v>10</v>
      </c>
      <c r="D49" s="9"/>
    </row>
    <row r="50" spans="2:5" ht="31.5" x14ac:dyDescent="0.3">
      <c r="B50" s="142">
        <f>B49+1</f>
        <v>14</v>
      </c>
      <c r="C50" s="59" t="s">
        <v>23</v>
      </c>
      <c r="D50" s="9"/>
    </row>
    <row r="51" spans="2:5" ht="30.75" customHeight="1" x14ac:dyDescent="0.3">
      <c r="B51" s="142">
        <f>B50+1</f>
        <v>15</v>
      </c>
      <c r="C51" s="59" t="s">
        <v>141</v>
      </c>
      <c r="D51" s="91"/>
    </row>
    <row r="52" spans="2:5" ht="46.5" x14ac:dyDescent="0.3">
      <c r="B52" s="147">
        <f>B51+1</f>
        <v>16</v>
      </c>
      <c r="C52" s="63" t="s">
        <v>176</v>
      </c>
      <c r="D52" s="64"/>
      <c r="E52" s="2">
        <f>IF(AND(D53&gt;0,D54&gt;0),"грешка",0)</f>
        <v>0</v>
      </c>
    </row>
    <row r="53" spans="2:5" ht="16.5" customHeight="1" x14ac:dyDescent="0.3">
      <c r="B53" s="147"/>
      <c r="C53" s="65" t="s">
        <v>225</v>
      </c>
      <c r="D53" s="92"/>
    </row>
    <row r="54" spans="2:5" ht="16.5" customHeight="1" x14ac:dyDescent="0.3">
      <c r="B54" s="147"/>
      <c r="C54" s="65" t="s">
        <v>226</v>
      </c>
      <c r="D54" s="92"/>
    </row>
    <row r="55" spans="2:5" ht="46.5" x14ac:dyDescent="0.3">
      <c r="B55" s="158">
        <f>B52+1</f>
        <v>17</v>
      </c>
      <c r="C55" s="63" t="s">
        <v>177</v>
      </c>
      <c r="D55" s="60"/>
      <c r="E55" s="2">
        <f>IF(AND(D56&gt;0,D57&gt;0),"грешка",0)</f>
        <v>0</v>
      </c>
    </row>
    <row r="56" spans="2:5" ht="17.25" customHeight="1" x14ac:dyDescent="0.3">
      <c r="B56" s="158"/>
      <c r="C56" s="65" t="s">
        <v>225</v>
      </c>
      <c r="D56" s="9"/>
    </row>
    <row r="57" spans="2:5" ht="17.25" customHeight="1" x14ac:dyDescent="0.3">
      <c r="B57" s="158"/>
      <c r="C57" s="65" t="s">
        <v>226</v>
      </c>
      <c r="D57" s="9"/>
    </row>
    <row r="58" spans="2:5" x14ac:dyDescent="0.3">
      <c r="B58" s="147">
        <f>B55+1</f>
        <v>18</v>
      </c>
      <c r="C58" s="59" t="s">
        <v>279</v>
      </c>
      <c r="D58" s="60"/>
    </row>
    <row r="59" spans="2:5" ht="21.75" customHeight="1" x14ac:dyDescent="0.3">
      <c r="B59" s="147"/>
      <c r="C59" s="61" t="s">
        <v>24</v>
      </c>
      <c r="D59" s="11"/>
      <c r="E59" s="66"/>
    </row>
    <row r="60" spans="2:5" ht="21.75" customHeight="1" x14ac:dyDescent="0.3">
      <c r="B60" s="147"/>
      <c r="C60" s="61" t="s">
        <v>25</v>
      </c>
      <c r="D60" s="11"/>
      <c r="E60" s="66"/>
    </row>
    <row r="61" spans="2:5" ht="21.75" customHeight="1" x14ac:dyDescent="0.3">
      <c r="B61" s="147"/>
      <c r="C61" s="61" t="s">
        <v>26</v>
      </c>
      <c r="D61" s="11"/>
      <c r="E61" s="66"/>
    </row>
    <row r="62" spans="2:5" ht="21.75" customHeight="1" x14ac:dyDescent="0.3">
      <c r="B62" s="147"/>
      <c r="C62" s="61" t="s">
        <v>27</v>
      </c>
      <c r="D62" s="11"/>
      <c r="E62" s="66"/>
    </row>
    <row r="63" spans="2:5" ht="21.75" customHeight="1" x14ac:dyDescent="0.3">
      <c r="B63" s="147"/>
      <c r="C63" s="61" t="s">
        <v>28</v>
      </c>
      <c r="D63" s="11"/>
      <c r="E63" s="66"/>
    </row>
    <row r="64" spans="2:5" ht="35.25" customHeight="1" x14ac:dyDescent="0.3">
      <c r="B64" s="147"/>
      <c r="C64" s="61" t="s">
        <v>42</v>
      </c>
      <c r="D64" s="11"/>
      <c r="E64" s="66"/>
    </row>
    <row r="65" spans="2:5" ht="51" customHeight="1" x14ac:dyDescent="0.3">
      <c r="B65" s="147">
        <f>B58+1</f>
        <v>19</v>
      </c>
      <c r="C65" s="63" t="s">
        <v>178</v>
      </c>
      <c r="D65" s="95"/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</row>
    <row r="66" spans="2:5" ht="21.75" customHeight="1" x14ac:dyDescent="0.3">
      <c r="B66" s="147"/>
      <c r="C66" s="61" t="s">
        <v>37</v>
      </c>
      <c r="D66" s="11"/>
      <c r="E66" s="66"/>
    </row>
    <row r="67" spans="2:5" ht="21.75" customHeight="1" x14ac:dyDescent="0.3">
      <c r="B67" s="147"/>
      <c r="C67" s="61" t="s">
        <v>38</v>
      </c>
      <c r="D67" s="11"/>
      <c r="E67" s="66"/>
    </row>
    <row r="68" spans="2:5" ht="21.75" customHeight="1" x14ac:dyDescent="0.3">
      <c r="B68" s="147"/>
      <c r="C68" s="61" t="s">
        <v>39</v>
      </c>
      <c r="D68" s="11"/>
      <c r="E68" s="66"/>
    </row>
    <row r="69" spans="2:5" ht="21.75" customHeight="1" x14ac:dyDescent="0.3">
      <c r="B69" s="147"/>
      <c r="C69" s="61" t="s">
        <v>40</v>
      </c>
      <c r="D69" s="11"/>
      <c r="E69" s="66"/>
    </row>
    <row r="70" spans="2:5" ht="21.75" customHeight="1" x14ac:dyDescent="0.3">
      <c r="B70" s="147"/>
      <c r="C70" s="61" t="s">
        <v>41</v>
      </c>
      <c r="D70" s="11"/>
      <c r="E70" s="66"/>
    </row>
    <row r="71" spans="2:5" ht="31.5" x14ac:dyDescent="0.3">
      <c r="B71" s="142">
        <f>B65+1</f>
        <v>20</v>
      </c>
      <c r="C71" s="59" t="s">
        <v>29</v>
      </c>
      <c r="D71" s="95"/>
      <c r="E71" s="67"/>
    </row>
    <row r="72" spans="2:5" ht="31.5" x14ac:dyDescent="0.3">
      <c r="B72" s="147">
        <f>B71+1</f>
        <v>21</v>
      </c>
      <c r="C72" s="59" t="s">
        <v>30</v>
      </c>
      <c r="D72" s="95"/>
    </row>
    <row r="73" spans="2:5" ht="22.5" customHeight="1" x14ac:dyDescent="0.3">
      <c r="B73" s="147"/>
      <c r="C73" s="61" t="s">
        <v>227</v>
      </c>
      <c r="D73" s="11"/>
    </row>
    <row r="74" spans="2:5" ht="22.5" customHeight="1" x14ac:dyDescent="0.3">
      <c r="B74" s="147"/>
      <c r="C74" s="61" t="s">
        <v>228</v>
      </c>
      <c r="D74" s="11"/>
    </row>
    <row r="75" spans="2:5" ht="22.5" customHeight="1" x14ac:dyDescent="0.3">
      <c r="B75" s="147"/>
      <c r="C75" s="61" t="s">
        <v>229</v>
      </c>
      <c r="D75" s="11"/>
    </row>
    <row r="76" spans="2:5" ht="47.25" x14ac:dyDescent="0.3">
      <c r="B76" s="142">
        <f>B72+1</f>
        <v>22</v>
      </c>
      <c r="C76" s="59" t="s">
        <v>12</v>
      </c>
      <c r="D76" s="95"/>
    </row>
    <row r="77" spans="2:5" ht="45.75" customHeight="1" x14ac:dyDescent="0.3">
      <c r="B77" s="147">
        <f>B76+1</f>
        <v>23</v>
      </c>
      <c r="C77" s="59" t="s">
        <v>159</v>
      </c>
      <c r="D77" s="95"/>
      <c r="E77" s="2">
        <f>IF(AND(D78&gt;0,D79&gt;0),"грешка",0)</f>
        <v>0</v>
      </c>
    </row>
    <row r="78" spans="2:5" ht="19.899999999999999" customHeight="1" x14ac:dyDescent="0.3">
      <c r="B78" s="147"/>
      <c r="C78" s="56" t="s">
        <v>225</v>
      </c>
      <c r="D78" s="9"/>
    </row>
    <row r="79" spans="2:5" ht="19.899999999999999" customHeight="1" x14ac:dyDescent="0.3">
      <c r="B79" s="147"/>
      <c r="C79" s="56" t="s">
        <v>226</v>
      </c>
      <c r="D79" s="9"/>
    </row>
    <row r="80" spans="2:5" ht="39" customHeight="1" x14ac:dyDescent="0.3">
      <c r="B80" s="142">
        <f>B77+1</f>
        <v>24</v>
      </c>
      <c r="C80" s="69" t="s">
        <v>160</v>
      </c>
      <c r="D80" s="95"/>
    </row>
    <row r="81" spans="2:5" ht="63" x14ac:dyDescent="0.3">
      <c r="B81" s="153">
        <f>B80+1</f>
        <v>25</v>
      </c>
      <c r="C81" s="59" t="s">
        <v>161</v>
      </c>
      <c r="D81" s="95"/>
      <c r="E81" s="2">
        <f>IF(AND(D82&gt;0,D83&gt;0),"грешка",0)</f>
        <v>0</v>
      </c>
    </row>
    <row r="82" spans="2:5" ht="17.45" customHeight="1" x14ac:dyDescent="0.3">
      <c r="B82" s="153"/>
      <c r="C82" s="56" t="s">
        <v>225</v>
      </c>
      <c r="D82" s="9"/>
    </row>
    <row r="83" spans="2:5" ht="17.45" customHeight="1" x14ac:dyDescent="0.3">
      <c r="B83" s="153"/>
      <c r="C83" s="56" t="s">
        <v>226</v>
      </c>
      <c r="D83" s="9"/>
    </row>
    <row r="84" spans="2:5" ht="73.5" customHeight="1" x14ac:dyDescent="0.3">
      <c r="B84" s="142">
        <f>B81+1</f>
        <v>26</v>
      </c>
      <c r="C84" s="59" t="s">
        <v>162</v>
      </c>
      <c r="D84" s="95"/>
    </row>
    <row r="85" spans="2:5" ht="31.5" x14ac:dyDescent="0.3">
      <c r="B85" s="153">
        <f>B84+1</f>
        <v>27</v>
      </c>
      <c r="C85" s="46" t="s">
        <v>280</v>
      </c>
      <c r="D85" s="45"/>
      <c r="E85" s="2">
        <f>IF(AND(D86&gt;0,D87&gt;0),"грешка",0)</f>
        <v>0</v>
      </c>
    </row>
    <row r="86" spans="2:5" ht="17.45" customHeight="1" x14ac:dyDescent="0.3">
      <c r="B86" s="153"/>
      <c r="C86" s="56" t="s">
        <v>225</v>
      </c>
      <c r="D86" s="9"/>
    </row>
    <row r="87" spans="2:5" ht="17.45" customHeight="1" x14ac:dyDescent="0.3">
      <c r="B87" s="153"/>
      <c r="C87" s="56" t="s">
        <v>226</v>
      </c>
      <c r="D87" s="9"/>
    </row>
    <row r="88" spans="2:5" ht="47.25" x14ac:dyDescent="0.3">
      <c r="B88" s="142">
        <f>B85+1</f>
        <v>28</v>
      </c>
      <c r="C88" s="46" t="s">
        <v>163</v>
      </c>
      <c r="D88" s="11"/>
    </row>
    <row r="89" spans="2:5" ht="70.5" customHeight="1" x14ac:dyDescent="0.3">
      <c r="B89" s="153">
        <f>B88+1</f>
        <v>29</v>
      </c>
      <c r="C89" s="46" t="s">
        <v>179</v>
      </c>
      <c r="D89" s="95"/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3"/>
      <c r="C90" s="56" t="s">
        <v>31</v>
      </c>
      <c r="D90" s="11"/>
    </row>
    <row r="91" spans="2:5" ht="36.75" customHeight="1" x14ac:dyDescent="0.3">
      <c r="B91" s="153"/>
      <c r="C91" s="56" t="s">
        <v>32</v>
      </c>
      <c r="D91" s="11"/>
    </row>
    <row r="92" spans="2:5" ht="23.25" customHeight="1" x14ac:dyDescent="0.3">
      <c r="B92" s="153"/>
      <c r="C92" s="56" t="s">
        <v>33</v>
      </c>
      <c r="D92" s="11"/>
    </row>
    <row r="93" spans="2:5" ht="23.25" customHeight="1" x14ac:dyDescent="0.3">
      <c r="B93" s="153"/>
      <c r="C93" s="56" t="s">
        <v>34</v>
      </c>
      <c r="D93" s="11"/>
    </row>
    <row r="94" spans="2:5" ht="23.25" customHeight="1" x14ac:dyDescent="0.3">
      <c r="B94" s="153"/>
      <c r="C94" s="56" t="s">
        <v>3</v>
      </c>
      <c r="D94" s="11"/>
    </row>
    <row r="95" spans="2:5" ht="63" x14ac:dyDescent="0.3">
      <c r="B95" s="147">
        <f>B89+1</f>
        <v>30</v>
      </c>
      <c r="C95" s="46" t="s">
        <v>281</v>
      </c>
      <c r="D95" s="45"/>
      <c r="E95" s="2">
        <f>IF(AND(D96&gt;0,D97&gt;0),"грешка",0)</f>
        <v>0</v>
      </c>
    </row>
    <row r="96" spans="2:5" ht="21" customHeight="1" x14ac:dyDescent="0.3">
      <c r="B96" s="147"/>
      <c r="C96" s="56" t="s">
        <v>225</v>
      </c>
      <c r="D96" s="9"/>
    </row>
    <row r="97" spans="1:5" ht="21" customHeight="1" x14ac:dyDescent="0.3">
      <c r="B97" s="147"/>
      <c r="C97" s="56" t="s">
        <v>226</v>
      </c>
      <c r="D97" s="9"/>
    </row>
    <row r="98" spans="1:5" ht="63" x14ac:dyDescent="0.3">
      <c r="B98" s="142">
        <f>B95+1</f>
        <v>31</v>
      </c>
      <c r="C98" s="46" t="s">
        <v>164</v>
      </c>
      <c r="D98" s="11"/>
    </row>
    <row r="99" spans="1:5" ht="24" customHeight="1" x14ac:dyDescent="0.3">
      <c r="B99" s="145" t="s">
        <v>13</v>
      </c>
      <c r="C99" s="145"/>
      <c r="D99" s="145"/>
    </row>
    <row r="100" spans="1:5" ht="31.5" x14ac:dyDescent="0.3">
      <c r="B100" s="142">
        <f>B98+1</f>
        <v>32</v>
      </c>
      <c r="C100" s="46" t="s">
        <v>134</v>
      </c>
      <c r="D100" s="11"/>
    </row>
    <row r="101" spans="1:5" s="70" customFormat="1" ht="126" x14ac:dyDescent="0.3">
      <c r="A101" s="77"/>
      <c r="B101" s="141">
        <f>B100+1</f>
        <v>33</v>
      </c>
      <c r="C101" s="53" t="s">
        <v>282</v>
      </c>
      <c r="D101" s="9"/>
    </row>
    <row r="102" spans="1:5" ht="47.25" x14ac:dyDescent="0.3">
      <c r="B102" s="147">
        <f>B101+1</f>
        <v>34</v>
      </c>
      <c r="C102" s="46" t="s">
        <v>165</v>
      </c>
      <c r="D102" s="45"/>
      <c r="E102" s="2">
        <f>IF(AND(D103&gt;0,D104&gt;0),"грешка",0)</f>
        <v>0</v>
      </c>
    </row>
    <row r="103" spans="1:5" ht="21" customHeight="1" x14ac:dyDescent="0.3">
      <c r="B103" s="147"/>
      <c r="C103" s="56" t="s">
        <v>225</v>
      </c>
      <c r="D103" s="11"/>
    </row>
    <row r="104" spans="1:5" ht="21" customHeight="1" x14ac:dyDescent="0.3">
      <c r="B104" s="147"/>
      <c r="C104" s="56" t="s">
        <v>226</v>
      </c>
      <c r="D104" s="11"/>
    </row>
    <row r="105" spans="1:5" ht="63" x14ac:dyDescent="0.3">
      <c r="B105" s="147">
        <f>B102+1</f>
        <v>35</v>
      </c>
      <c r="C105" s="72" t="s">
        <v>166</v>
      </c>
      <c r="D105" s="45"/>
      <c r="E105" s="2">
        <f>IF(AND(D106&gt;0,D107&gt;0),"грешка",0)</f>
        <v>0</v>
      </c>
    </row>
    <row r="106" spans="1:5" ht="21" customHeight="1" x14ac:dyDescent="0.3">
      <c r="B106" s="147"/>
      <c r="C106" s="56" t="s">
        <v>225</v>
      </c>
      <c r="D106" s="11"/>
    </row>
    <row r="107" spans="1:5" ht="21" customHeight="1" x14ac:dyDescent="0.3">
      <c r="B107" s="147"/>
      <c r="C107" s="56" t="s">
        <v>226</v>
      </c>
      <c r="D107" s="11"/>
    </row>
    <row r="108" spans="1:5" ht="47.25" x14ac:dyDescent="0.3">
      <c r="B108" s="147">
        <f>B105+1</f>
        <v>36</v>
      </c>
      <c r="C108" s="72" t="s">
        <v>167</v>
      </c>
      <c r="D108" s="45"/>
      <c r="E108" s="2">
        <f>IF(AND(D109&gt;0,D110&gt;0),"грешка",0)</f>
        <v>0</v>
      </c>
    </row>
    <row r="109" spans="1:5" ht="21" customHeight="1" x14ac:dyDescent="0.3">
      <c r="B109" s="147"/>
      <c r="C109" s="56" t="s">
        <v>225</v>
      </c>
      <c r="D109" s="11"/>
    </row>
    <row r="110" spans="1:5" ht="21" customHeight="1" x14ac:dyDescent="0.3">
      <c r="B110" s="147"/>
      <c r="C110" s="56" t="s">
        <v>226</v>
      </c>
      <c r="D110" s="11"/>
    </row>
    <row r="111" spans="1:5" ht="78.75" x14ac:dyDescent="0.3">
      <c r="B111" s="147">
        <f>B108+1</f>
        <v>37</v>
      </c>
      <c r="C111" s="46" t="s">
        <v>168</v>
      </c>
      <c r="D111" s="45"/>
      <c r="E111" s="2">
        <f>IF(AND(D112&gt;0,D113&gt;0),"грешка",0)</f>
        <v>0</v>
      </c>
    </row>
    <row r="112" spans="1:5" ht="21" customHeight="1" x14ac:dyDescent="0.3">
      <c r="B112" s="147"/>
      <c r="C112" s="56" t="s">
        <v>225</v>
      </c>
      <c r="D112" s="11"/>
    </row>
    <row r="113" spans="2:5" ht="21" customHeight="1" x14ac:dyDescent="0.3">
      <c r="B113" s="147"/>
      <c r="C113" s="56" t="s">
        <v>226</v>
      </c>
      <c r="D113" s="11"/>
    </row>
    <row r="114" spans="2:5" ht="63" x14ac:dyDescent="0.3">
      <c r="B114" s="147">
        <f>B111+1</f>
        <v>38</v>
      </c>
      <c r="C114" s="46" t="s">
        <v>169</v>
      </c>
      <c r="D114" s="45"/>
      <c r="E114" s="2">
        <f>IF(AND(D115&gt;0,D116&gt;0),"грешка",0)</f>
        <v>0</v>
      </c>
    </row>
    <row r="115" spans="2:5" ht="21" customHeight="1" x14ac:dyDescent="0.3">
      <c r="B115" s="147"/>
      <c r="C115" s="56" t="s">
        <v>225</v>
      </c>
      <c r="D115" s="11"/>
    </row>
    <row r="116" spans="2:5" ht="21" customHeight="1" x14ac:dyDescent="0.3">
      <c r="B116" s="147"/>
      <c r="C116" s="56" t="s">
        <v>226</v>
      </c>
      <c r="D116" s="11"/>
    </row>
    <row r="117" spans="2:5" ht="21" customHeight="1" x14ac:dyDescent="0.3">
      <c r="B117" s="147">
        <f>B114+1</f>
        <v>39</v>
      </c>
      <c r="C117" s="46" t="s">
        <v>14</v>
      </c>
      <c r="D117" s="95"/>
    </row>
    <row r="118" spans="2:5" ht="21" customHeight="1" x14ac:dyDescent="0.3">
      <c r="B118" s="147"/>
      <c r="C118" s="56" t="s">
        <v>15</v>
      </c>
      <c r="D118" s="11"/>
    </row>
    <row r="119" spans="2:5" ht="21" customHeight="1" x14ac:dyDescent="0.3">
      <c r="B119" s="147"/>
      <c r="C119" s="56" t="s">
        <v>16</v>
      </c>
      <c r="D119" s="11"/>
    </row>
    <row r="120" spans="2:5" ht="31.5" x14ac:dyDescent="0.3">
      <c r="B120" s="147">
        <f>B117+1</f>
        <v>40</v>
      </c>
      <c r="C120" s="53" t="s">
        <v>35</v>
      </c>
      <c r="D120" s="95"/>
    </row>
    <row r="121" spans="2:5" x14ac:dyDescent="0.3">
      <c r="B121" s="147"/>
      <c r="C121" s="73" t="s">
        <v>36</v>
      </c>
      <c r="D121" s="11"/>
    </row>
    <row r="122" spans="2:5" x14ac:dyDescent="0.3">
      <c r="B122" s="147"/>
      <c r="C122" s="73" t="s">
        <v>17</v>
      </c>
      <c r="D122" s="11"/>
    </row>
    <row r="123" spans="2:5" ht="31.5" x14ac:dyDescent="0.3">
      <c r="B123" s="142">
        <f>B120+1</f>
        <v>41</v>
      </c>
      <c r="C123" s="53" t="s">
        <v>43</v>
      </c>
      <c r="D123" s="95"/>
    </row>
    <row r="124" spans="2:5" ht="24.75" customHeight="1" x14ac:dyDescent="0.3">
      <c r="B124" s="145" t="s">
        <v>139</v>
      </c>
      <c r="C124" s="145"/>
      <c r="D124" s="145"/>
    </row>
    <row r="125" spans="2:5" ht="96" customHeight="1" x14ac:dyDescent="0.3">
      <c r="B125" s="141">
        <f>B123+1</f>
        <v>42</v>
      </c>
      <c r="C125" s="53" t="s">
        <v>230</v>
      </c>
      <c r="D125" s="95"/>
    </row>
    <row r="126" spans="2:5" ht="19.149999999999999" customHeight="1" x14ac:dyDescent="0.3">
      <c r="B126" s="74"/>
      <c r="C126" s="75" t="s">
        <v>145</v>
      </c>
      <c r="D126" s="9"/>
    </row>
    <row r="127" spans="2:5" ht="19.149999999999999" customHeight="1" x14ac:dyDescent="0.3">
      <c r="B127" s="74"/>
      <c r="C127" s="75" t="s">
        <v>146</v>
      </c>
      <c r="D127" s="9"/>
    </row>
    <row r="128" spans="2:5" ht="19.149999999999999" customHeight="1" x14ac:dyDescent="0.3">
      <c r="B128" s="100"/>
      <c r="C128" s="75" t="s">
        <v>147</v>
      </c>
      <c r="D128" s="9"/>
    </row>
    <row r="129" spans="1:5" s="76" customFormat="1" ht="138" customHeight="1" x14ac:dyDescent="0.3">
      <c r="A129" s="140"/>
      <c r="B129" s="159">
        <f>+B125+1</f>
        <v>43</v>
      </c>
      <c r="C129" s="148" t="s">
        <v>337</v>
      </c>
      <c r="D129" s="149"/>
      <c r="E129" s="3">
        <f>IF(SUM(A130:A146,E146,E148)&gt;1,"превишен брой уреди",0)</f>
        <v>0</v>
      </c>
    </row>
    <row r="130" spans="1:5" ht="22.9" customHeight="1" x14ac:dyDescent="0.3">
      <c r="A130" s="10">
        <f t="shared" ref="A130:A156" si="0">+IF(D130&gt;0,1,0)</f>
        <v>0</v>
      </c>
      <c r="B130" s="102"/>
      <c r="C130" s="98" t="s">
        <v>292</v>
      </c>
      <c r="D130" s="11"/>
      <c r="E130" s="77"/>
    </row>
    <row r="131" spans="1:5" ht="22.9" customHeight="1" x14ac:dyDescent="0.3">
      <c r="A131" s="10">
        <f t="shared" si="0"/>
        <v>0</v>
      </c>
      <c r="B131" s="102"/>
      <c r="C131" s="98" t="s">
        <v>291</v>
      </c>
      <c r="D131" s="11"/>
      <c r="E131" s="77"/>
    </row>
    <row r="132" spans="1:5" ht="22.9" customHeight="1" x14ac:dyDescent="0.3">
      <c r="A132" s="10">
        <f t="shared" si="0"/>
        <v>0</v>
      </c>
      <c r="B132" s="102"/>
      <c r="C132" s="98" t="s">
        <v>290</v>
      </c>
      <c r="D132" s="11"/>
      <c r="E132" s="77"/>
    </row>
    <row r="133" spans="1:5" ht="22.9" customHeight="1" x14ac:dyDescent="0.3">
      <c r="A133" s="10">
        <f t="shared" si="0"/>
        <v>0</v>
      </c>
      <c r="B133" s="102"/>
      <c r="C133" s="98" t="s">
        <v>289</v>
      </c>
      <c r="D133" s="11"/>
      <c r="E133" s="77"/>
    </row>
    <row r="134" spans="1:5" ht="22.9" customHeight="1" x14ac:dyDescent="0.3">
      <c r="A134" s="10">
        <f t="shared" si="0"/>
        <v>0</v>
      </c>
      <c r="B134" s="102"/>
      <c r="C134" s="98" t="s">
        <v>288</v>
      </c>
      <c r="D134" s="11"/>
      <c r="E134" s="77"/>
    </row>
    <row r="135" spans="1:5" ht="22.9" customHeight="1" x14ac:dyDescent="0.3">
      <c r="A135" s="10">
        <f t="shared" si="0"/>
        <v>0</v>
      </c>
      <c r="B135" s="102"/>
      <c r="C135" s="98" t="s">
        <v>287</v>
      </c>
      <c r="D135" s="11"/>
      <c r="E135" s="77"/>
    </row>
    <row r="136" spans="1:5" ht="22.9" customHeight="1" x14ac:dyDescent="0.3">
      <c r="A136" s="10">
        <f t="shared" si="0"/>
        <v>0</v>
      </c>
      <c r="B136" s="102"/>
      <c r="C136" s="98" t="s">
        <v>286</v>
      </c>
      <c r="D136" s="11"/>
      <c r="E136" s="77"/>
    </row>
    <row r="137" spans="1:5" ht="22.9" customHeight="1" x14ac:dyDescent="0.3">
      <c r="A137" s="10">
        <f t="shared" si="0"/>
        <v>0</v>
      </c>
      <c r="B137" s="102"/>
      <c r="C137" s="98" t="s">
        <v>285</v>
      </c>
      <c r="D137" s="11"/>
      <c r="E137" s="77"/>
    </row>
    <row r="138" spans="1:5" ht="22.9" customHeight="1" x14ac:dyDescent="0.3">
      <c r="A138" s="10">
        <f t="shared" si="0"/>
        <v>0</v>
      </c>
      <c r="B138" s="102"/>
      <c r="C138" s="98" t="s">
        <v>284</v>
      </c>
      <c r="D138" s="11"/>
      <c r="E138" s="77"/>
    </row>
    <row r="139" spans="1:5" ht="22.9" customHeight="1" x14ac:dyDescent="0.3">
      <c r="A139" s="10">
        <f t="shared" si="0"/>
        <v>0</v>
      </c>
      <c r="B139" s="102"/>
      <c r="C139" s="98" t="s">
        <v>283</v>
      </c>
      <c r="D139" s="11"/>
      <c r="E139" s="77"/>
    </row>
    <row r="140" spans="1:5" ht="22.9" customHeight="1" x14ac:dyDescent="0.3">
      <c r="A140" s="10">
        <f t="shared" si="0"/>
        <v>0</v>
      </c>
      <c r="B140" s="102"/>
      <c r="C140" s="160" t="s">
        <v>347</v>
      </c>
      <c r="D140" s="11"/>
      <c r="E140" s="77"/>
    </row>
    <row r="141" spans="1:5" ht="22.9" customHeight="1" x14ac:dyDescent="0.3">
      <c r="A141" s="10">
        <f t="shared" si="0"/>
        <v>0</v>
      </c>
      <c r="B141" s="102"/>
      <c r="C141" s="160" t="s">
        <v>348</v>
      </c>
      <c r="D141" s="11"/>
      <c r="E141" s="77"/>
    </row>
    <row r="142" spans="1:5" ht="22.9" customHeight="1" x14ac:dyDescent="0.3">
      <c r="A142" s="10">
        <f t="shared" si="0"/>
        <v>0</v>
      </c>
      <c r="B142" s="102"/>
      <c r="C142" s="160" t="s">
        <v>349</v>
      </c>
      <c r="D142" s="11"/>
      <c r="E142" s="77"/>
    </row>
    <row r="143" spans="1:5" ht="22.9" customHeight="1" x14ac:dyDescent="0.3">
      <c r="A143" s="10">
        <f t="shared" si="0"/>
        <v>0</v>
      </c>
      <c r="B143" s="102"/>
      <c r="C143" s="160" t="s">
        <v>350</v>
      </c>
      <c r="D143" s="11"/>
      <c r="E143" s="77"/>
    </row>
    <row r="144" spans="1:5" ht="22.9" customHeight="1" x14ac:dyDescent="0.3">
      <c r="A144" s="10">
        <f t="shared" si="0"/>
        <v>0</v>
      </c>
      <c r="B144" s="102"/>
      <c r="C144" s="160" t="s">
        <v>351</v>
      </c>
      <c r="D144" s="11"/>
      <c r="E144" s="77"/>
    </row>
    <row r="145" spans="1:5" ht="22.9" customHeight="1" x14ac:dyDescent="0.3">
      <c r="A145" s="10">
        <f t="shared" si="0"/>
        <v>0</v>
      </c>
      <c r="B145" s="102"/>
      <c r="C145" s="98" t="s">
        <v>298</v>
      </c>
      <c r="D145" s="11"/>
      <c r="E145" s="77"/>
    </row>
    <row r="146" spans="1:5" ht="22.9" customHeight="1" x14ac:dyDescent="0.3">
      <c r="A146" s="10">
        <f t="shared" si="0"/>
        <v>0</v>
      </c>
      <c r="B146" s="102"/>
      <c r="C146" s="98" t="s">
        <v>299</v>
      </c>
      <c r="D146" s="11"/>
      <c r="E146" s="4">
        <f>IF(OR(D147&gt;0,D148&gt;0),1,0)</f>
        <v>0</v>
      </c>
    </row>
    <row r="147" spans="1:5" ht="22.9" customHeight="1" x14ac:dyDescent="0.3">
      <c r="A147" s="10">
        <f t="shared" si="0"/>
        <v>0</v>
      </c>
      <c r="B147" s="102"/>
      <c r="C147" s="98" t="s">
        <v>300</v>
      </c>
      <c r="D147" s="11"/>
      <c r="E147" s="4">
        <f>IF((D147+D148)&gt;3,"Превишен максимален брой конвектори",0)</f>
        <v>0</v>
      </c>
    </row>
    <row r="148" spans="1:5" ht="22.9" customHeight="1" x14ac:dyDescent="0.3">
      <c r="A148" s="10">
        <f t="shared" si="0"/>
        <v>0</v>
      </c>
      <c r="B148" s="102"/>
      <c r="C148" s="98" t="s">
        <v>301</v>
      </c>
      <c r="D148" s="11"/>
      <c r="E148" s="4">
        <f>IF(OR(D149&gt;0,D150&gt;0,D151&gt;0,D152&gt;0,D153&gt;0,D154&gt;0),1,0)</f>
        <v>0</v>
      </c>
    </row>
    <row r="149" spans="1:5" ht="22.9" customHeight="1" x14ac:dyDescent="0.3">
      <c r="A149" s="10">
        <f t="shared" si="0"/>
        <v>0</v>
      </c>
      <c r="B149" s="102"/>
      <c r="C149" s="98" t="s">
        <v>329</v>
      </c>
      <c r="D149" s="11"/>
      <c r="E149" s="4">
        <f>IF((D149+D150+D151+D152+D153+D154)&gt;3,"Превишен максимален брой климатици",0)</f>
        <v>0</v>
      </c>
    </row>
    <row r="150" spans="1:5" ht="22.9" customHeight="1" x14ac:dyDescent="0.3">
      <c r="A150" s="10">
        <f t="shared" si="0"/>
        <v>0</v>
      </c>
      <c r="B150" s="102"/>
      <c r="C150" s="98" t="s">
        <v>330</v>
      </c>
      <c r="D150" s="11"/>
      <c r="E150" s="10"/>
    </row>
    <row r="151" spans="1:5" ht="22.9" customHeight="1" x14ac:dyDescent="0.3">
      <c r="A151" s="10">
        <f t="shared" si="0"/>
        <v>0</v>
      </c>
      <c r="B151" s="102"/>
      <c r="C151" s="98" t="s">
        <v>331</v>
      </c>
      <c r="D151" s="11"/>
      <c r="E151" s="10"/>
    </row>
    <row r="152" spans="1:5" ht="22.9" customHeight="1" x14ac:dyDescent="0.3">
      <c r="A152" s="10">
        <f t="shared" si="0"/>
        <v>0</v>
      </c>
      <c r="B152" s="102"/>
      <c r="C152" s="98" t="s">
        <v>332</v>
      </c>
      <c r="D152" s="11"/>
      <c r="E152" s="10"/>
    </row>
    <row r="153" spans="1:5" ht="22.9" customHeight="1" x14ac:dyDescent="0.3">
      <c r="A153" s="10">
        <f t="shared" si="0"/>
        <v>0</v>
      </c>
      <c r="B153" s="102"/>
      <c r="C153" s="98" t="s">
        <v>333</v>
      </c>
      <c r="D153" s="11"/>
      <c r="E153" s="10"/>
    </row>
    <row r="154" spans="1:5" ht="22.9" customHeight="1" x14ac:dyDescent="0.3">
      <c r="A154" s="10">
        <f t="shared" si="0"/>
        <v>0</v>
      </c>
      <c r="B154" s="102"/>
      <c r="C154" s="99" t="s">
        <v>334</v>
      </c>
      <c r="D154" s="11"/>
      <c r="E154" s="4">
        <f>IF(OR(D155&gt;0,D156&gt;0),1,0)</f>
        <v>0</v>
      </c>
    </row>
    <row r="155" spans="1:5" ht="22.9" customHeight="1" x14ac:dyDescent="0.3">
      <c r="A155" s="10">
        <f t="shared" si="0"/>
        <v>0</v>
      </c>
      <c r="B155" s="102"/>
      <c r="C155" s="98" t="s">
        <v>335</v>
      </c>
      <c r="D155" s="11"/>
      <c r="E155" s="5">
        <f>IF(AND(E154&gt;0,(SUM(D130:D133)+SUM(D147:D154))&gt;0),"недопустима комбинация на уред и радиатори",0)</f>
        <v>0</v>
      </c>
    </row>
    <row r="156" spans="1:5" ht="22.9" customHeight="1" x14ac:dyDescent="0.3">
      <c r="A156" s="10">
        <f t="shared" si="0"/>
        <v>0</v>
      </c>
      <c r="B156" s="103"/>
      <c r="C156" s="98" t="s">
        <v>336</v>
      </c>
      <c r="D156" s="11"/>
      <c r="E156" s="2">
        <f>IF((D155+D156)&gt;3,"Превишен максимален брой радиатори",0)</f>
        <v>0</v>
      </c>
    </row>
    <row r="157" spans="1:5" ht="24" customHeight="1" x14ac:dyDescent="0.3">
      <c r="B157" s="146" t="s">
        <v>343</v>
      </c>
      <c r="C157" s="145"/>
      <c r="D157" s="145"/>
    </row>
    <row r="158" spans="1:5" ht="24" customHeight="1" x14ac:dyDescent="0.3">
      <c r="B158" s="162" t="s">
        <v>352</v>
      </c>
      <c r="C158" s="161"/>
      <c r="D158" s="78"/>
    </row>
    <row r="159" spans="1:5" x14ac:dyDescent="0.3">
      <c r="B159" s="163">
        <v>1</v>
      </c>
      <c r="C159" s="46" t="s">
        <v>136</v>
      </c>
      <c r="D159" s="11"/>
    </row>
    <row r="160" spans="1:5" ht="21.6" customHeight="1" x14ac:dyDescent="0.3">
      <c r="B160" s="163">
        <f t="shared" ref="B160:B165" si="1">+B159+1</f>
        <v>2</v>
      </c>
      <c r="C160" s="46" t="s">
        <v>340</v>
      </c>
      <c r="D160" s="11"/>
    </row>
    <row r="161" spans="2:5" ht="85.5" customHeight="1" x14ac:dyDescent="0.3">
      <c r="B161" s="163">
        <f t="shared" si="1"/>
        <v>3</v>
      </c>
      <c r="C161" s="46" t="s">
        <v>342</v>
      </c>
      <c r="D161" s="11"/>
      <c r="E161" s="143"/>
    </row>
    <row r="162" spans="2:5" ht="48" x14ac:dyDescent="0.3">
      <c r="B162" s="163">
        <f t="shared" si="1"/>
        <v>4</v>
      </c>
      <c r="C162" s="80" t="s">
        <v>233</v>
      </c>
      <c r="D162" s="11"/>
      <c r="E162" s="143"/>
    </row>
    <row r="163" spans="2:5" ht="48" x14ac:dyDescent="0.3">
      <c r="B163" s="163">
        <f t="shared" si="1"/>
        <v>5</v>
      </c>
      <c r="C163" s="80" t="s">
        <v>268</v>
      </c>
      <c r="D163" s="11"/>
      <c r="E163" s="143"/>
    </row>
    <row r="164" spans="2:5" ht="79.5" x14ac:dyDescent="0.3">
      <c r="B164" s="163">
        <f t="shared" si="1"/>
        <v>6</v>
      </c>
      <c r="C164" s="80" t="s">
        <v>341</v>
      </c>
      <c r="D164" s="11"/>
      <c r="E164" s="143"/>
    </row>
    <row r="165" spans="2:5" ht="32.25" x14ac:dyDescent="0.3">
      <c r="B165" s="163">
        <f t="shared" si="1"/>
        <v>7</v>
      </c>
      <c r="C165" s="80" t="s">
        <v>235</v>
      </c>
      <c r="D165" s="11"/>
    </row>
    <row r="167" spans="2:5" ht="54.75" customHeight="1" x14ac:dyDescent="0.3">
      <c r="B167" s="39"/>
      <c r="C167" s="39" t="s">
        <v>346</v>
      </c>
      <c r="D167" s="144"/>
    </row>
    <row r="168" spans="2:5" x14ac:dyDescent="0.3">
      <c r="B168" s="39"/>
      <c r="C168" s="39" t="s">
        <v>345</v>
      </c>
      <c r="D168" s="144"/>
    </row>
  </sheetData>
  <sheetProtection formatCells="0" formatColumns="0" formatRows="0" selectLockedCells="1"/>
  <mergeCells count="29">
    <mergeCell ref="B158:C158"/>
    <mergeCell ref="B120:B122"/>
    <mergeCell ref="B124:D124"/>
    <mergeCell ref="C129:D129"/>
    <mergeCell ref="B157:D157"/>
    <mergeCell ref="B102:B104"/>
    <mergeCell ref="B105:B107"/>
    <mergeCell ref="B108:B110"/>
    <mergeCell ref="B111:B113"/>
    <mergeCell ref="B114:B116"/>
    <mergeCell ref="B117:B119"/>
    <mergeCell ref="B99:D99"/>
    <mergeCell ref="B43:B46"/>
    <mergeCell ref="B52:B54"/>
    <mergeCell ref="B55:B57"/>
    <mergeCell ref="B58:B64"/>
    <mergeCell ref="B65:B70"/>
    <mergeCell ref="B72:B75"/>
    <mergeCell ref="B77:B79"/>
    <mergeCell ref="B81:B83"/>
    <mergeCell ref="B85:B87"/>
    <mergeCell ref="B89:B94"/>
    <mergeCell ref="B95:B97"/>
    <mergeCell ref="B38:B42"/>
    <mergeCell ref="B11:D11"/>
    <mergeCell ref="B13:D13"/>
    <mergeCell ref="B14:C14"/>
    <mergeCell ref="B16:D16"/>
    <mergeCell ref="B37:D37"/>
  </mergeCells>
  <conditionalFormatting sqref="E38">
    <cfRule type="cellIs" dxfId="419" priority="21" operator="greaterThan">
      <formula>0</formula>
    </cfRule>
  </conditionalFormatting>
  <conditionalFormatting sqref="E43">
    <cfRule type="cellIs" dxfId="418" priority="20" operator="greaterThan">
      <formula>0</formula>
    </cfRule>
  </conditionalFormatting>
  <conditionalFormatting sqref="E52">
    <cfRule type="cellIs" dxfId="417" priority="19" operator="greaterThan">
      <formula>0</formula>
    </cfRule>
  </conditionalFormatting>
  <conditionalFormatting sqref="E55">
    <cfRule type="cellIs" dxfId="416" priority="18" operator="greaterThan">
      <formula>0</formula>
    </cfRule>
  </conditionalFormatting>
  <conditionalFormatting sqref="E65">
    <cfRule type="cellIs" dxfId="415" priority="17" operator="greaterThan">
      <formula>0</formula>
    </cfRule>
  </conditionalFormatting>
  <conditionalFormatting sqref="E77">
    <cfRule type="cellIs" dxfId="414" priority="16" operator="greaterThan">
      <formula>0</formula>
    </cfRule>
  </conditionalFormatting>
  <conditionalFormatting sqref="E81">
    <cfRule type="cellIs" dxfId="413" priority="15" operator="greaterThan">
      <formula>0</formula>
    </cfRule>
  </conditionalFormatting>
  <conditionalFormatting sqref="E85">
    <cfRule type="cellIs" dxfId="412" priority="14" operator="greaterThan">
      <formula>0</formula>
    </cfRule>
  </conditionalFormatting>
  <conditionalFormatting sqref="E95">
    <cfRule type="cellIs" dxfId="411" priority="13" operator="greaterThan">
      <formula>0</formula>
    </cfRule>
  </conditionalFormatting>
  <conditionalFormatting sqref="E102">
    <cfRule type="cellIs" dxfId="410" priority="12" operator="greaterThan">
      <formula>0</formula>
    </cfRule>
  </conditionalFormatting>
  <conditionalFormatting sqref="E105">
    <cfRule type="cellIs" dxfId="409" priority="11" operator="greaterThan">
      <formula>0</formula>
    </cfRule>
  </conditionalFormatting>
  <conditionalFormatting sqref="E108">
    <cfRule type="cellIs" dxfId="408" priority="10" operator="greaterThan">
      <formula>0</formula>
    </cfRule>
  </conditionalFormatting>
  <conditionalFormatting sqref="E111">
    <cfRule type="cellIs" dxfId="407" priority="9" operator="greaterThan">
      <formula>0</formula>
    </cfRule>
  </conditionalFormatting>
  <conditionalFormatting sqref="E114">
    <cfRule type="cellIs" dxfId="406" priority="8" operator="greaterThan">
      <formula>0</formula>
    </cfRule>
  </conditionalFormatting>
  <conditionalFormatting sqref="E156">
    <cfRule type="cellIs" dxfId="405" priority="7" operator="greaterThan">
      <formula>0</formula>
    </cfRule>
  </conditionalFormatting>
  <conditionalFormatting sqref="E149">
    <cfRule type="cellIs" dxfId="404" priority="6" operator="greaterThan">
      <formula>0</formula>
    </cfRule>
  </conditionalFormatting>
  <conditionalFormatting sqref="E147">
    <cfRule type="cellIs" dxfId="403" priority="5" operator="greaterThan">
      <formula>0</formula>
    </cfRule>
  </conditionalFormatting>
  <conditionalFormatting sqref="E130">
    <cfRule type="cellIs" dxfId="402" priority="4" operator="greaterThan">
      <formula>0</formula>
    </cfRule>
  </conditionalFormatting>
  <conditionalFormatting sqref="E129">
    <cfRule type="cellIs" dxfId="401" priority="3" operator="greaterThan">
      <formula>0</formula>
    </cfRule>
  </conditionalFormatting>
  <conditionalFormatting sqref="E155">
    <cfRule type="cellIs" dxfId="400" priority="2" operator="greaterThan">
      <formula>0</formula>
    </cfRule>
  </conditionalFormatting>
  <conditionalFormatting sqref="E89">
    <cfRule type="cellIs" dxfId="399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C165" sqref="C165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+'18'!E1+1</f>
        <v>19</v>
      </c>
      <c r="J1" s="39"/>
    </row>
    <row r="2" spans="2:131" ht="18" thickBot="1" x14ac:dyDescent="0.35">
      <c r="C2" s="41" t="s">
        <v>149</v>
      </c>
      <c r="D2" s="41" t="str">
        <f>CONCATENATE("СО ОПОС_",E1)</f>
        <v>СО ОПОС_19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11</v>
      </c>
    </row>
    <row r="11" spans="2:131" ht="48" customHeight="1" x14ac:dyDescent="0.3">
      <c r="B11" s="150" t="s">
        <v>133</v>
      </c>
      <c r="C11" s="150"/>
      <c r="D11" s="150"/>
    </row>
    <row r="12" spans="2:131" ht="29.25" customHeight="1" x14ac:dyDescent="0.3">
      <c r="D12" s="94" t="s">
        <v>274</v>
      </c>
    </row>
    <row r="13" spans="2:131" ht="54.75" customHeight="1" x14ac:dyDescent="0.3">
      <c r="B13" s="154" t="s">
        <v>132</v>
      </c>
      <c r="C13" s="154"/>
      <c r="D13" s="154"/>
      <c r="AQ13" s="10" t="s">
        <v>44</v>
      </c>
      <c r="AR13" s="10" t="s">
        <v>45</v>
      </c>
      <c r="AS13" s="10" t="s">
        <v>46</v>
      </c>
      <c r="AT13" s="10" t="s">
        <v>47</v>
      </c>
      <c r="AU13" s="10" t="s">
        <v>48</v>
      </c>
      <c r="AV13" s="10" t="s">
        <v>49</v>
      </c>
      <c r="AW13" s="10" t="s">
        <v>50</v>
      </c>
      <c r="AX13" s="10" t="s">
        <v>51</v>
      </c>
      <c r="AY13" s="10" t="s">
        <v>52</v>
      </c>
      <c r="AZ13" s="10" t="s">
        <v>53</v>
      </c>
      <c r="BA13" s="10" t="s">
        <v>54</v>
      </c>
      <c r="BB13" s="10" t="s">
        <v>55</v>
      </c>
      <c r="BC13" s="10" t="s">
        <v>56</v>
      </c>
      <c r="BD13" s="10" t="s">
        <v>57</v>
      </c>
      <c r="BE13" s="10" t="s">
        <v>58</v>
      </c>
      <c r="BF13" s="10" t="s">
        <v>59</v>
      </c>
      <c r="BG13" s="10" t="s">
        <v>60</v>
      </c>
      <c r="BH13" s="10" t="s">
        <v>61</v>
      </c>
      <c r="BI13" s="10" t="s">
        <v>62</v>
      </c>
      <c r="BJ13" s="10" t="s">
        <v>63</v>
      </c>
      <c r="BK13" s="10" t="s">
        <v>64</v>
      </c>
      <c r="BL13" s="10" t="s">
        <v>65</v>
      </c>
      <c r="BM13" s="10" t="s">
        <v>66</v>
      </c>
      <c r="BN13" s="10" t="s">
        <v>67</v>
      </c>
      <c r="BO13" s="10" t="s">
        <v>68</v>
      </c>
      <c r="BP13" s="10" t="s">
        <v>69</v>
      </c>
      <c r="BQ13" s="10" t="s">
        <v>70</v>
      </c>
      <c r="BR13" s="10" t="s">
        <v>71</v>
      </c>
      <c r="BS13" s="10" t="s">
        <v>72</v>
      </c>
      <c r="BT13" s="10" t="s">
        <v>73</v>
      </c>
      <c r="BU13" s="10" t="s">
        <v>74</v>
      </c>
      <c r="BV13" s="10" t="s">
        <v>75</v>
      </c>
      <c r="BW13" s="10" t="s">
        <v>92</v>
      </c>
      <c r="BX13" s="10" t="s">
        <v>93</v>
      </c>
      <c r="BY13" s="10" t="s">
        <v>94</v>
      </c>
      <c r="BZ13" s="10" t="s">
        <v>95</v>
      </c>
      <c r="CA13" s="10" t="s">
        <v>76</v>
      </c>
      <c r="CB13" s="10" t="s">
        <v>77</v>
      </c>
      <c r="CC13" s="10" t="s">
        <v>78</v>
      </c>
      <c r="CD13" s="10" t="s">
        <v>79</v>
      </c>
      <c r="CE13" s="10" t="s">
        <v>80</v>
      </c>
      <c r="CF13" s="10" t="s">
        <v>81</v>
      </c>
      <c r="CG13" s="10" t="s">
        <v>96</v>
      </c>
      <c r="CH13" s="10" t="s">
        <v>97</v>
      </c>
      <c r="CI13" s="10" t="s">
        <v>98</v>
      </c>
      <c r="CJ13" s="10" t="s">
        <v>99</v>
      </c>
      <c r="CK13" s="10" t="s">
        <v>100</v>
      </c>
      <c r="CL13" s="10" t="s">
        <v>101</v>
      </c>
      <c r="CM13" s="10" t="s">
        <v>82</v>
      </c>
      <c r="CN13" s="10" t="s">
        <v>83</v>
      </c>
      <c r="CO13" s="10" t="s">
        <v>84</v>
      </c>
      <c r="CP13" s="10" t="s">
        <v>85</v>
      </c>
      <c r="CQ13" s="10" t="s">
        <v>86</v>
      </c>
      <c r="CR13" s="10" t="s">
        <v>87</v>
      </c>
      <c r="CS13" s="10" t="s">
        <v>88</v>
      </c>
      <c r="CT13" s="10" t="s">
        <v>89</v>
      </c>
      <c r="CU13" s="10" t="s">
        <v>102</v>
      </c>
      <c r="CV13" s="10" t="s">
        <v>90</v>
      </c>
      <c r="CW13" s="10" t="s">
        <v>91</v>
      </c>
      <c r="CX13" s="10" t="s">
        <v>103</v>
      </c>
      <c r="CY13" s="10" t="s">
        <v>104</v>
      </c>
      <c r="CZ13" s="10" t="s">
        <v>105</v>
      </c>
      <c r="DA13" s="10" t="s">
        <v>106</v>
      </c>
      <c r="DB13" s="10" t="s">
        <v>107</v>
      </c>
      <c r="DC13" s="10" t="s">
        <v>108</v>
      </c>
      <c r="DD13" s="10" t="s">
        <v>109</v>
      </c>
      <c r="DE13" s="10" t="s">
        <v>110</v>
      </c>
      <c r="DF13" s="10" t="s">
        <v>111</v>
      </c>
      <c r="DG13" s="10" t="s">
        <v>112</v>
      </c>
      <c r="DH13" s="10" t="s">
        <v>113</v>
      </c>
      <c r="DI13" s="10" t="s">
        <v>114</v>
      </c>
      <c r="DJ13" s="10" t="s">
        <v>115</v>
      </c>
      <c r="DK13" s="10" t="s">
        <v>116</v>
      </c>
      <c r="DL13" s="10" t="s">
        <v>117</v>
      </c>
      <c r="DM13" s="10" t="s">
        <v>118</v>
      </c>
      <c r="DN13" s="10" t="s">
        <v>119</v>
      </c>
      <c r="DO13" s="10" t="s">
        <v>120</v>
      </c>
      <c r="DP13" s="10" t="s">
        <v>121</v>
      </c>
      <c r="DQ13" s="10" t="s">
        <v>122</v>
      </c>
      <c r="DR13" s="10" t="s">
        <v>123</v>
      </c>
      <c r="DS13" s="10" t="s">
        <v>124</v>
      </c>
      <c r="DT13" s="10" t="s">
        <v>125</v>
      </c>
      <c r="DU13" s="10" t="s">
        <v>126</v>
      </c>
      <c r="DV13" s="10" t="s">
        <v>127</v>
      </c>
      <c r="DW13" s="10" t="s">
        <v>128</v>
      </c>
      <c r="DX13" s="10" t="s">
        <v>129</v>
      </c>
      <c r="DY13" s="10" t="s">
        <v>130</v>
      </c>
      <c r="DZ13" s="10" t="s">
        <v>131</v>
      </c>
      <c r="EA13" s="10"/>
    </row>
    <row r="14" spans="2:131" ht="54.75" customHeight="1" x14ac:dyDescent="0.3">
      <c r="B14" s="157" t="s">
        <v>148</v>
      </c>
      <c r="C14" s="157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>
        <f>D33</f>
        <v>0</v>
      </c>
      <c r="BC14" s="10">
        <f>D34</f>
        <v>0</v>
      </c>
      <c r="BD14" s="10">
        <f>D35</f>
        <v>0</v>
      </c>
      <c r="BE14" s="10">
        <f>D36</f>
        <v>0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>
        <f>D71</f>
        <v>0</v>
      </c>
      <c r="BX14" s="10">
        <f>D73</f>
        <v>0</v>
      </c>
      <c r="BY14" s="10">
        <f>D74</f>
        <v>0</v>
      </c>
      <c r="BZ14" s="10">
        <f>D75</f>
        <v>0</v>
      </c>
      <c r="CA14" s="10">
        <f>D76</f>
        <v>0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>
        <f>D123</f>
        <v>0</v>
      </c>
      <c r="DA14" s="10">
        <f>D130</f>
        <v>0</v>
      </c>
      <c r="DB14" s="10">
        <f>D131</f>
        <v>0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>
        <f>D147</f>
        <v>0</v>
      </c>
      <c r="DQ14" s="10">
        <f>D148</f>
        <v>0</v>
      </c>
      <c r="DR14" s="10">
        <f>D149</f>
        <v>0</v>
      </c>
      <c r="DS14" s="10">
        <f>D150</f>
        <v>0</v>
      </c>
      <c r="DT14" s="10">
        <f>D151</f>
        <v>0</v>
      </c>
      <c r="DU14" s="10">
        <f>D152</f>
        <v>0</v>
      </c>
      <c r="DV14" s="10">
        <f>D153</f>
        <v>0</v>
      </c>
      <c r="DW14" s="10">
        <f>D154</f>
        <v>0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30.75" customHeight="1" x14ac:dyDescent="0.3">
      <c r="B16" s="151" t="s">
        <v>2</v>
      </c>
      <c r="C16" s="152"/>
      <c r="D16" s="15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135</v>
      </c>
      <c r="D17" s="8"/>
    </row>
    <row r="18" spans="2:18" ht="27.75" customHeight="1" x14ac:dyDescent="0.3">
      <c r="B18" s="50">
        <v>2</v>
      </c>
      <c r="C18" s="46" t="s">
        <v>143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150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271</v>
      </c>
      <c r="D20" s="49"/>
    </row>
    <row r="21" spans="2:18" ht="27.75" customHeight="1" x14ac:dyDescent="0.3">
      <c r="B21" s="50" t="s">
        <v>172</v>
      </c>
      <c r="C21" s="46" t="s">
        <v>269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151</v>
      </c>
      <c r="C22" s="46" t="s">
        <v>6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152</v>
      </c>
      <c r="C23" s="46" t="s">
        <v>276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153</v>
      </c>
      <c r="C24" s="46" t="s">
        <v>7</v>
      </c>
      <c r="D24" s="8"/>
    </row>
    <row r="25" spans="2:18" ht="27.75" customHeight="1" x14ac:dyDescent="0.3">
      <c r="B25" s="50" t="s">
        <v>154</v>
      </c>
      <c r="C25" s="46" t="s">
        <v>0</v>
      </c>
      <c r="D25" s="8"/>
    </row>
    <row r="26" spans="2:18" ht="27.75" customHeight="1" x14ac:dyDescent="0.3">
      <c r="B26" s="50" t="s">
        <v>155</v>
      </c>
      <c r="C26" s="46" t="s">
        <v>142</v>
      </c>
      <c r="D26" s="8"/>
    </row>
    <row r="27" spans="2:18" ht="27.75" customHeight="1" x14ac:dyDescent="0.3">
      <c r="B27" s="50" t="s">
        <v>156</v>
      </c>
      <c r="C27" s="46" t="s">
        <v>9</v>
      </c>
      <c r="D27" s="8"/>
    </row>
    <row r="28" spans="2:18" ht="27.75" customHeight="1" x14ac:dyDescent="0.3">
      <c r="B28" s="50" t="s">
        <v>157</v>
      </c>
      <c r="C28" s="46" t="s">
        <v>8</v>
      </c>
      <c r="D28" s="8"/>
    </row>
    <row r="29" spans="2:18" ht="27.75" customHeight="1" x14ac:dyDescent="0.3">
      <c r="B29" s="50" t="s">
        <v>158</v>
      </c>
      <c r="C29" s="46" t="s">
        <v>4</v>
      </c>
      <c r="D29" s="8"/>
    </row>
    <row r="30" spans="2:18" ht="27.75" customHeight="1" x14ac:dyDescent="0.3">
      <c r="B30" s="50" t="s">
        <v>275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270</v>
      </c>
      <c r="D31" s="8"/>
    </row>
    <row r="32" spans="2:18" ht="27.75" customHeight="1" x14ac:dyDescent="0.3">
      <c r="B32" s="50">
        <f>+B31+1</f>
        <v>6</v>
      </c>
      <c r="C32" s="46" t="s">
        <v>171</v>
      </c>
      <c r="D32" s="7"/>
    </row>
    <row r="33" spans="1:5" ht="61.9" customHeight="1" x14ac:dyDescent="0.3">
      <c r="B33" s="44">
        <f>B32+1</f>
        <v>7</v>
      </c>
      <c r="C33" s="53" t="s">
        <v>170</v>
      </c>
      <c r="D33" s="23"/>
    </row>
    <row r="34" spans="1:5" ht="54.6" customHeight="1" x14ac:dyDescent="0.3">
      <c r="B34" s="54">
        <f>B33+1</f>
        <v>8</v>
      </c>
      <c r="C34" s="46" t="s">
        <v>175</v>
      </c>
      <c r="D34" s="46"/>
    </row>
    <row r="35" spans="1:5" ht="30.6" customHeight="1" x14ac:dyDescent="0.3">
      <c r="B35" s="55"/>
      <c r="C35" s="56" t="s">
        <v>144</v>
      </c>
      <c r="D35" s="23"/>
    </row>
    <row r="36" spans="1:5" ht="35.450000000000003" customHeight="1" x14ac:dyDescent="0.3">
      <c r="B36" s="57"/>
      <c r="C36" s="58" t="s">
        <v>140</v>
      </c>
      <c r="D36" s="23"/>
    </row>
    <row r="37" spans="1:5" ht="26.25" customHeight="1" x14ac:dyDescent="0.3">
      <c r="B37" s="152" t="s">
        <v>138</v>
      </c>
      <c r="C37" s="152"/>
      <c r="D37" s="152"/>
    </row>
    <row r="38" spans="1:5" ht="46.5" x14ac:dyDescent="0.3">
      <c r="A38" s="10">
        <v>9</v>
      </c>
      <c r="B38" s="153">
        <f>B34+1</f>
        <v>9</v>
      </c>
      <c r="C38" s="59" t="s">
        <v>173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3"/>
      <c r="C39" s="61" t="s">
        <v>4</v>
      </c>
      <c r="D39" s="9"/>
    </row>
    <row r="40" spans="1:5" ht="20.25" customHeight="1" x14ac:dyDescent="0.3">
      <c r="B40" s="153"/>
      <c r="C40" s="61" t="s">
        <v>5</v>
      </c>
      <c r="D40" s="9"/>
    </row>
    <row r="41" spans="1:5" ht="20.25" customHeight="1" x14ac:dyDescent="0.3">
      <c r="B41" s="153"/>
      <c r="C41" s="61" t="s">
        <v>18</v>
      </c>
      <c r="D41" s="9"/>
    </row>
    <row r="42" spans="1:5" ht="20.25" customHeight="1" x14ac:dyDescent="0.3">
      <c r="B42" s="153"/>
      <c r="C42" s="61" t="s">
        <v>19</v>
      </c>
      <c r="D42" s="9"/>
    </row>
    <row r="43" spans="1:5" ht="33.75" customHeight="1" x14ac:dyDescent="0.3">
      <c r="B43" s="147">
        <f>B38+1</f>
        <v>10</v>
      </c>
      <c r="C43" s="59" t="s">
        <v>174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47"/>
      <c r="C44" s="61" t="s">
        <v>20</v>
      </c>
      <c r="D44" s="11"/>
    </row>
    <row r="45" spans="1:5" ht="18.75" customHeight="1" x14ac:dyDescent="0.3">
      <c r="B45" s="147"/>
      <c r="C45" s="61" t="s">
        <v>21</v>
      </c>
      <c r="D45" s="11"/>
    </row>
    <row r="46" spans="1:5" ht="18.75" customHeight="1" x14ac:dyDescent="0.3">
      <c r="B46" s="147"/>
      <c r="C46" s="61" t="s">
        <v>22</v>
      </c>
      <c r="D46" s="11"/>
    </row>
    <row r="47" spans="1:5" ht="33" customHeight="1" x14ac:dyDescent="0.3">
      <c r="B47" s="97">
        <f>B43+1</f>
        <v>11</v>
      </c>
      <c r="C47" s="53" t="s">
        <v>277</v>
      </c>
      <c r="D47" s="9"/>
    </row>
    <row r="48" spans="1:5" ht="31.5" x14ac:dyDescent="0.3">
      <c r="B48" s="97">
        <f>B47+1</f>
        <v>12</v>
      </c>
      <c r="C48" s="59" t="s">
        <v>278</v>
      </c>
      <c r="D48" s="9"/>
    </row>
    <row r="49" spans="2:19" ht="32.25" customHeight="1" x14ac:dyDescent="0.3">
      <c r="B49" s="97">
        <f>B48+1</f>
        <v>13</v>
      </c>
      <c r="C49" s="59" t="s">
        <v>10</v>
      </c>
      <c r="D49" s="9"/>
    </row>
    <row r="50" spans="2:19" ht="31.5" x14ac:dyDescent="0.3">
      <c r="B50" s="97">
        <f>B49+1</f>
        <v>14</v>
      </c>
      <c r="C50" s="59" t="s">
        <v>23</v>
      </c>
      <c r="D50" s="9"/>
    </row>
    <row r="51" spans="2:19" ht="30.75" customHeight="1" x14ac:dyDescent="0.3">
      <c r="B51" s="97">
        <f>B50+1</f>
        <v>15</v>
      </c>
      <c r="C51" s="59" t="s">
        <v>141</v>
      </c>
      <c r="D51" s="91"/>
    </row>
    <row r="52" spans="2:19" ht="46.5" x14ac:dyDescent="0.3">
      <c r="B52" s="147">
        <f>B51+1</f>
        <v>16</v>
      </c>
      <c r="C52" s="63" t="s">
        <v>176</v>
      </c>
      <c r="D52" s="64"/>
      <c r="E52" s="2">
        <f>IF(AND(D53&gt;0,D54&gt;0),"грешка",0)</f>
        <v>0</v>
      </c>
    </row>
    <row r="53" spans="2:19" ht="16.5" customHeight="1" x14ac:dyDescent="0.3">
      <c r="B53" s="147"/>
      <c r="C53" s="65" t="s">
        <v>225</v>
      </c>
      <c r="D53" s="92"/>
    </row>
    <row r="54" spans="2:19" ht="16.5" customHeight="1" x14ac:dyDescent="0.3">
      <c r="B54" s="147"/>
      <c r="C54" s="65" t="s">
        <v>226</v>
      </c>
      <c r="D54" s="92"/>
    </row>
    <row r="55" spans="2:19" ht="46.5" x14ac:dyDescent="0.3">
      <c r="B55" s="158">
        <f>B52+1</f>
        <v>17</v>
      </c>
      <c r="C55" s="63" t="s">
        <v>177</v>
      </c>
      <c r="D55" s="60"/>
      <c r="E55" s="2">
        <f>IF(AND(D56&gt;0,D57&gt;0),"грешка",0)</f>
        <v>0</v>
      </c>
    </row>
    <row r="56" spans="2:19" ht="17.25" customHeight="1" x14ac:dyDescent="0.3">
      <c r="B56" s="158"/>
      <c r="C56" s="65" t="s">
        <v>225</v>
      </c>
      <c r="D56" s="9"/>
    </row>
    <row r="57" spans="2:19" ht="17.25" customHeight="1" x14ac:dyDescent="0.3">
      <c r="B57" s="158"/>
      <c r="C57" s="65" t="s">
        <v>226</v>
      </c>
      <c r="D57" s="9"/>
    </row>
    <row r="58" spans="2:19" x14ac:dyDescent="0.3">
      <c r="B58" s="147">
        <f>B55+1</f>
        <v>18</v>
      </c>
      <c r="C58" s="59" t="s">
        <v>279</v>
      </c>
      <c r="D58" s="60"/>
    </row>
    <row r="59" spans="2:19" ht="21.75" customHeight="1" x14ac:dyDescent="0.3">
      <c r="B59" s="147"/>
      <c r="C59" s="61" t="s">
        <v>24</v>
      </c>
      <c r="D59" s="11"/>
      <c r="E59" s="66"/>
      <c r="F59" s="66"/>
      <c r="S59" s="66"/>
    </row>
    <row r="60" spans="2:19" ht="21.75" customHeight="1" x14ac:dyDescent="0.3">
      <c r="B60" s="147"/>
      <c r="C60" s="61" t="s">
        <v>25</v>
      </c>
      <c r="D60" s="11"/>
      <c r="E60" s="66"/>
      <c r="F60" s="66"/>
      <c r="S60" s="66"/>
    </row>
    <row r="61" spans="2:19" ht="21.75" customHeight="1" x14ac:dyDescent="0.3">
      <c r="B61" s="147"/>
      <c r="C61" s="61" t="s">
        <v>26</v>
      </c>
      <c r="D61" s="11"/>
      <c r="E61" s="66"/>
      <c r="F61" s="66"/>
      <c r="S61" s="66"/>
    </row>
    <row r="62" spans="2:19" ht="21.75" customHeight="1" x14ac:dyDescent="0.3">
      <c r="B62" s="147"/>
      <c r="C62" s="61" t="s">
        <v>27</v>
      </c>
      <c r="D62" s="11"/>
      <c r="E62" s="66"/>
      <c r="F62" s="66"/>
      <c r="S62" s="66"/>
    </row>
    <row r="63" spans="2:19" ht="21.75" customHeight="1" x14ac:dyDescent="0.3">
      <c r="B63" s="147"/>
      <c r="C63" s="61" t="s">
        <v>28</v>
      </c>
      <c r="D63" s="11"/>
      <c r="E63" s="66"/>
      <c r="F63" s="66"/>
      <c r="S63" s="66"/>
    </row>
    <row r="64" spans="2:19" ht="35.25" customHeight="1" x14ac:dyDescent="0.3">
      <c r="B64" s="147"/>
      <c r="C64" s="61" t="s">
        <v>42</v>
      </c>
      <c r="D64" s="11"/>
      <c r="E64" s="66"/>
      <c r="F64" s="66"/>
      <c r="S64" s="66"/>
    </row>
    <row r="65" spans="2:19" ht="51" customHeight="1" x14ac:dyDescent="0.3">
      <c r="B65" s="147">
        <f>B58+1</f>
        <v>19</v>
      </c>
      <c r="C65" s="63" t="s">
        <v>178</v>
      </c>
      <c r="D65" s="95"/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47"/>
      <c r="C66" s="61" t="s">
        <v>37</v>
      </c>
      <c r="D66" s="11"/>
      <c r="E66" s="66"/>
      <c r="F66" s="66"/>
      <c r="S66" s="66"/>
    </row>
    <row r="67" spans="2:19" ht="21.75" customHeight="1" x14ac:dyDescent="0.3">
      <c r="B67" s="147"/>
      <c r="C67" s="61" t="s">
        <v>38</v>
      </c>
      <c r="D67" s="11"/>
      <c r="E67" s="66"/>
      <c r="F67" s="66"/>
      <c r="S67" s="66"/>
    </row>
    <row r="68" spans="2:19" ht="21.75" customHeight="1" x14ac:dyDescent="0.3">
      <c r="B68" s="147"/>
      <c r="C68" s="61" t="s">
        <v>39</v>
      </c>
      <c r="D68" s="11"/>
      <c r="E68" s="66"/>
      <c r="F68" s="66"/>
      <c r="S68" s="66"/>
    </row>
    <row r="69" spans="2:19" ht="21.75" customHeight="1" x14ac:dyDescent="0.3">
      <c r="B69" s="147"/>
      <c r="C69" s="61" t="s">
        <v>40</v>
      </c>
      <c r="D69" s="11"/>
      <c r="E69" s="66"/>
      <c r="F69" s="66"/>
      <c r="S69" s="66"/>
    </row>
    <row r="70" spans="2:19" ht="21.75" customHeight="1" x14ac:dyDescent="0.3">
      <c r="B70" s="147"/>
      <c r="C70" s="61" t="s">
        <v>41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29</v>
      </c>
      <c r="D71" s="95"/>
      <c r="E71" s="67"/>
      <c r="F71" s="67"/>
      <c r="S71" s="68"/>
    </row>
    <row r="72" spans="2:19" ht="31.5" x14ac:dyDescent="0.3">
      <c r="B72" s="147">
        <f>B71+1</f>
        <v>21</v>
      </c>
      <c r="C72" s="59" t="s">
        <v>30</v>
      </c>
      <c r="D72" s="95"/>
    </row>
    <row r="73" spans="2:19" ht="22.5" customHeight="1" x14ac:dyDescent="0.3">
      <c r="B73" s="147"/>
      <c r="C73" s="61" t="s">
        <v>227</v>
      </c>
      <c r="D73" s="11"/>
    </row>
    <row r="74" spans="2:19" ht="22.5" customHeight="1" x14ac:dyDescent="0.3">
      <c r="B74" s="147"/>
      <c r="C74" s="61" t="s">
        <v>228</v>
      </c>
      <c r="D74" s="11"/>
    </row>
    <row r="75" spans="2:19" ht="22.5" customHeight="1" x14ac:dyDescent="0.3">
      <c r="B75" s="147"/>
      <c r="C75" s="61" t="s">
        <v>229</v>
      </c>
      <c r="D75" s="11"/>
    </row>
    <row r="76" spans="2:19" ht="47.25" x14ac:dyDescent="0.3">
      <c r="B76" s="97">
        <f>B72+1</f>
        <v>22</v>
      </c>
      <c r="C76" s="59" t="s">
        <v>12</v>
      </c>
      <c r="D76" s="95"/>
    </row>
    <row r="77" spans="2:19" ht="45.75" customHeight="1" x14ac:dyDescent="0.3">
      <c r="B77" s="147">
        <f>B76+1</f>
        <v>23</v>
      </c>
      <c r="C77" s="59" t="s">
        <v>159</v>
      </c>
      <c r="D77" s="95"/>
      <c r="E77" s="2">
        <f>IF(AND(D78&gt;0,D79&gt;0),"грешка",0)</f>
        <v>0</v>
      </c>
    </row>
    <row r="78" spans="2:19" ht="19.899999999999999" customHeight="1" x14ac:dyDescent="0.3">
      <c r="B78" s="147"/>
      <c r="C78" s="56" t="s">
        <v>225</v>
      </c>
      <c r="D78" s="9"/>
    </row>
    <row r="79" spans="2:19" ht="19.899999999999999" customHeight="1" x14ac:dyDescent="0.3">
      <c r="B79" s="147"/>
      <c r="C79" s="56" t="s">
        <v>226</v>
      </c>
      <c r="D79" s="9"/>
    </row>
    <row r="80" spans="2:19" ht="39" customHeight="1" x14ac:dyDescent="0.3">
      <c r="B80" s="97">
        <f>B77+1</f>
        <v>24</v>
      </c>
      <c r="C80" s="69" t="s">
        <v>160</v>
      </c>
      <c r="D80" s="95"/>
    </row>
    <row r="81" spans="2:5" ht="63" x14ac:dyDescent="0.3">
      <c r="B81" s="153">
        <f>B80+1</f>
        <v>25</v>
      </c>
      <c r="C81" s="59" t="s">
        <v>161</v>
      </c>
      <c r="D81" s="95"/>
      <c r="E81" s="2">
        <f>IF(AND(D82&gt;0,D83&gt;0),"грешка",0)</f>
        <v>0</v>
      </c>
    </row>
    <row r="82" spans="2:5" ht="17.45" customHeight="1" x14ac:dyDescent="0.3">
      <c r="B82" s="153"/>
      <c r="C82" s="56" t="s">
        <v>225</v>
      </c>
      <c r="D82" s="9"/>
    </row>
    <row r="83" spans="2:5" ht="17.45" customHeight="1" x14ac:dyDescent="0.3">
      <c r="B83" s="153"/>
      <c r="C83" s="56" t="s">
        <v>226</v>
      </c>
      <c r="D83" s="9"/>
    </row>
    <row r="84" spans="2:5" ht="73.5" customHeight="1" x14ac:dyDescent="0.3">
      <c r="B84" s="97">
        <f>B81+1</f>
        <v>26</v>
      </c>
      <c r="C84" s="59" t="s">
        <v>162</v>
      </c>
      <c r="D84" s="95"/>
    </row>
    <row r="85" spans="2:5" ht="31.5" x14ac:dyDescent="0.3">
      <c r="B85" s="153">
        <f>B84+1</f>
        <v>27</v>
      </c>
      <c r="C85" s="46" t="s">
        <v>280</v>
      </c>
      <c r="D85" s="45"/>
      <c r="E85" s="2">
        <f>IF(AND(D86&gt;0,D87&gt;0),"грешка",0)</f>
        <v>0</v>
      </c>
    </row>
    <row r="86" spans="2:5" ht="17.45" customHeight="1" x14ac:dyDescent="0.3">
      <c r="B86" s="153"/>
      <c r="C86" s="56" t="s">
        <v>225</v>
      </c>
      <c r="D86" s="9"/>
    </row>
    <row r="87" spans="2:5" ht="17.45" customHeight="1" x14ac:dyDescent="0.3">
      <c r="B87" s="153"/>
      <c r="C87" s="56" t="s">
        <v>226</v>
      </c>
      <c r="D87" s="9"/>
    </row>
    <row r="88" spans="2:5" ht="47.25" x14ac:dyDescent="0.3">
      <c r="B88" s="97">
        <f>B85+1</f>
        <v>28</v>
      </c>
      <c r="C88" s="46" t="s">
        <v>163</v>
      </c>
      <c r="D88" s="11"/>
    </row>
    <row r="89" spans="2:5" ht="70.5" customHeight="1" x14ac:dyDescent="0.3">
      <c r="B89" s="153">
        <f>B88+1</f>
        <v>29</v>
      </c>
      <c r="C89" s="46" t="s">
        <v>179</v>
      </c>
      <c r="D89" s="95"/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3"/>
      <c r="C90" s="56" t="s">
        <v>31</v>
      </c>
      <c r="D90" s="11"/>
    </row>
    <row r="91" spans="2:5" ht="36.75" customHeight="1" x14ac:dyDescent="0.3">
      <c r="B91" s="153"/>
      <c r="C91" s="56" t="s">
        <v>32</v>
      </c>
      <c r="D91" s="11"/>
    </row>
    <row r="92" spans="2:5" ht="23.25" customHeight="1" x14ac:dyDescent="0.3">
      <c r="B92" s="153"/>
      <c r="C92" s="56" t="s">
        <v>33</v>
      </c>
      <c r="D92" s="11"/>
    </row>
    <row r="93" spans="2:5" ht="23.25" customHeight="1" x14ac:dyDescent="0.3">
      <c r="B93" s="153"/>
      <c r="C93" s="56" t="s">
        <v>34</v>
      </c>
      <c r="D93" s="11"/>
    </row>
    <row r="94" spans="2:5" ht="23.25" customHeight="1" x14ac:dyDescent="0.3">
      <c r="B94" s="153"/>
      <c r="C94" s="56" t="s">
        <v>3</v>
      </c>
      <c r="D94" s="11"/>
    </row>
    <row r="95" spans="2:5" ht="63" x14ac:dyDescent="0.3">
      <c r="B95" s="147">
        <f>B89+1</f>
        <v>30</v>
      </c>
      <c r="C95" s="46" t="s">
        <v>281</v>
      </c>
      <c r="D95" s="45"/>
      <c r="E95" s="2">
        <f>IF(AND(D96&gt;0,D97&gt;0),"грешка",0)</f>
        <v>0</v>
      </c>
    </row>
    <row r="96" spans="2:5" ht="21" customHeight="1" x14ac:dyDescent="0.3">
      <c r="B96" s="147"/>
      <c r="C96" s="56" t="s">
        <v>225</v>
      </c>
      <c r="D96" s="9"/>
    </row>
    <row r="97" spans="1:18" ht="21" customHeight="1" x14ac:dyDescent="0.3">
      <c r="B97" s="147"/>
      <c r="C97" s="56" t="s">
        <v>226</v>
      </c>
      <c r="D97" s="9"/>
    </row>
    <row r="98" spans="1:18" ht="63" x14ac:dyDescent="0.3">
      <c r="B98" s="97">
        <f>B95+1</f>
        <v>31</v>
      </c>
      <c r="C98" s="46" t="s">
        <v>164</v>
      </c>
      <c r="D98" s="11"/>
    </row>
    <row r="99" spans="1:18" ht="24" customHeight="1" x14ac:dyDescent="0.3">
      <c r="B99" s="145" t="s">
        <v>13</v>
      </c>
      <c r="C99" s="145"/>
      <c r="D99" s="145"/>
    </row>
    <row r="100" spans="1:18" ht="31.5" x14ac:dyDescent="0.3">
      <c r="B100" s="97">
        <f>B98+1</f>
        <v>32</v>
      </c>
      <c r="C100" s="46" t="s">
        <v>134</v>
      </c>
      <c r="D100" s="11"/>
    </row>
    <row r="101" spans="1:18" s="70" customFormat="1" ht="126" x14ac:dyDescent="0.3">
      <c r="A101" s="77"/>
      <c r="B101" s="96">
        <f>B100+1</f>
        <v>33</v>
      </c>
      <c r="C101" s="53" t="s">
        <v>282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47.25" x14ac:dyDescent="0.3">
      <c r="B102" s="147">
        <f>B101+1</f>
        <v>34</v>
      </c>
      <c r="C102" s="46" t="s">
        <v>165</v>
      </c>
      <c r="D102" s="45"/>
      <c r="E102" s="2">
        <f>IF(AND(D103&gt;0,D104&gt;0),"грешка",0)</f>
        <v>0</v>
      </c>
    </row>
    <row r="103" spans="1:18" ht="21" customHeight="1" x14ac:dyDescent="0.3">
      <c r="B103" s="147"/>
      <c r="C103" s="56" t="s">
        <v>225</v>
      </c>
      <c r="D103" s="11"/>
    </row>
    <row r="104" spans="1:18" ht="21" customHeight="1" x14ac:dyDescent="0.3">
      <c r="B104" s="147"/>
      <c r="C104" s="56" t="s">
        <v>226</v>
      </c>
      <c r="D104" s="11"/>
    </row>
    <row r="105" spans="1:18" ht="63" x14ac:dyDescent="0.3">
      <c r="B105" s="147">
        <f>B102+1</f>
        <v>35</v>
      </c>
      <c r="C105" s="72" t="s">
        <v>166</v>
      </c>
      <c r="D105" s="45"/>
      <c r="E105" s="2">
        <f>IF(AND(D106&gt;0,D107&gt;0),"грешка",0)</f>
        <v>0</v>
      </c>
    </row>
    <row r="106" spans="1:18" ht="21" customHeight="1" x14ac:dyDescent="0.3">
      <c r="B106" s="147"/>
      <c r="C106" s="56" t="s">
        <v>225</v>
      </c>
      <c r="D106" s="11"/>
    </row>
    <row r="107" spans="1:18" ht="21" customHeight="1" x14ac:dyDescent="0.3">
      <c r="B107" s="147"/>
      <c r="C107" s="56" t="s">
        <v>226</v>
      </c>
      <c r="D107" s="11"/>
    </row>
    <row r="108" spans="1:18" ht="47.25" x14ac:dyDescent="0.3">
      <c r="B108" s="147">
        <f>B105+1</f>
        <v>36</v>
      </c>
      <c r="C108" s="72" t="s">
        <v>167</v>
      </c>
      <c r="D108" s="45"/>
      <c r="E108" s="2">
        <f>IF(AND(D109&gt;0,D110&gt;0),"грешка",0)</f>
        <v>0</v>
      </c>
    </row>
    <row r="109" spans="1:18" ht="21" customHeight="1" x14ac:dyDescent="0.3">
      <c r="B109" s="147"/>
      <c r="C109" s="56" t="s">
        <v>225</v>
      </c>
      <c r="D109" s="11"/>
    </row>
    <row r="110" spans="1:18" ht="21" customHeight="1" x14ac:dyDescent="0.3">
      <c r="B110" s="147"/>
      <c r="C110" s="56" t="s">
        <v>226</v>
      </c>
      <c r="D110" s="11"/>
    </row>
    <row r="111" spans="1:18" ht="78.75" x14ac:dyDescent="0.3">
      <c r="B111" s="147">
        <f>B108+1</f>
        <v>37</v>
      </c>
      <c r="C111" s="46" t="s">
        <v>168</v>
      </c>
      <c r="D111" s="45"/>
      <c r="E111" s="2">
        <f>IF(AND(D112&gt;0,D113&gt;0),"грешка",0)</f>
        <v>0</v>
      </c>
    </row>
    <row r="112" spans="1:18" ht="21" customHeight="1" x14ac:dyDescent="0.3">
      <c r="B112" s="147"/>
      <c r="C112" s="56" t="s">
        <v>225</v>
      </c>
      <c r="D112" s="11"/>
    </row>
    <row r="113" spans="2:5" ht="21" customHeight="1" x14ac:dyDescent="0.3">
      <c r="B113" s="147"/>
      <c r="C113" s="56" t="s">
        <v>226</v>
      </c>
      <c r="D113" s="11"/>
    </row>
    <row r="114" spans="2:5" ht="63" x14ac:dyDescent="0.3">
      <c r="B114" s="147">
        <f>B111+1</f>
        <v>38</v>
      </c>
      <c r="C114" s="46" t="s">
        <v>169</v>
      </c>
      <c r="D114" s="45"/>
      <c r="E114" s="2">
        <f>IF(AND(D115&gt;0,D116&gt;0),"грешка",0)</f>
        <v>0</v>
      </c>
    </row>
    <row r="115" spans="2:5" ht="21" customHeight="1" x14ac:dyDescent="0.3">
      <c r="B115" s="147"/>
      <c r="C115" s="56" t="s">
        <v>225</v>
      </c>
      <c r="D115" s="11"/>
    </row>
    <row r="116" spans="2:5" ht="21" customHeight="1" x14ac:dyDescent="0.3">
      <c r="B116" s="147"/>
      <c r="C116" s="56" t="s">
        <v>226</v>
      </c>
      <c r="D116" s="11"/>
    </row>
    <row r="117" spans="2:5" ht="21" customHeight="1" x14ac:dyDescent="0.3">
      <c r="B117" s="147">
        <f>B114+1</f>
        <v>39</v>
      </c>
      <c r="C117" s="46" t="s">
        <v>14</v>
      </c>
      <c r="D117" s="95"/>
    </row>
    <row r="118" spans="2:5" ht="21" customHeight="1" x14ac:dyDescent="0.3">
      <c r="B118" s="147"/>
      <c r="C118" s="56" t="s">
        <v>15</v>
      </c>
      <c r="D118" s="11"/>
    </row>
    <row r="119" spans="2:5" ht="21" customHeight="1" x14ac:dyDescent="0.3">
      <c r="B119" s="147"/>
      <c r="C119" s="56" t="s">
        <v>16</v>
      </c>
      <c r="D119" s="11"/>
    </row>
    <row r="120" spans="2:5" ht="31.5" x14ac:dyDescent="0.3">
      <c r="B120" s="147">
        <f>B117+1</f>
        <v>40</v>
      </c>
      <c r="C120" s="53" t="s">
        <v>35</v>
      </c>
      <c r="D120" s="95"/>
    </row>
    <row r="121" spans="2:5" x14ac:dyDescent="0.3">
      <c r="B121" s="147"/>
      <c r="C121" s="73" t="s">
        <v>36</v>
      </c>
      <c r="D121" s="11"/>
    </row>
    <row r="122" spans="2:5" x14ac:dyDescent="0.3">
      <c r="B122" s="147"/>
      <c r="C122" s="73" t="s">
        <v>17</v>
      </c>
      <c r="D122" s="11"/>
    </row>
    <row r="123" spans="2:5" ht="31.5" x14ac:dyDescent="0.3">
      <c r="B123" s="97">
        <f>B120+1</f>
        <v>41</v>
      </c>
      <c r="C123" s="53" t="s">
        <v>43</v>
      </c>
      <c r="D123" s="95"/>
    </row>
    <row r="124" spans="2:5" ht="24.75" customHeight="1" x14ac:dyDescent="0.3">
      <c r="B124" s="145" t="s">
        <v>139</v>
      </c>
      <c r="C124" s="145"/>
      <c r="D124" s="145"/>
    </row>
    <row r="125" spans="2:5" ht="96" customHeight="1" x14ac:dyDescent="0.3">
      <c r="B125" s="96">
        <f>B123+1</f>
        <v>42</v>
      </c>
      <c r="C125" s="53" t="s">
        <v>230</v>
      </c>
      <c r="D125" s="95"/>
    </row>
    <row r="126" spans="2:5" ht="19.149999999999999" customHeight="1" x14ac:dyDescent="0.3">
      <c r="B126" s="74"/>
      <c r="C126" s="75" t="s">
        <v>145</v>
      </c>
      <c r="D126" s="9"/>
    </row>
    <row r="127" spans="2:5" ht="19.149999999999999" customHeight="1" x14ac:dyDescent="0.3">
      <c r="B127" s="74"/>
      <c r="C127" s="75" t="s">
        <v>146</v>
      </c>
      <c r="D127" s="9"/>
    </row>
    <row r="128" spans="2:5" ht="19.149999999999999" customHeight="1" thickBot="1" x14ac:dyDescent="0.35">
      <c r="B128" s="100"/>
      <c r="C128" s="75" t="s">
        <v>147</v>
      </c>
      <c r="D128" s="9"/>
    </row>
    <row r="129" spans="1:20" s="76" customFormat="1" ht="138" customHeight="1" x14ac:dyDescent="0.35">
      <c r="A129" s="140"/>
      <c r="B129" s="101">
        <f>+B125+1</f>
        <v>43</v>
      </c>
      <c r="C129" s="148" t="s">
        <v>337</v>
      </c>
      <c r="D129" s="149"/>
      <c r="E129" s="3">
        <f>IF(SUM(A130:A146,E146,E148)&gt;1,"превишен брой уреди",0)</f>
        <v>0</v>
      </c>
      <c r="G129" s="104" t="s">
        <v>302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A130" s="10">
        <f t="shared" ref="A130:A156" si="0">+IF(D130&gt;0,1,0)</f>
        <v>0</v>
      </c>
      <c r="B130" s="102"/>
      <c r="C130" s="98" t="s">
        <v>292</v>
      </c>
      <c r="D130" s="11"/>
      <c r="E130" s="77"/>
      <c r="G130" s="105">
        <f t="shared" ref="G130:G138" si="1">+IF(Q191="Не",0,Q191)</f>
        <v>0</v>
      </c>
      <c r="J130" s="39"/>
    </row>
    <row r="131" spans="1:20" ht="22.9" customHeight="1" x14ac:dyDescent="0.3">
      <c r="A131" s="10">
        <f t="shared" si="0"/>
        <v>0</v>
      </c>
      <c r="B131" s="102"/>
      <c r="C131" s="98" t="s">
        <v>291</v>
      </c>
      <c r="D131" s="11"/>
      <c r="E131" s="77"/>
      <c r="G131" s="105">
        <f t="shared" si="1"/>
        <v>0</v>
      </c>
      <c r="J131" s="39"/>
    </row>
    <row r="132" spans="1:20" ht="22.9" customHeight="1" x14ac:dyDescent="0.3">
      <c r="A132" s="10">
        <f t="shared" si="0"/>
        <v>0</v>
      </c>
      <c r="B132" s="102"/>
      <c r="C132" s="98" t="s">
        <v>290</v>
      </c>
      <c r="D132" s="11"/>
      <c r="E132" s="77"/>
      <c r="G132" s="105">
        <f t="shared" si="1"/>
        <v>0</v>
      </c>
      <c r="J132" s="39"/>
    </row>
    <row r="133" spans="1:20" ht="22.9" customHeight="1" x14ac:dyDescent="0.3">
      <c r="A133" s="10">
        <f t="shared" si="0"/>
        <v>0</v>
      </c>
      <c r="B133" s="102"/>
      <c r="C133" s="98" t="s">
        <v>289</v>
      </c>
      <c r="D133" s="11"/>
      <c r="E133" s="77"/>
      <c r="G133" s="105">
        <f t="shared" si="1"/>
        <v>0</v>
      </c>
      <c r="J133" s="39"/>
    </row>
    <row r="134" spans="1:20" ht="22.9" customHeight="1" x14ac:dyDescent="0.3">
      <c r="A134" s="10">
        <f t="shared" si="0"/>
        <v>0</v>
      </c>
      <c r="B134" s="102"/>
      <c r="C134" s="98" t="s">
        <v>288</v>
      </c>
      <c r="D134" s="11"/>
      <c r="E134" s="77"/>
      <c r="G134" s="105">
        <f t="shared" si="1"/>
        <v>0</v>
      </c>
      <c r="J134" s="39"/>
    </row>
    <row r="135" spans="1:20" ht="22.9" customHeight="1" x14ac:dyDescent="0.3">
      <c r="A135" s="10">
        <f t="shared" si="0"/>
        <v>0</v>
      </c>
      <c r="B135" s="102"/>
      <c r="C135" s="98" t="s">
        <v>287</v>
      </c>
      <c r="D135" s="11"/>
      <c r="E135" s="77"/>
      <c r="G135" s="105">
        <f t="shared" si="1"/>
        <v>0</v>
      </c>
      <c r="J135" s="39"/>
    </row>
    <row r="136" spans="1:20" ht="22.9" customHeight="1" x14ac:dyDescent="0.3">
      <c r="A136" s="10">
        <f t="shared" si="0"/>
        <v>0</v>
      </c>
      <c r="B136" s="102"/>
      <c r="C136" s="98" t="s">
        <v>286</v>
      </c>
      <c r="D136" s="11"/>
      <c r="E136" s="77"/>
      <c r="G136" s="105">
        <f t="shared" si="1"/>
        <v>0</v>
      </c>
      <c r="H136" s="106"/>
      <c r="J136" s="39"/>
    </row>
    <row r="137" spans="1:20" ht="22.9" customHeight="1" x14ac:dyDescent="0.3">
      <c r="A137" s="10">
        <f t="shared" si="0"/>
        <v>0</v>
      </c>
      <c r="B137" s="102"/>
      <c r="C137" s="98" t="s">
        <v>285</v>
      </c>
      <c r="D137" s="11"/>
      <c r="E137" s="77"/>
      <c r="G137" s="105">
        <f t="shared" si="1"/>
        <v>0</v>
      </c>
      <c r="H137" s="106"/>
      <c r="J137" s="39"/>
    </row>
    <row r="138" spans="1:20" ht="22.9" customHeight="1" x14ac:dyDescent="0.3">
      <c r="A138" s="10">
        <f t="shared" si="0"/>
        <v>0</v>
      </c>
      <c r="B138" s="102"/>
      <c r="C138" s="98" t="s">
        <v>284</v>
      </c>
      <c r="D138" s="11"/>
      <c r="E138" s="77"/>
      <c r="G138" s="105">
        <f t="shared" si="1"/>
        <v>0</v>
      </c>
      <c r="H138" s="106"/>
      <c r="J138" s="39"/>
    </row>
    <row r="139" spans="1:20" ht="22.9" customHeight="1" x14ac:dyDescent="0.3">
      <c r="A139" s="10">
        <f t="shared" si="0"/>
        <v>0</v>
      </c>
      <c r="B139" s="102"/>
      <c r="C139" s="98" t="s">
        <v>283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0"/>
        <v>0</v>
      </c>
      <c r="B140" s="102"/>
      <c r="C140" s="98" t="s">
        <v>294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0"/>
        <v>0</v>
      </c>
      <c r="B141" s="102"/>
      <c r="C141" s="98" t="s">
        <v>295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0"/>
        <v>0</v>
      </c>
      <c r="B142" s="102"/>
      <c r="C142" s="98" t="s">
        <v>296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0"/>
        <v>0</v>
      </c>
      <c r="B143" s="102"/>
      <c r="C143" s="98" t="s">
        <v>293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0"/>
        <v>0</v>
      </c>
      <c r="B144" s="102"/>
      <c r="C144" s="98" t="s">
        <v>297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0"/>
        <v>0</v>
      </c>
      <c r="B145" s="102"/>
      <c r="C145" s="98" t="s">
        <v>298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0"/>
        <v>0</v>
      </c>
      <c r="B146" s="102"/>
      <c r="C146" s="98" t="s">
        <v>299</v>
      </c>
      <c r="D146" s="11"/>
      <c r="E146" s="4">
        <f>IF(OR(D147&gt;0,D148&gt;0),1,0)</f>
        <v>0</v>
      </c>
      <c r="G146" s="105">
        <f t="shared" si="2"/>
        <v>0</v>
      </c>
      <c r="H146" s="106"/>
      <c r="J146" s="39"/>
    </row>
    <row r="147" spans="1:10" ht="22.9" customHeight="1" x14ac:dyDescent="0.3">
      <c r="A147" s="10">
        <f t="shared" si="0"/>
        <v>0</v>
      </c>
      <c r="B147" s="102"/>
      <c r="C147" s="98" t="s">
        <v>300</v>
      </c>
      <c r="D147" s="11"/>
      <c r="E147" s="4">
        <f>IF((D147+D148)&gt;3,"Превишен максимален брой конвектори",0)</f>
        <v>0</v>
      </c>
      <c r="G147" s="105">
        <f t="shared" si="2"/>
        <v>0</v>
      </c>
      <c r="J147" s="39"/>
    </row>
    <row r="148" spans="1:10" ht="22.9" customHeight="1" x14ac:dyDescent="0.3">
      <c r="A148" s="10">
        <f t="shared" si="0"/>
        <v>0</v>
      </c>
      <c r="B148" s="102"/>
      <c r="C148" s="98" t="s">
        <v>301</v>
      </c>
      <c r="D148" s="11"/>
      <c r="E148" s="4">
        <f>IF(OR(D149&gt;0,D150&gt;0,D151&gt;0,D152&gt;0,D153&gt;0,D154&gt;0),1,0)</f>
        <v>0</v>
      </c>
      <c r="G148" s="105">
        <f t="shared" si="2"/>
        <v>0</v>
      </c>
      <c r="J148" s="39"/>
    </row>
    <row r="149" spans="1:10" ht="22.9" customHeight="1" x14ac:dyDescent="0.3">
      <c r="A149" s="10">
        <f t="shared" si="0"/>
        <v>0</v>
      </c>
      <c r="B149" s="102"/>
      <c r="C149" s="98" t="s">
        <v>329</v>
      </c>
      <c r="D149" s="11"/>
      <c r="E149" s="4">
        <f>IF((D149+D150+D151+D152+D153+D154)&gt;3,"Превишен максимален брой климатици",0)</f>
        <v>0</v>
      </c>
      <c r="G149" s="105">
        <f t="shared" si="2"/>
        <v>0</v>
      </c>
      <c r="J149" s="39"/>
    </row>
    <row r="150" spans="1:10" ht="22.9" customHeight="1" x14ac:dyDescent="0.3">
      <c r="A150" s="10">
        <f t="shared" si="0"/>
        <v>0</v>
      </c>
      <c r="B150" s="102"/>
      <c r="C150" s="98" t="s">
        <v>330</v>
      </c>
      <c r="D150" s="11"/>
      <c r="E150" s="10"/>
      <c r="G150" s="105">
        <f t="shared" si="2"/>
        <v>0</v>
      </c>
      <c r="J150" s="39"/>
    </row>
    <row r="151" spans="1:10" ht="22.9" customHeight="1" x14ac:dyDescent="0.3">
      <c r="A151" s="10">
        <f t="shared" si="0"/>
        <v>0</v>
      </c>
      <c r="B151" s="102"/>
      <c r="C151" s="98" t="s">
        <v>331</v>
      </c>
      <c r="D151" s="11"/>
      <c r="E151" s="10"/>
      <c r="G151" s="105">
        <f t="shared" si="2"/>
        <v>0</v>
      </c>
      <c r="J151" s="39"/>
    </row>
    <row r="152" spans="1:10" ht="22.9" customHeight="1" x14ac:dyDescent="0.3">
      <c r="A152" s="10">
        <f t="shared" si="0"/>
        <v>0</v>
      </c>
      <c r="B152" s="102"/>
      <c r="C152" s="98" t="s">
        <v>332</v>
      </c>
      <c r="D152" s="11"/>
      <c r="E152" s="10"/>
      <c r="G152" s="105">
        <f t="shared" si="2"/>
        <v>0</v>
      </c>
      <c r="J152" s="39"/>
    </row>
    <row r="153" spans="1:10" ht="22.9" customHeight="1" x14ac:dyDescent="0.3">
      <c r="A153" s="10">
        <f t="shared" si="0"/>
        <v>0</v>
      </c>
      <c r="B153" s="102"/>
      <c r="C153" s="98" t="s">
        <v>333</v>
      </c>
      <c r="D153" s="11"/>
      <c r="E153" s="10"/>
      <c r="G153" s="105">
        <f t="shared" si="2"/>
        <v>0</v>
      </c>
      <c r="J153" s="39"/>
    </row>
    <row r="154" spans="1:10" ht="22.9" customHeight="1" thickBot="1" x14ac:dyDescent="0.35">
      <c r="A154" s="10">
        <f t="shared" si="0"/>
        <v>0</v>
      </c>
      <c r="B154" s="102"/>
      <c r="C154" s="99" t="s">
        <v>334</v>
      </c>
      <c r="D154" s="11"/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 t="shared" si="0"/>
        <v>0</v>
      </c>
      <c r="B155" s="102"/>
      <c r="C155" s="98" t="s">
        <v>335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 t="shared" si="0"/>
        <v>0</v>
      </c>
      <c r="B156" s="103"/>
      <c r="C156" s="98" t="s">
        <v>336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46" t="s">
        <v>272</v>
      </c>
      <c r="C157" s="145"/>
      <c r="D157" s="145"/>
      <c r="G157" s="106"/>
      <c r="J157" s="39"/>
    </row>
    <row r="158" spans="1:10" ht="24" customHeight="1" x14ac:dyDescent="0.3">
      <c r="B158" s="78"/>
      <c r="C158" s="79" t="s">
        <v>273</v>
      </c>
      <c r="D158" s="78"/>
      <c r="J158" s="39"/>
    </row>
    <row r="159" spans="1:10" x14ac:dyDescent="0.3">
      <c r="B159" s="45">
        <v>1</v>
      </c>
      <c r="C159" s="46" t="s">
        <v>136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137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231</v>
      </c>
      <c r="D161" s="11"/>
      <c r="J161" s="39"/>
    </row>
    <row r="162" spans="2:20" ht="47.25" x14ac:dyDescent="0.3">
      <c r="B162" s="45">
        <f t="shared" si="3"/>
        <v>4</v>
      </c>
      <c r="C162" s="46" t="s">
        <v>232</v>
      </c>
      <c r="D162" s="11"/>
      <c r="J162" s="39"/>
    </row>
    <row r="163" spans="2:20" ht="48.75" thickBot="1" x14ac:dyDescent="0.35">
      <c r="B163" s="45">
        <f t="shared" si="3"/>
        <v>5</v>
      </c>
      <c r="C163" s="80" t="s">
        <v>233</v>
      </c>
      <c r="D163" s="11"/>
      <c r="G163" s="106"/>
      <c r="J163" s="39"/>
    </row>
    <row r="164" spans="2:20" ht="49.5" thickTop="1" thickBot="1" x14ac:dyDescent="0.35">
      <c r="B164" s="45">
        <f t="shared" si="3"/>
        <v>6</v>
      </c>
      <c r="C164" s="80" t="s">
        <v>268</v>
      </c>
      <c r="D164" s="11"/>
      <c r="G164" s="106"/>
      <c r="J164" s="155" t="s">
        <v>180</v>
      </c>
      <c r="K164" s="156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63.75" x14ac:dyDescent="0.3">
      <c r="B165" s="45">
        <f t="shared" si="3"/>
        <v>7</v>
      </c>
      <c r="C165" s="80" t="s">
        <v>234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32.25" x14ac:dyDescent="0.3">
      <c r="B166" s="45">
        <f t="shared" si="3"/>
        <v>8</v>
      </c>
      <c r="C166" s="80" t="s">
        <v>235</v>
      </c>
      <c r="D166" s="11"/>
      <c r="G166" s="106"/>
      <c r="J166" s="108" t="s">
        <v>303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B167" s="39"/>
      <c r="G167" s="106"/>
      <c r="J167" s="110" t="s">
        <v>304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B168" s="39"/>
      <c r="G168" s="106"/>
      <c r="J168" s="110" t="s">
        <v>305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306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250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249</v>
      </c>
      <c r="D171" s="87" t="s">
        <v>247</v>
      </c>
      <c r="E171" s="87" t="s">
        <v>248</v>
      </c>
      <c r="G171" s="106"/>
      <c r="J171" s="108" t="s">
        <v>307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251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0</v>
      </c>
      <c r="G172" s="106"/>
      <c r="J172" s="110" t="s">
        <v>308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252</v>
      </c>
      <c r="D173" s="82">
        <v>4</v>
      </c>
      <c r="E173" s="82">
        <f>IF(D36&gt;0,D173,0)</f>
        <v>0</v>
      </c>
      <c r="G173" s="106"/>
      <c r="J173" s="110" t="s">
        <v>309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253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254</v>
      </c>
      <c r="D175" s="83">
        <v>2</v>
      </c>
      <c r="E175" s="82">
        <f>SUM(E176:E177)</f>
        <v>0</v>
      </c>
      <c r="G175" s="106"/>
      <c r="J175" s="111" t="s">
        <v>310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236</v>
      </c>
      <c r="D176" s="84">
        <v>1</v>
      </c>
      <c r="E176" s="84">
        <f>IF(D53&gt;0,D176,0)</f>
        <v>0</v>
      </c>
      <c r="G176" s="106"/>
      <c r="J176" s="111" t="s">
        <v>311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237</v>
      </c>
      <c r="D177" s="84">
        <v>1</v>
      </c>
      <c r="E177" s="84">
        <f>IF(D56&gt;0,D177,0)</f>
        <v>0</v>
      </c>
      <c r="G177" s="106"/>
      <c r="J177" s="111" t="s">
        <v>312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255</v>
      </c>
      <c r="D178" s="82">
        <v>6</v>
      </c>
      <c r="E178" s="82">
        <f>SUM(E179:E181)</f>
        <v>0</v>
      </c>
      <c r="G178" s="106"/>
      <c r="J178" s="111" t="s">
        <v>313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242</v>
      </c>
      <c r="D179" s="84">
        <v>2</v>
      </c>
      <c r="E179" s="84">
        <f>IF(D103&gt;0,D179,0)</f>
        <v>0</v>
      </c>
      <c r="G179" s="106"/>
      <c r="J179" s="111" t="s">
        <v>314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243</v>
      </c>
      <c r="D180" s="84">
        <v>2</v>
      </c>
      <c r="E180" s="84">
        <f>IF(D109&gt;0,D180,0)</f>
        <v>0</v>
      </c>
      <c r="G180" s="106"/>
      <c r="J180" s="114" t="s">
        <v>315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244</v>
      </c>
      <c r="D181" s="84">
        <v>2</v>
      </c>
      <c r="E181" s="84">
        <f>IF(D106&gt;0,D181,0)</f>
        <v>0</v>
      </c>
      <c r="G181" s="106"/>
      <c r="J181" s="114" t="s">
        <v>316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256</v>
      </c>
      <c r="D182" s="83">
        <v>4</v>
      </c>
      <c r="E182" s="82">
        <f>SUM(E183:E186)</f>
        <v>0</v>
      </c>
      <c r="G182" s="106"/>
      <c r="J182" s="114" t="s">
        <v>317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238</v>
      </c>
      <c r="D183" s="84">
        <v>1</v>
      </c>
      <c r="E183" s="84">
        <f>IF(D100=1,D183,0)</f>
        <v>0</v>
      </c>
      <c r="G183" s="106"/>
      <c r="J183" s="111" t="s">
        <v>318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239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240</v>
      </c>
      <c r="D185" s="84">
        <v>3</v>
      </c>
      <c r="E185" s="84">
        <f>IF(D100=3,D185,0)</f>
        <v>0</v>
      </c>
      <c r="G185" s="106"/>
      <c r="J185" s="108" t="s">
        <v>181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241</v>
      </c>
      <c r="D186" s="84">
        <v>4</v>
      </c>
      <c r="E186" s="84">
        <f>IF(D100&gt;=4,D186,0)</f>
        <v>0</v>
      </c>
      <c r="G186" s="106"/>
      <c r="J186" s="110" t="s">
        <v>319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257</v>
      </c>
      <c r="D187" s="82">
        <v>3</v>
      </c>
      <c r="E187" s="82">
        <f>MAX(E188:E189)</f>
        <v>0</v>
      </c>
      <c r="G187" s="106"/>
      <c r="J187" s="110" t="s">
        <v>320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245</v>
      </c>
      <c r="D188" s="84">
        <v>2</v>
      </c>
      <c r="E188" s="84">
        <f>IF(D112&gt;0,D188,0)</f>
        <v>0</v>
      </c>
      <c r="G188" s="106"/>
      <c r="J188" s="116" t="s">
        <v>321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246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185</v>
      </c>
      <c r="O190" s="19"/>
      <c r="P190" s="19"/>
      <c r="Q190" s="117" t="s">
        <v>184</v>
      </c>
      <c r="R190" s="14"/>
      <c r="S190" s="132" t="s">
        <v>186</v>
      </c>
      <c r="T190" s="139" t="s">
        <v>187</v>
      </c>
    </row>
    <row r="191" spans="3:20" x14ac:dyDescent="0.3">
      <c r="G191" s="106"/>
      <c r="J191" s="33"/>
      <c r="K191" s="12"/>
      <c r="L191" s="12"/>
      <c r="M191" s="13"/>
      <c r="N191" s="119" t="s">
        <v>188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189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190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191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192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193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194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195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196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338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197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198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199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339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200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201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202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203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204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205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206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207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208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209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210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211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212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182</v>
      </c>
      <c r="T218" s="123" t="s">
        <v>183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213</v>
      </c>
      <c r="P220" s="126" t="s">
        <v>213</v>
      </c>
      <c r="Q220" s="126" t="s">
        <v>213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214</v>
      </c>
      <c r="P221" s="119" t="s">
        <v>215</v>
      </c>
      <c r="Q221" s="119" t="s">
        <v>216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217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218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219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220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221</v>
      </c>
      <c r="O227" s="20" t="s">
        <v>322</v>
      </c>
      <c r="P227" s="20" t="s">
        <v>323</v>
      </c>
      <c r="Q227" s="20" t="s">
        <v>324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222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223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214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215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216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186</v>
      </c>
      <c r="M234" s="118" t="s">
        <v>187</v>
      </c>
      <c r="N234" s="20" t="s">
        <v>224</v>
      </c>
      <c r="O234" s="20" t="s">
        <v>325</v>
      </c>
      <c r="P234" s="20" t="s">
        <v>326</v>
      </c>
      <c r="Q234" s="20" t="s">
        <v>327</v>
      </c>
      <c r="R234" s="132" t="s">
        <v>328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203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204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205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206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207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208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209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210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120:B122"/>
    <mergeCell ref="B124:D124"/>
    <mergeCell ref="C129:D129"/>
    <mergeCell ref="B157:D157"/>
    <mergeCell ref="J164:K164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</mergeCells>
  <conditionalFormatting sqref="E38">
    <cfRule type="cellIs" dxfId="41" priority="21" operator="greaterThan">
      <formula>0</formula>
    </cfRule>
  </conditionalFormatting>
  <conditionalFormatting sqref="E43">
    <cfRule type="cellIs" dxfId="40" priority="20" operator="greaterThan">
      <formula>0</formula>
    </cfRule>
  </conditionalFormatting>
  <conditionalFormatting sqref="E52">
    <cfRule type="cellIs" dxfId="39" priority="19" operator="greaterThan">
      <formula>0</formula>
    </cfRule>
  </conditionalFormatting>
  <conditionalFormatting sqref="E55">
    <cfRule type="cellIs" dxfId="38" priority="18" operator="greaterThan">
      <formula>0</formula>
    </cfRule>
  </conditionalFormatting>
  <conditionalFormatting sqref="E65">
    <cfRule type="cellIs" dxfId="37" priority="17" operator="greaterThan">
      <formula>0</formula>
    </cfRule>
  </conditionalFormatting>
  <conditionalFormatting sqref="E77">
    <cfRule type="cellIs" dxfId="36" priority="16" operator="greaterThan">
      <formula>0</formula>
    </cfRule>
  </conditionalFormatting>
  <conditionalFormatting sqref="E81">
    <cfRule type="cellIs" dxfId="35" priority="15" operator="greaterThan">
      <formula>0</formula>
    </cfRule>
  </conditionalFormatting>
  <conditionalFormatting sqref="E85">
    <cfRule type="cellIs" dxfId="34" priority="14" operator="greaterThan">
      <formula>0</formula>
    </cfRule>
  </conditionalFormatting>
  <conditionalFormatting sqref="E95">
    <cfRule type="cellIs" dxfId="33" priority="13" operator="greaterThan">
      <formula>0</formula>
    </cfRule>
  </conditionalFormatting>
  <conditionalFormatting sqref="E102">
    <cfRule type="cellIs" dxfId="32" priority="12" operator="greaterThan">
      <formula>0</formula>
    </cfRule>
  </conditionalFormatting>
  <conditionalFormatting sqref="E105">
    <cfRule type="cellIs" dxfId="31" priority="11" operator="greaterThan">
      <formula>0</formula>
    </cfRule>
  </conditionalFormatting>
  <conditionalFormatting sqref="E108">
    <cfRule type="cellIs" dxfId="30" priority="10" operator="greaterThan">
      <formula>0</formula>
    </cfRule>
  </conditionalFormatting>
  <conditionalFormatting sqref="E111">
    <cfRule type="cellIs" dxfId="29" priority="9" operator="greaterThan">
      <formula>0</formula>
    </cfRule>
  </conditionalFormatting>
  <conditionalFormatting sqref="E114">
    <cfRule type="cellIs" dxfId="28" priority="8" operator="greaterThan">
      <formula>0</formula>
    </cfRule>
  </conditionalFormatting>
  <conditionalFormatting sqref="E156">
    <cfRule type="cellIs" dxfId="27" priority="7" operator="greaterThan">
      <formula>0</formula>
    </cfRule>
  </conditionalFormatting>
  <conditionalFormatting sqref="E149">
    <cfRule type="cellIs" dxfId="26" priority="6" operator="greaterThan">
      <formula>0</formula>
    </cfRule>
  </conditionalFormatting>
  <conditionalFormatting sqref="E147">
    <cfRule type="cellIs" dxfId="25" priority="5" operator="greaterThan">
      <formula>0</formula>
    </cfRule>
  </conditionalFormatting>
  <conditionalFormatting sqref="E130">
    <cfRule type="cellIs" dxfId="24" priority="4" operator="greaterThan">
      <formula>0</formula>
    </cfRule>
  </conditionalFormatting>
  <conditionalFormatting sqref="E129">
    <cfRule type="cellIs" dxfId="23" priority="3" operator="greaterThan">
      <formula>0</formula>
    </cfRule>
  </conditionalFormatting>
  <conditionalFormatting sqref="E155">
    <cfRule type="cellIs" dxfId="22" priority="2" operator="greaterThan">
      <formula>0</formula>
    </cfRule>
  </conditionalFormatting>
  <conditionalFormatting sqref="E89">
    <cfRule type="cellIs" dxfId="21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C165" sqref="C165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+'19'!E1+1</f>
        <v>20</v>
      </c>
      <c r="J1" s="39"/>
    </row>
    <row r="2" spans="2:131" ht="18" thickBot="1" x14ac:dyDescent="0.35">
      <c r="C2" s="41" t="s">
        <v>149</v>
      </c>
      <c r="D2" s="41" t="str">
        <f>CONCATENATE("СО ОПОС_",E1)</f>
        <v>СО ОПОС_20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11</v>
      </c>
    </row>
    <row r="11" spans="2:131" ht="48" customHeight="1" x14ac:dyDescent="0.3">
      <c r="B11" s="150" t="s">
        <v>133</v>
      </c>
      <c r="C11" s="150"/>
      <c r="D11" s="150"/>
    </row>
    <row r="12" spans="2:131" ht="29.25" customHeight="1" x14ac:dyDescent="0.3">
      <c r="D12" s="94" t="s">
        <v>274</v>
      </c>
    </row>
    <row r="13" spans="2:131" ht="54.75" customHeight="1" x14ac:dyDescent="0.3">
      <c r="B13" s="154" t="s">
        <v>132</v>
      </c>
      <c r="C13" s="154"/>
      <c r="D13" s="154"/>
      <c r="AQ13" s="10" t="s">
        <v>44</v>
      </c>
      <c r="AR13" s="10" t="s">
        <v>45</v>
      </c>
      <c r="AS13" s="10" t="s">
        <v>46</v>
      </c>
      <c r="AT13" s="10" t="s">
        <v>47</v>
      </c>
      <c r="AU13" s="10" t="s">
        <v>48</v>
      </c>
      <c r="AV13" s="10" t="s">
        <v>49</v>
      </c>
      <c r="AW13" s="10" t="s">
        <v>50</v>
      </c>
      <c r="AX13" s="10" t="s">
        <v>51</v>
      </c>
      <c r="AY13" s="10" t="s">
        <v>52</v>
      </c>
      <c r="AZ13" s="10" t="s">
        <v>53</v>
      </c>
      <c r="BA13" s="10" t="s">
        <v>54</v>
      </c>
      <c r="BB13" s="10" t="s">
        <v>55</v>
      </c>
      <c r="BC13" s="10" t="s">
        <v>56</v>
      </c>
      <c r="BD13" s="10" t="s">
        <v>57</v>
      </c>
      <c r="BE13" s="10" t="s">
        <v>58</v>
      </c>
      <c r="BF13" s="10" t="s">
        <v>59</v>
      </c>
      <c r="BG13" s="10" t="s">
        <v>60</v>
      </c>
      <c r="BH13" s="10" t="s">
        <v>61</v>
      </c>
      <c r="BI13" s="10" t="s">
        <v>62</v>
      </c>
      <c r="BJ13" s="10" t="s">
        <v>63</v>
      </c>
      <c r="BK13" s="10" t="s">
        <v>64</v>
      </c>
      <c r="BL13" s="10" t="s">
        <v>65</v>
      </c>
      <c r="BM13" s="10" t="s">
        <v>66</v>
      </c>
      <c r="BN13" s="10" t="s">
        <v>67</v>
      </c>
      <c r="BO13" s="10" t="s">
        <v>68</v>
      </c>
      <c r="BP13" s="10" t="s">
        <v>69</v>
      </c>
      <c r="BQ13" s="10" t="s">
        <v>70</v>
      </c>
      <c r="BR13" s="10" t="s">
        <v>71</v>
      </c>
      <c r="BS13" s="10" t="s">
        <v>72</v>
      </c>
      <c r="BT13" s="10" t="s">
        <v>73</v>
      </c>
      <c r="BU13" s="10" t="s">
        <v>74</v>
      </c>
      <c r="BV13" s="10" t="s">
        <v>75</v>
      </c>
      <c r="BW13" s="10" t="s">
        <v>92</v>
      </c>
      <c r="BX13" s="10" t="s">
        <v>93</v>
      </c>
      <c r="BY13" s="10" t="s">
        <v>94</v>
      </c>
      <c r="BZ13" s="10" t="s">
        <v>95</v>
      </c>
      <c r="CA13" s="10" t="s">
        <v>76</v>
      </c>
      <c r="CB13" s="10" t="s">
        <v>77</v>
      </c>
      <c r="CC13" s="10" t="s">
        <v>78</v>
      </c>
      <c r="CD13" s="10" t="s">
        <v>79</v>
      </c>
      <c r="CE13" s="10" t="s">
        <v>80</v>
      </c>
      <c r="CF13" s="10" t="s">
        <v>81</v>
      </c>
      <c r="CG13" s="10" t="s">
        <v>96</v>
      </c>
      <c r="CH13" s="10" t="s">
        <v>97</v>
      </c>
      <c r="CI13" s="10" t="s">
        <v>98</v>
      </c>
      <c r="CJ13" s="10" t="s">
        <v>99</v>
      </c>
      <c r="CK13" s="10" t="s">
        <v>100</v>
      </c>
      <c r="CL13" s="10" t="s">
        <v>101</v>
      </c>
      <c r="CM13" s="10" t="s">
        <v>82</v>
      </c>
      <c r="CN13" s="10" t="s">
        <v>83</v>
      </c>
      <c r="CO13" s="10" t="s">
        <v>84</v>
      </c>
      <c r="CP13" s="10" t="s">
        <v>85</v>
      </c>
      <c r="CQ13" s="10" t="s">
        <v>86</v>
      </c>
      <c r="CR13" s="10" t="s">
        <v>87</v>
      </c>
      <c r="CS13" s="10" t="s">
        <v>88</v>
      </c>
      <c r="CT13" s="10" t="s">
        <v>89</v>
      </c>
      <c r="CU13" s="10" t="s">
        <v>102</v>
      </c>
      <c r="CV13" s="10" t="s">
        <v>90</v>
      </c>
      <c r="CW13" s="10" t="s">
        <v>91</v>
      </c>
      <c r="CX13" s="10" t="s">
        <v>103</v>
      </c>
      <c r="CY13" s="10" t="s">
        <v>104</v>
      </c>
      <c r="CZ13" s="10" t="s">
        <v>105</v>
      </c>
      <c r="DA13" s="10" t="s">
        <v>106</v>
      </c>
      <c r="DB13" s="10" t="s">
        <v>107</v>
      </c>
      <c r="DC13" s="10" t="s">
        <v>108</v>
      </c>
      <c r="DD13" s="10" t="s">
        <v>109</v>
      </c>
      <c r="DE13" s="10" t="s">
        <v>110</v>
      </c>
      <c r="DF13" s="10" t="s">
        <v>111</v>
      </c>
      <c r="DG13" s="10" t="s">
        <v>112</v>
      </c>
      <c r="DH13" s="10" t="s">
        <v>113</v>
      </c>
      <c r="DI13" s="10" t="s">
        <v>114</v>
      </c>
      <c r="DJ13" s="10" t="s">
        <v>115</v>
      </c>
      <c r="DK13" s="10" t="s">
        <v>116</v>
      </c>
      <c r="DL13" s="10" t="s">
        <v>117</v>
      </c>
      <c r="DM13" s="10" t="s">
        <v>118</v>
      </c>
      <c r="DN13" s="10" t="s">
        <v>119</v>
      </c>
      <c r="DO13" s="10" t="s">
        <v>120</v>
      </c>
      <c r="DP13" s="10" t="s">
        <v>121</v>
      </c>
      <c r="DQ13" s="10" t="s">
        <v>122</v>
      </c>
      <c r="DR13" s="10" t="s">
        <v>123</v>
      </c>
      <c r="DS13" s="10" t="s">
        <v>124</v>
      </c>
      <c r="DT13" s="10" t="s">
        <v>125</v>
      </c>
      <c r="DU13" s="10" t="s">
        <v>126</v>
      </c>
      <c r="DV13" s="10" t="s">
        <v>127</v>
      </c>
      <c r="DW13" s="10" t="s">
        <v>128</v>
      </c>
      <c r="DX13" s="10" t="s">
        <v>129</v>
      </c>
      <c r="DY13" s="10" t="s">
        <v>130</v>
      </c>
      <c r="DZ13" s="10" t="s">
        <v>131</v>
      </c>
      <c r="EA13" s="10"/>
    </row>
    <row r="14" spans="2:131" ht="54.75" customHeight="1" x14ac:dyDescent="0.3">
      <c r="B14" s="157" t="s">
        <v>148</v>
      </c>
      <c r="C14" s="157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>
        <f>D33</f>
        <v>0</v>
      </c>
      <c r="BC14" s="10">
        <f>D34</f>
        <v>0</v>
      </c>
      <c r="BD14" s="10">
        <f>D35</f>
        <v>0</v>
      </c>
      <c r="BE14" s="10">
        <f>D36</f>
        <v>0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>
        <f>D71</f>
        <v>0</v>
      </c>
      <c r="BX14" s="10">
        <f>D73</f>
        <v>0</v>
      </c>
      <c r="BY14" s="10">
        <f>D74</f>
        <v>0</v>
      </c>
      <c r="BZ14" s="10">
        <f>D75</f>
        <v>0</v>
      </c>
      <c r="CA14" s="10">
        <f>D76</f>
        <v>0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>
        <f>D123</f>
        <v>0</v>
      </c>
      <c r="DA14" s="10">
        <f>D130</f>
        <v>0</v>
      </c>
      <c r="DB14" s="10">
        <f>D131</f>
        <v>0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>
        <f>D147</f>
        <v>0</v>
      </c>
      <c r="DQ14" s="10">
        <f>D148</f>
        <v>0</v>
      </c>
      <c r="DR14" s="10">
        <f>D149</f>
        <v>0</v>
      </c>
      <c r="DS14" s="10">
        <f>D150</f>
        <v>0</v>
      </c>
      <c r="DT14" s="10">
        <f>D151</f>
        <v>0</v>
      </c>
      <c r="DU14" s="10">
        <f>D152</f>
        <v>0</v>
      </c>
      <c r="DV14" s="10">
        <f>D153</f>
        <v>0</v>
      </c>
      <c r="DW14" s="10">
        <f>D154</f>
        <v>0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30.75" customHeight="1" x14ac:dyDescent="0.3">
      <c r="B16" s="151" t="s">
        <v>2</v>
      </c>
      <c r="C16" s="152"/>
      <c r="D16" s="15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135</v>
      </c>
      <c r="D17" s="8"/>
    </row>
    <row r="18" spans="2:18" ht="27.75" customHeight="1" x14ac:dyDescent="0.3">
      <c r="B18" s="50">
        <v>2</v>
      </c>
      <c r="C18" s="46" t="s">
        <v>143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150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271</v>
      </c>
      <c r="D20" s="49"/>
    </row>
    <row r="21" spans="2:18" ht="27.75" customHeight="1" x14ac:dyDescent="0.3">
      <c r="B21" s="50" t="s">
        <v>172</v>
      </c>
      <c r="C21" s="46" t="s">
        <v>269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151</v>
      </c>
      <c r="C22" s="46" t="s">
        <v>6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152</v>
      </c>
      <c r="C23" s="46" t="s">
        <v>276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153</v>
      </c>
      <c r="C24" s="46" t="s">
        <v>7</v>
      </c>
      <c r="D24" s="8"/>
    </row>
    <row r="25" spans="2:18" ht="27.75" customHeight="1" x14ac:dyDescent="0.3">
      <c r="B25" s="50" t="s">
        <v>154</v>
      </c>
      <c r="C25" s="46" t="s">
        <v>0</v>
      </c>
      <c r="D25" s="8"/>
    </row>
    <row r="26" spans="2:18" ht="27.75" customHeight="1" x14ac:dyDescent="0.3">
      <c r="B26" s="50" t="s">
        <v>155</v>
      </c>
      <c r="C26" s="46" t="s">
        <v>142</v>
      </c>
      <c r="D26" s="8"/>
    </row>
    <row r="27" spans="2:18" ht="27.75" customHeight="1" x14ac:dyDescent="0.3">
      <c r="B27" s="50" t="s">
        <v>156</v>
      </c>
      <c r="C27" s="46" t="s">
        <v>9</v>
      </c>
      <c r="D27" s="8"/>
    </row>
    <row r="28" spans="2:18" ht="27.75" customHeight="1" x14ac:dyDescent="0.3">
      <c r="B28" s="50" t="s">
        <v>157</v>
      </c>
      <c r="C28" s="46" t="s">
        <v>8</v>
      </c>
      <c r="D28" s="8"/>
    </row>
    <row r="29" spans="2:18" ht="27.75" customHeight="1" x14ac:dyDescent="0.3">
      <c r="B29" s="50" t="s">
        <v>158</v>
      </c>
      <c r="C29" s="46" t="s">
        <v>4</v>
      </c>
      <c r="D29" s="8"/>
    </row>
    <row r="30" spans="2:18" ht="27.75" customHeight="1" x14ac:dyDescent="0.3">
      <c r="B30" s="50" t="s">
        <v>275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270</v>
      </c>
      <c r="D31" s="8"/>
    </row>
    <row r="32" spans="2:18" ht="27.75" customHeight="1" x14ac:dyDescent="0.3">
      <c r="B32" s="50">
        <f>+B31+1</f>
        <v>6</v>
      </c>
      <c r="C32" s="46" t="s">
        <v>171</v>
      </c>
      <c r="D32" s="7"/>
    </row>
    <row r="33" spans="1:5" ht="61.9" customHeight="1" x14ac:dyDescent="0.3">
      <c r="B33" s="44">
        <f>B32+1</f>
        <v>7</v>
      </c>
      <c r="C33" s="53" t="s">
        <v>170</v>
      </c>
      <c r="D33" s="23"/>
    </row>
    <row r="34" spans="1:5" ht="54.6" customHeight="1" x14ac:dyDescent="0.3">
      <c r="B34" s="54">
        <f>B33+1</f>
        <v>8</v>
      </c>
      <c r="C34" s="46" t="s">
        <v>175</v>
      </c>
      <c r="D34" s="46"/>
    </row>
    <row r="35" spans="1:5" ht="30.6" customHeight="1" x14ac:dyDescent="0.3">
      <c r="B35" s="55"/>
      <c r="C35" s="56" t="s">
        <v>144</v>
      </c>
      <c r="D35" s="23"/>
    </row>
    <row r="36" spans="1:5" ht="35.450000000000003" customHeight="1" x14ac:dyDescent="0.3">
      <c r="B36" s="57"/>
      <c r="C36" s="58" t="s">
        <v>140</v>
      </c>
      <c r="D36" s="23"/>
    </row>
    <row r="37" spans="1:5" ht="26.25" customHeight="1" x14ac:dyDescent="0.3">
      <c r="B37" s="152" t="s">
        <v>138</v>
      </c>
      <c r="C37" s="152"/>
      <c r="D37" s="152"/>
    </row>
    <row r="38" spans="1:5" ht="46.5" x14ac:dyDescent="0.3">
      <c r="A38" s="10">
        <v>9</v>
      </c>
      <c r="B38" s="153">
        <f>B34+1</f>
        <v>9</v>
      </c>
      <c r="C38" s="59" t="s">
        <v>173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3"/>
      <c r="C39" s="61" t="s">
        <v>4</v>
      </c>
      <c r="D39" s="9"/>
    </row>
    <row r="40" spans="1:5" ht="20.25" customHeight="1" x14ac:dyDescent="0.3">
      <c r="B40" s="153"/>
      <c r="C40" s="61" t="s">
        <v>5</v>
      </c>
      <c r="D40" s="9"/>
    </row>
    <row r="41" spans="1:5" ht="20.25" customHeight="1" x14ac:dyDescent="0.3">
      <c r="B41" s="153"/>
      <c r="C41" s="61" t="s">
        <v>18</v>
      </c>
      <c r="D41" s="9"/>
    </row>
    <row r="42" spans="1:5" ht="20.25" customHeight="1" x14ac:dyDescent="0.3">
      <c r="B42" s="153"/>
      <c r="C42" s="61" t="s">
        <v>19</v>
      </c>
      <c r="D42" s="9"/>
    </row>
    <row r="43" spans="1:5" ht="33.75" customHeight="1" x14ac:dyDescent="0.3">
      <c r="B43" s="147">
        <f>B38+1</f>
        <v>10</v>
      </c>
      <c r="C43" s="59" t="s">
        <v>174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47"/>
      <c r="C44" s="61" t="s">
        <v>20</v>
      </c>
      <c r="D44" s="11"/>
    </row>
    <row r="45" spans="1:5" ht="18.75" customHeight="1" x14ac:dyDescent="0.3">
      <c r="B45" s="147"/>
      <c r="C45" s="61" t="s">
        <v>21</v>
      </c>
      <c r="D45" s="11"/>
    </row>
    <row r="46" spans="1:5" ht="18.75" customHeight="1" x14ac:dyDescent="0.3">
      <c r="B46" s="147"/>
      <c r="C46" s="61" t="s">
        <v>22</v>
      </c>
      <c r="D46" s="11"/>
    </row>
    <row r="47" spans="1:5" ht="33" customHeight="1" x14ac:dyDescent="0.3">
      <c r="B47" s="97">
        <f>B43+1</f>
        <v>11</v>
      </c>
      <c r="C47" s="53" t="s">
        <v>277</v>
      </c>
      <c r="D47" s="9"/>
    </row>
    <row r="48" spans="1:5" ht="31.5" x14ac:dyDescent="0.3">
      <c r="B48" s="97">
        <f>B47+1</f>
        <v>12</v>
      </c>
      <c r="C48" s="59" t="s">
        <v>278</v>
      </c>
      <c r="D48" s="9"/>
    </row>
    <row r="49" spans="2:19" ht="32.25" customHeight="1" x14ac:dyDescent="0.3">
      <c r="B49" s="97">
        <f>B48+1</f>
        <v>13</v>
      </c>
      <c r="C49" s="59" t="s">
        <v>10</v>
      </c>
      <c r="D49" s="9"/>
    </row>
    <row r="50" spans="2:19" ht="31.5" x14ac:dyDescent="0.3">
      <c r="B50" s="97">
        <f>B49+1</f>
        <v>14</v>
      </c>
      <c r="C50" s="59" t="s">
        <v>23</v>
      </c>
      <c r="D50" s="9"/>
    </row>
    <row r="51" spans="2:19" ht="30.75" customHeight="1" x14ac:dyDescent="0.3">
      <c r="B51" s="97">
        <f>B50+1</f>
        <v>15</v>
      </c>
      <c r="C51" s="59" t="s">
        <v>141</v>
      </c>
      <c r="D51" s="91"/>
    </row>
    <row r="52" spans="2:19" ht="46.5" x14ac:dyDescent="0.3">
      <c r="B52" s="147">
        <f>B51+1</f>
        <v>16</v>
      </c>
      <c r="C52" s="63" t="s">
        <v>176</v>
      </c>
      <c r="D52" s="64"/>
      <c r="E52" s="2">
        <f>IF(AND(D53&gt;0,D54&gt;0),"грешка",0)</f>
        <v>0</v>
      </c>
    </row>
    <row r="53" spans="2:19" ht="16.5" customHeight="1" x14ac:dyDescent="0.3">
      <c r="B53" s="147"/>
      <c r="C53" s="65" t="s">
        <v>225</v>
      </c>
      <c r="D53" s="92"/>
    </row>
    <row r="54" spans="2:19" ht="16.5" customHeight="1" x14ac:dyDescent="0.3">
      <c r="B54" s="147"/>
      <c r="C54" s="65" t="s">
        <v>226</v>
      </c>
      <c r="D54" s="92"/>
    </row>
    <row r="55" spans="2:19" ht="46.5" x14ac:dyDescent="0.3">
      <c r="B55" s="158">
        <f>B52+1</f>
        <v>17</v>
      </c>
      <c r="C55" s="63" t="s">
        <v>177</v>
      </c>
      <c r="D55" s="60"/>
      <c r="E55" s="2">
        <f>IF(AND(D56&gt;0,D57&gt;0),"грешка",0)</f>
        <v>0</v>
      </c>
    </row>
    <row r="56" spans="2:19" ht="17.25" customHeight="1" x14ac:dyDescent="0.3">
      <c r="B56" s="158"/>
      <c r="C56" s="65" t="s">
        <v>225</v>
      </c>
      <c r="D56" s="9"/>
    </row>
    <row r="57" spans="2:19" ht="17.25" customHeight="1" x14ac:dyDescent="0.3">
      <c r="B57" s="158"/>
      <c r="C57" s="65" t="s">
        <v>226</v>
      </c>
      <c r="D57" s="9"/>
    </row>
    <row r="58" spans="2:19" x14ac:dyDescent="0.3">
      <c r="B58" s="147">
        <f>B55+1</f>
        <v>18</v>
      </c>
      <c r="C58" s="59" t="s">
        <v>279</v>
      </c>
      <c r="D58" s="60"/>
    </row>
    <row r="59" spans="2:19" ht="21.75" customHeight="1" x14ac:dyDescent="0.3">
      <c r="B59" s="147"/>
      <c r="C59" s="61" t="s">
        <v>24</v>
      </c>
      <c r="D59" s="11"/>
      <c r="E59" s="66"/>
      <c r="F59" s="66"/>
      <c r="S59" s="66"/>
    </row>
    <row r="60" spans="2:19" ht="21.75" customHeight="1" x14ac:dyDescent="0.3">
      <c r="B60" s="147"/>
      <c r="C60" s="61" t="s">
        <v>25</v>
      </c>
      <c r="D60" s="11"/>
      <c r="E60" s="66"/>
      <c r="F60" s="66"/>
      <c r="S60" s="66"/>
    </row>
    <row r="61" spans="2:19" ht="21.75" customHeight="1" x14ac:dyDescent="0.3">
      <c r="B61" s="147"/>
      <c r="C61" s="61" t="s">
        <v>26</v>
      </c>
      <c r="D61" s="11"/>
      <c r="E61" s="66"/>
      <c r="F61" s="66"/>
      <c r="S61" s="66"/>
    </row>
    <row r="62" spans="2:19" ht="21.75" customHeight="1" x14ac:dyDescent="0.3">
      <c r="B62" s="147"/>
      <c r="C62" s="61" t="s">
        <v>27</v>
      </c>
      <c r="D62" s="11"/>
      <c r="E62" s="66"/>
      <c r="F62" s="66"/>
      <c r="S62" s="66"/>
    </row>
    <row r="63" spans="2:19" ht="21.75" customHeight="1" x14ac:dyDescent="0.3">
      <c r="B63" s="147"/>
      <c r="C63" s="61" t="s">
        <v>28</v>
      </c>
      <c r="D63" s="11"/>
      <c r="E63" s="66"/>
      <c r="F63" s="66"/>
      <c r="S63" s="66"/>
    </row>
    <row r="64" spans="2:19" ht="35.25" customHeight="1" x14ac:dyDescent="0.3">
      <c r="B64" s="147"/>
      <c r="C64" s="61" t="s">
        <v>42</v>
      </c>
      <c r="D64" s="11"/>
      <c r="E64" s="66"/>
      <c r="F64" s="66"/>
      <c r="S64" s="66"/>
    </row>
    <row r="65" spans="2:19" ht="51" customHeight="1" x14ac:dyDescent="0.3">
      <c r="B65" s="147">
        <f>B58+1</f>
        <v>19</v>
      </c>
      <c r="C65" s="63" t="s">
        <v>178</v>
      </c>
      <c r="D65" s="95"/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47"/>
      <c r="C66" s="61" t="s">
        <v>37</v>
      </c>
      <c r="D66" s="11"/>
      <c r="E66" s="66"/>
      <c r="F66" s="66"/>
      <c r="S66" s="66"/>
    </row>
    <row r="67" spans="2:19" ht="21.75" customHeight="1" x14ac:dyDescent="0.3">
      <c r="B67" s="147"/>
      <c r="C67" s="61" t="s">
        <v>38</v>
      </c>
      <c r="D67" s="11"/>
      <c r="E67" s="66"/>
      <c r="F67" s="66"/>
      <c r="S67" s="66"/>
    </row>
    <row r="68" spans="2:19" ht="21.75" customHeight="1" x14ac:dyDescent="0.3">
      <c r="B68" s="147"/>
      <c r="C68" s="61" t="s">
        <v>39</v>
      </c>
      <c r="D68" s="11"/>
      <c r="E68" s="66"/>
      <c r="F68" s="66"/>
      <c r="S68" s="66"/>
    </row>
    <row r="69" spans="2:19" ht="21.75" customHeight="1" x14ac:dyDescent="0.3">
      <c r="B69" s="147"/>
      <c r="C69" s="61" t="s">
        <v>40</v>
      </c>
      <c r="D69" s="11"/>
      <c r="E69" s="66"/>
      <c r="F69" s="66"/>
      <c r="S69" s="66"/>
    </row>
    <row r="70" spans="2:19" ht="21.75" customHeight="1" x14ac:dyDescent="0.3">
      <c r="B70" s="147"/>
      <c r="C70" s="61" t="s">
        <v>41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29</v>
      </c>
      <c r="D71" s="95"/>
      <c r="E71" s="67"/>
      <c r="F71" s="67"/>
      <c r="S71" s="68"/>
    </row>
    <row r="72" spans="2:19" ht="31.5" x14ac:dyDescent="0.3">
      <c r="B72" s="147">
        <f>B71+1</f>
        <v>21</v>
      </c>
      <c r="C72" s="59" t="s">
        <v>30</v>
      </c>
      <c r="D72" s="95"/>
    </row>
    <row r="73" spans="2:19" ht="22.5" customHeight="1" x14ac:dyDescent="0.3">
      <c r="B73" s="147"/>
      <c r="C73" s="61" t="s">
        <v>227</v>
      </c>
      <c r="D73" s="11"/>
    </row>
    <row r="74" spans="2:19" ht="22.5" customHeight="1" x14ac:dyDescent="0.3">
      <c r="B74" s="147"/>
      <c r="C74" s="61" t="s">
        <v>228</v>
      </c>
      <c r="D74" s="11"/>
    </row>
    <row r="75" spans="2:19" ht="22.5" customHeight="1" x14ac:dyDescent="0.3">
      <c r="B75" s="147"/>
      <c r="C75" s="61" t="s">
        <v>229</v>
      </c>
      <c r="D75" s="11"/>
    </row>
    <row r="76" spans="2:19" ht="47.25" x14ac:dyDescent="0.3">
      <c r="B76" s="97">
        <f>B72+1</f>
        <v>22</v>
      </c>
      <c r="C76" s="59" t="s">
        <v>12</v>
      </c>
      <c r="D76" s="95"/>
    </row>
    <row r="77" spans="2:19" ht="45.75" customHeight="1" x14ac:dyDescent="0.3">
      <c r="B77" s="147">
        <f>B76+1</f>
        <v>23</v>
      </c>
      <c r="C77" s="59" t="s">
        <v>159</v>
      </c>
      <c r="D77" s="95"/>
      <c r="E77" s="2">
        <f>IF(AND(D78&gt;0,D79&gt;0),"грешка",0)</f>
        <v>0</v>
      </c>
    </row>
    <row r="78" spans="2:19" ht="19.899999999999999" customHeight="1" x14ac:dyDescent="0.3">
      <c r="B78" s="147"/>
      <c r="C78" s="56" t="s">
        <v>225</v>
      </c>
      <c r="D78" s="9"/>
    </row>
    <row r="79" spans="2:19" ht="19.899999999999999" customHeight="1" x14ac:dyDescent="0.3">
      <c r="B79" s="147"/>
      <c r="C79" s="56" t="s">
        <v>226</v>
      </c>
      <c r="D79" s="9"/>
    </row>
    <row r="80" spans="2:19" ht="39" customHeight="1" x14ac:dyDescent="0.3">
      <c r="B80" s="97">
        <f>B77+1</f>
        <v>24</v>
      </c>
      <c r="C80" s="69" t="s">
        <v>160</v>
      </c>
      <c r="D80" s="95"/>
    </row>
    <row r="81" spans="2:5" ht="63" x14ac:dyDescent="0.3">
      <c r="B81" s="153">
        <f>B80+1</f>
        <v>25</v>
      </c>
      <c r="C81" s="59" t="s">
        <v>161</v>
      </c>
      <c r="D81" s="95"/>
      <c r="E81" s="2">
        <f>IF(AND(D82&gt;0,D83&gt;0),"грешка",0)</f>
        <v>0</v>
      </c>
    </row>
    <row r="82" spans="2:5" ht="17.45" customHeight="1" x14ac:dyDescent="0.3">
      <c r="B82" s="153"/>
      <c r="C82" s="56" t="s">
        <v>225</v>
      </c>
      <c r="D82" s="9"/>
    </row>
    <row r="83" spans="2:5" ht="17.45" customHeight="1" x14ac:dyDescent="0.3">
      <c r="B83" s="153"/>
      <c r="C83" s="56" t="s">
        <v>226</v>
      </c>
      <c r="D83" s="9"/>
    </row>
    <row r="84" spans="2:5" ht="73.5" customHeight="1" x14ac:dyDescent="0.3">
      <c r="B84" s="97">
        <f>B81+1</f>
        <v>26</v>
      </c>
      <c r="C84" s="59" t="s">
        <v>162</v>
      </c>
      <c r="D84" s="95"/>
    </row>
    <row r="85" spans="2:5" ht="31.5" x14ac:dyDescent="0.3">
      <c r="B85" s="153">
        <f>B84+1</f>
        <v>27</v>
      </c>
      <c r="C85" s="46" t="s">
        <v>280</v>
      </c>
      <c r="D85" s="45"/>
      <c r="E85" s="2">
        <f>IF(AND(D86&gt;0,D87&gt;0),"грешка",0)</f>
        <v>0</v>
      </c>
    </row>
    <row r="86" spans="2:5" ht="17.45" customHeight="1" x14ac:dyDescent="0.3">
      <c r="B86" s="153"/>
      <c r="C86" s="56" t="s">
        <v>225</v>
      </c>
      <c r="D86" s="9"/>
    </row>
    <row r="87" spans="2:5" ht="17.45" customHeight="1" x14ac:dyDescent="0.3">
      <c r="B87" s="153"/>
      <c r="C87" s="56" t="s">
        <v>226</v>
      </c>
      <c r="D87" s="9"/>
    </row>
    <row r="88" spans="2:5" ht="47.25" x14ac:dyDescent="0.3">
      <c r="B88" s="97">
        <f>B85+1</f>
        <v>28</v>
      </c>
      <c r="C88" s="46" t="s">
        <v>163</v>
      </c>
      <c r="D88" s="11"/>
    </row>
    <row r="89" spans="2:5" ht="70.5" customHeight="1" x14ac:dyDescent="0.3">
      <c r="B89" s="153">
        <f>B88+1</f>
        <v>29</v>
      </c>
      <c r="C89" s="46" t="s">
        <v>179</v>
      </c>
      <c r="D89" s="95"/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3"/>
      <c r="C90" s="56" t="s">
        <v>31</v>
      </c>
      <c r="D90" s="11"/>
    </row>
    <row r="91" spans="2:5" ht="36.75" customHeight="1" x14ac:dyDescent="0.3">
      <c r="B91" s="153"/>
      <c r="C91" s="56" t="s">
        <v>32</v>
      </c>
      <c r="D91" s="11"/>
    </row>
    <row r="92" spans="2:5" ht="23.25" customHeight="1" x14ac:dyDescent="0.3">
      <c r="B92" s="153"/>
      <c r="C92" s="56" t="s">
        <v>33</v>
      </c>
      <c r="D92" s="11"/>
    </row>
    <row r="93" spans="2:5" ht="23.25" customHeight="1" x14ac:dyDescent="0.3">
      <c r="B93" s="153"/>
      <c r="C93" s="56" t="s">
        <v>34</v>
      </c>
      <c r="D93" s="11"/>
    </row>
    <row r="94" spans="2:5" ht="23.25" customHeight="1" x14ac:dyDescent="0.3">
      <c r="B94" s="153"/>
      <c r="C94" s="56" t="s">
        <v>3</v>
      </c>
      <c r="D94" s="11"/>
    </row>
    <row r="95" spans="2:5" ht="63" x14ac:dyDescent="0.3">
      <c r="B95" s="147">
        <f>B89+1</f>
        <v>30</v>
      </c>
      <c r="C95" s="46" t="s">
        <v>281</v>
      </c>
      <c r="D95" s="45"/>
      <c r="E95" s="2">
        <f>IF(AND(D96&gt;0,D97&gt;0),"грешка",0)</f>
        <v>0</v>
      </c>
    </row>
    <row r="96" spans="2:5" ht="21" customHeight="1" x14ac:dyDescent="0.3">
      <c r="B96" s="147"/>
      <c r="C96" s="56" t="s">
        <v>225</v>
      </c>
      <c r="D96" s="9"/>
    </row>
    <row r="97" spans="1:18" ht="21" customHeight="1" x14ac:dyDescent="0.3">
      <c r="B97" s="147"/>
      <c r="C97" s="56" t="s">
        <v>226</v>
      </c>
      <c r="D97" s="9"/>
    </row>
    <row r="98" spans="1:18" ht="63" x14ac:dyDescent="0.3">
      <c r="B98" s="97">
        <f>B95+1</f>
        <v>31</v>
      </c>
      <c r="C98" s="46" t="s">
        <v>164</v>
      </c>
      <c r="D98" s="11"/>
    </row>
    <row r="99" spans="1:18" ht="24" customHeight="1" x14ac:dyDescent="0.3">
      <c r="B99" s="145" t="s">
        <v>13</v>
      </c>
      <c r="C99" s="145"/>
      <c r="D99" s="145"/>
    </row>
    <row r="100" spans="1:18" ht="31.5" x14ac:dyDescent="0.3">
      <c r="B100" s="97">
        <f>B98+1</f>
        <v>32</v>
      </c>
      <c r="C100" s="46" t="s">
        <v>134</v>
      </c>
      <c r="D100" s="11"/>
    </row>
    <row r="101" spans="1:18" s="70" customFormat="1" ht="126" x14ac:dyDescent="0.3">
      <c r="A101" s="77"/>
      <c r="B101" s="96">
        <f>B100+1</f>
        <v>33</v>
      </c>
      <c r="C101" s="53" t="s">
        <v>282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47.25" x14ac:dyDescent="0.3">
      <c r="B102" s="147">
        <f>B101+1</f>
        <v>34</v>
      </c>
      <c r="C102" s="46" t="s">
        <v>165</v>
      </c>
      <c r="D102" s="45"/>
      <c r="E102" s="2">
        <f>IF(AND(D103&gt;0,D104&gt;0),"грешка",0)</f>
        <v>0</v>
      </c>
    </row>
    <row r="103" spans="1:18" ht="21" customHeight="1" x14ac:dyDescent="0.3">
      <c r="B103" s="147"/>
      <c r="C103" s="56" t="s">
        <v>225</v>
      </c>
      <c r="D103" s="11"/>
    </row>
    <row r="104" spans="1:18" ht="21" customHeight="1" x14ac:dyDescent="0.3">
      <c r="B104" s="147"/>
      <c r="C104" s="56" t="s">
        <v>226</v>
      </c>
      <c r="D104" s="11"/>
    </row>
    <row r="105" spans="1:18" ht="63" x14ac:dyDescent="0.3">
      <c r="B105" s="147">
        <f>B102+1</f>
        <v>35</v>
      </c>
      <c r="C105" s="72" t="s">
        <v>166</v>
      </c>
      <c r="D105" s="45"/>
      <c r="E105" s="2">
        <f>IF(AND(D106&gt;0,D107&gt;0),"грешка",0)</f>
        <v>0</v>
      </c>
    </row>
    <row r="106" spans="1:18" ht="21" customHeight="1" x14ac:dyDescent="0.3">
      <c r="B106" s="147"/>
      <c r="C106" s="56" t="s">
        <v>225</v>
      </c>
      <c r="D106" s="11"/>
    </row>
    <row r="107" spans="1:18" ht="21" customHeight="1" x14ac:dyDescent="0.3">
      <c r="B107" s="147"/>
      <c r="C107" s="56" t="s">
        <v>226</v>
      </c>
      <c r="D107" s="11"/>
    </row>
    <row r="108" spans="1:18" ht="47.25" x14ac:dyDescent="0.3">
      <c r="B108" s="147">
        <f>B105+1</f>
        <v>36</v>
      </c>
      <c r="C108" s="72" t="s">
        <v>167</v>
      </c>
      <c r="D108" s="45"/>
      <c r="E108" s="2">
        <f>IF(AND(D109&gt;0,D110&gt;0),"грешка",0)</f>
        <v>0</v>
      </c>
    </row>
    <row r="109" spans="1:18" ht="21" customHeight="1" x14ac:dyDescent="0.3">
      <c r="B109" s="147"/>
      <c r="C109" s="56" t="s">
        <v>225</v>
      </c>
      <c r="D109" s="11"/>
    </row>
    <row r="110" spans="1:18" ht="21" customHeight="1" x14ac:dyDescent="0.3">
      <c r="B110" s="147"/>
      <c r="C110" s="56" t="s">
        <v>226</v>
      </c>
      <c r="D110" s="11"/>
    </row>
    <row r="111" spans="1:18" ht="78.75" x14ac:dyDescent="0.3">
      <c r="B111" s="147">
        <f>B108+1</f>
        <v>37</v>
      </c>
      <c r="C111" s="46" t="s">
        <v>168</v>
      </c>
      <c r="D111" s="45"/>
      <c r="E111" s="2">
        <f>IF(AND(D112&gt;0,D113&gt;0),"грешка",0)</f>
        <v>0</v>
      </c>
    </row>
    <row r="112" spans="1:18" ht="21" customHeight="1" x14ac:dyDescent="0.3">
      <c r="B112" s="147"/>
      <c r="C112" s="56" t="s">
        <v>225</v>
      </c>
      <c r="D112" s="11"/>
    </row>
    <row r="113" spans="2:5" ht="21" customHeight="1" x14ac:dyDescent="0.3">
      <c r="B113" s="147"/>
      <c r="C113" s="56" t="s">
        <v>226</v>
      </c>
      <c r="D113" s="11"/>
    </row>
    <row r="114" spans="2:5" ht="63" x14ac:dyDescent="0.3">
      <c r="B114" s="147">
        <f>B111+1</f>
        <v>38</v>
      </c>
      <c r="C114" s="46" t="s">
        <v>169</v>
      </c>
      <c r="D114" s="45"/>
      <c r="E114" s="2">
        <f>IF(AND(D115&gt;0,D116&gt;0),"грешка",0)</f>
        <v>0</v>
      </c>
    </row>
    <row r="115" spans="2:5" ht="21" customHeight="1" x14ac:dyDescent="0.3">
      <c r="B115" s="147"/>
      <c r="C115" s="56" t="s">
        <v>225</v>
      </c>
      <c r="D115" s="11"/>
    </row>
    <row r="116" spans="2:5" ht="21" customHeight="1" x14ac:dyDescent="0.3">
      <c r="B116" s="147"/>
      <c r="C116" s="56" t="s">
        <v>226</v>
      </c>
      <c r="D116" s="11"/>
    </row>
    <row r="117" spans="2:5" ht="21" customHeight="1" x14ac:dyDescent="0.3">
      <c r="B117" s="147">
        <f>B114+1</f>
        <v>39</v>
      </c>
      <c r="C117" s="46" t="s">
        <v>14</v>
      </c>
      <c r="D117" s="95"/>
    </row>
    <row r="118" spans="2:5" ht="21" customHeight="1" x14ac:dyDescent="0.3">
      <c r="B118" s="147"/>
      <c r="C118" s="56" t="s">
        <v>15</v>
      </c>
      <c r="D118" s="11"/>
    </row>
    <row r="119" spans="2:5" ht="21" customHeight="1" x14ac:dyDescent="0.3">
      <c r="B119" s="147"/>
      <c r="C119" s="56" t="s">
        <v>16</v>
      </c>
      <c r="D119" s="11"/>
    </row>
    <row r="120" spans="2:5" ht="31.5" x14ac:dyDescent="0.3">
      <c r="B120" s="147">
        <f>B117+1</f>
        <v>40</v>
      </c>
      <c r="C120" s="53" t="s">
        <v>35</v>
      </c>
      <c r="D120" s="95"/>
    </row>
    <row r="121" spans="2:5" x14ac:dyDescent="0.3">
      <c r="B121" s="147"/>
      <c r="C121" s="73" t="s">
        <v>36</v>
      </c>
      <c r="D121" s="11"/>
    </row>
    <row r="122" spans="2:5" x14ac:dyDescent="0.3">
      <c r="B122" s="147"/>
      <c r="C122" s="73" t="s">
        <v>17</v>
      </c>
      <c r="D122" s="11"/>
    </row>
    <row r="123" spans="2:5" ht="31.5" x14ac:dyDescent="0.3">
      <c r="B123" s="97">
        <f>B120+1</f>
        <v>41</v>
      </c>
      <c r="C123" s="53" t="s">
        <v>43</v>
      </c>
      <c r="D123" s="95"/>
    </row>
    <row r="124" spans="2:5" ht="24.75" customHeight="1" x14ac:dyDescent="0.3">
      <c r="B124" s="145" t="s">
        <v>139</v>
      </c>
      <c r="C124" s="145"/>
      <c r="D124" s="145"/>
    </row>
    <row r="125" spans="2:5" ht="96" customHeight="1" x14ac:dyDescent="0.3">
      <c r="B125" s="96">
        <f>B123+1</f>
        <v>42</v>
      </c>
      <c r="C125" s="53" t="s">
        <v>230</v>
      </c>
      <c r="D125" s="95"/>
    </row>
    <row r="126" spans="2:5" ht="19.149999999999999" customHeight="1" x14ac:dyDescent="0.3">
      <c r="B126" s="74"/>
      <c r="C126" s="75" t="s">
        <v>145</v>
      </c>
      <c r="D126" s="9"/>
    </row>
    <row r="127" spans="2:5" ht="19.149999999999999" customHeight="1" x14ac:dyDescent="0.3">
      <c r="B127" s="74"/>
      <c r="C127" s="75" t="s">
        <v>146</v>
      </c>
      <c r="D127" s="9"/>
    </row>
    <row r="128" spans="2:5" ht="19.149999999999999" customHeight="1" thickBot="1" x14ac:dyDescent="0.35">
      <c r="B128" s="100"/>
      <c r="C128" s="75" t="s">
        <v>147</v>
      </c>
      <c r="D128" s="9"/>
    </row>
    <row r="129" spans="1:20" s="76" customFormat="1" ht="138" customHeight="1" x14ac:dyDescent="0.35">
      <c r="A129" s="140"/>
      <c r="B129" s="101">
        <f>+B125+1</f>
        <v>43</v>
      </c>
      <c r="C129" s="148" t="s">
        <v>337</v>
      </c>
      <c r="D129" s="149"/>
      <c r="E129" s="3">
        <f>IF(SUM(A130:A146,E146,E148)&gt;1,"превишен брой уреди",0)</f>
        <v>0</v>
      </c>
      <c r="G129" s="104" t="s">
        <v>302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A130" s="10">
        <f t="shared" ref="A130:A156" si="0">+IF(D130&gt;0,1,0)</f>
        <v>0</v>
      </c>
      <c r="B130" s="102"/>
      <c r="C130" s="98" t="s">
        <v>292</v>
      </c>
      <c r="D130" s="11"/>
      <c r="E130" s="77"/>
      <c r="G130" s="105">
        <f t="shared" ref="G130:G138" si="1">+IF(Q191="Не",0,Q191)</f>
        <v>0</v>
      </c>
      <c r="J130" s="39"/>
    </row>
    <row r="131" spans="1:20" ht="22.9" customHeight="1" x14ac:dyDescent="0.3">
      <c r="A131" s="10">
        <f t="shared" si="0"/>
        <v>0</v>
      </c>
      <c r="B131" s="102"/>
      <c r="C131" s="98" t="s">
        <v>291</v>
      </c>
      <c r="D131" s="11"/>
      <c r="E131" s="77"/>
      <c r="G131" s="105">
        <f t="shared" si="1"/>
        <v>0</v>
      </c>
      <c r="J131" s="39"/>
    </row>
    <row r="132" spans="1:20" ht="22.9" customHeight="1" x14ac:dyDescent="0.3">
      <c r="A132" s="10">
        <f t="shared" si="0"/>
        <v>0</v>
      </c>
      <c r="B132" s="102"/>
      <c r="C132" s="98" t="s">
        <v>290</v>
      </c>
      <c r="D132" s="11"/>
      <c r="E132" s="77"/>
      <c r="G132" s="105">
        <f t="shared" si="1"/>
        <v>0</v>
      </c>
      <c r="J132" s="39"/>
    </row>
    <row r="133" spans="1:20" ht="22.9" customHeight="1" x14ac:dyDescent="0.3">
      <c r="A133" s="10">
        <f t="shared" si="0"/>
        <v>0</v>
      </c>
      <c r="B133" s="102"/>
      <c r="C133" s="98" t="s">
        <v>289</v>
      </c>
      <c r="D133" s="11"/>
      <c r="E133" s="77"/>
      <c r="G133" s="105">
        <f t="shared" si="1"/>
        <v>0</v>
      </c>
      <c r="J133" s="39"/>
    </row>
    <row r="134" spans="1:20" ht="22.9" customHeight="1" x14ac:dyDescent="0.3">
      <c r="A134" s="10">
        <f t="shared" si="0"/>
        <v>0</v>
      </c>
      <c r="B134" s="102"/>
      <c r="C134" s="98" t="s">
        <v>288</v>
      </c>
      <c r="D134" s="11"/>
      <c r="E134" s="77"/>
      <c r="G134" s="105">
        <f t="shared" si="1"/>
        <v>0</v>
      </c>
      <c r="J134" s="39"/>
    </row>
    <row r="135" spans="1:20" ht="22.9" customHeight="1" x14ac:dyDescent="0.3">
      <c r="A135" s="10">
        <f t="shared" si="0"/>
        <v>0</v>
      </c>
      <c r="B135" s="102"/>
      <c r="C135" s="98" t="s">
        <v>287</v>
      </c>
      <c r="D135" s="11"/>
      <c r="E135" s="77"/>
      <c r="G135" s="105">
        <f t="shared" si="1"/>
        <v>0</v>
      </c>
      <c r="J135" s="39"/>
    </row>
    <row r="136" spans="1:20" ht="22.9" customHeight="1" x14ac:dyDescent="0.3">
      <c r="A136" s="10">
        <f t="shared" si="0"/>
        <v>0</v>
      </c>
      <c r="B136" s="102"/>
      <c r="C136" s="98" t="s">
        <v>286</v>
      </c>
      <c r="D136" s="11"/>
      <c r="E136" s="77"/>
      <c r="G136" s="105">
        <f t="shared" si="1"/>
        <v>0</v>
      </c>
      <c r="H136" s="106"/>
      <c r="J136" s="39"/>
    </row>
    <row r="137" spans="1:20" ht="22.9" customHeight="1" x14ac:dyDescent="0.3">
      <c r="A137" s="10">
        <f t="shared" si="0"/>
        <v>0</v>
      </c>
      <c r="B137" s="102"/>
      <c r="C137" s="98" t="s">
        <v>285</v>
      </c>
      <c r="D137" s="11"/>
      <c r="E137" s="77"/>
      <c r="G137" s="105">
        <f t="shared" si="1"/>
        <v>0</v>
      </c>
      <c r="H137" s="106"/>
      <c r="J137" s="39"/>
    </row>
    <row r="138" spans="1:20" ht="22.9" customHeight="1" x14ac:dyDescent="0.3">
      <c r="A138" s="10">
        <f t="shared" si="0"/>
        <v>0</v>
      </c>
      <c r="B138" s="102"/>
      <c r="C138" s="98" t="s">
        <v>284</v>
      </c>
      <c r="D138" s="11"/>
      <c r="E138" s="77"/>
      <c r="G138" s="105">
        <f t="shared" si="1"/>
        <v>0</v>
      </c>
      <c r="H138" s="106"/>
      <c r="J138" s="39"/>
    </row>
    <row r="139" spans="1:20" ht="22.9" customHeight="1" x14ac:dyDescent="0.3">
      <c r="A139" s="10">
        <f t="shared" si="0"/>
        <v>0</v>
      </c>
      <c r="B139" s="102"/>
      <c r="C139" s="98" t="s">
        <v>283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0"/>
        <v>0</v>
      </c>
      <c r="B140" s="102"/>
      <c r="C140" s="98" t="s">
        <v>294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0"/>
        <v>0</v>
      </c>
      <c r="B141" s="102"/>
      <c r="C141" s="98" t="s">
        <v>295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0"/>
        <v>0</v>
      </c>
      <c r="B142" s="102"/>
      <c r="C142" s="98" t="s">
        <v>296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0"/>
        <v>0</v>
      </c>
      <c r="B143" s="102"/>
      <c r="C143" s="98" t="s">
        <v>293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0"/>
        <v>0</v>
      </c>
      <c r="B144" s="102"/>
      <c r="C144" s="98" t="s">
        <v>297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0"/>
        <v>0</v>
      </c>
      <c r="B145" s="102"/>
      <c r="C145" s="98" t="s">
        <v>298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0"/>
        <v>0</v>
      </c>
      <c r="B146" s="102"/>
      <c r="C146" s="98" t="s">
        <v>299</v>
      </c>
      <c r="D146" s="11"/>
      <c r="E146" s="4">
        <f>IF(OR(D147&gt;0,D148&gt;0),1,0)</f>
        <v>0</v>
      </c>
      <c r="G146" s="105">
        <f t="shared" si="2"/>
        <v>0</v>
      </c>
      <c r="H146" s="106"/>
      <c r="J146" s="39"/>
    </row>
    <row r="147" spans="1:10" ht="22.9" customHeight="1" x14ac:dyDescent="0.3">
      <c r="A147" s="10">
        <f t="shared" si="0"/>
        <v>0</v>
      </c>
      <c r="B147" s="102"/>
      <c r="C147" s="98" t="s">
        <v>300</v>
      </c>
      <c r="D147" s="11"/>
      <c r="E147" s="4">
        <f>IF((D147+D148)&gt;3,"Превишен максимален брой конвектори",0)</f>
        <v>0</v>
      </c>
      <c r="G147" s="105">
        <f t="shared" si="2"/>
        <v>0</v>
      </c>
      <c r="J147" s="39"/>
    </row>
    <row r="148" spans="1:10" ht="22.9" customHeight="1" x14ac:dyDescent="0.3">
      <c r="A148" s="10">
        <f t="shared" si="0"/>
        <v>0</v>
      </c>
      <c r="B148" s="102"/>
      <c r="C148" s="98" t="s">
        <v>301</v>
      </c>
      <c r="D148" s="11"/>
      <c r="E148" s="4">
        <f>IF(OR(D149&gt;0,D150&gt;0,D151&gt;0,D152&gt;0,D153&gt;0,D154&gt;0),1,0)</f>
        <v>0</v>
      </c>
      <c r="G148" s="105">
        <f t="shared" si="2"/>
        <v>0</v>
      </c>
      <c r="J148" s="39"/>
    </row>
    <row r="149" spans="1:10" ht="22.9" customHeight="1" x14ac:dyDescent="0.3">
      <c r="A149" s="10">
        <f t="shared" si="0"/>
        <v>0</v>
      </c>
      <c r="B149" s="102"/>
      <c r="C149" s="98" t="s">
        <v>329</v>
      </c>
      <c r="D149" s="11"/>
      <c r="E149" s="4">
        <f>IF((D149+D150+D151+D152+D153+D154)&gt;3,"Превишен максимален брой климатици",0)</f>
        <v>0</v>
      </c>
      <c r="G149" s="105">
        <f t="shared" si="2"/>
        <v>0</v>
      </c>
      <c r="J149" s="39"/>
    </row>
    <row r="150" spans="1:10" ht="22.9" customHeight="1" x14ac:dyDescent="0.3">
      <c r="A150" s="10">
        <f t="shared" si="0"/>
        <v>0</v>
      </c>
      <c r="B150" s="102"/>
      <c r="C150" s="98" t="s">
        <v>330</v>
      </c>
      <c r="D150" s="11"/>
      <c r="E150" s="10"/>
      <c r="G150" s="105">
        <f t="shared" si="2"/>
        <v>0</v>
      </c>
      <c r="J150" s="39"/>
    </row>
    <row r="151" spans="1:10" ht="22.9" customHeight="1" x14ac:dyDescent="0.3">
      <c r="A151" s="10">
        <f t="shared" si="0"/>
        <v>0</v>
      </c>
      <c r="B151" s="102"/>
      <c r="C151" s="98" t="s">
        <v>331</v>
      </c>
      <c r="D151" s="11"/>
      <c r="E151" s="10"/>
      <c r="G151" s="105">
        <f t="shared" si="2"/>
        <v>0</v>
      </c>
      <c r="J151" s="39"/>
    </row>
    <row r="152" spans="1:10" ht="22.9" customHeight="1" x14ac:dyDescent="0.3">
      <c r="A152" s="10">
        <f t="shared" si="0"/>
        <v>0</v>
      </c>
      <c r="B152" s="102"/>
      <c r="C152" s="98" t="s">
        <v>332</v>
      </c>
      <c r="D152" s="11"/>
      <c r="E152" s="10"/>
      <c r="G152" s="105">
        <f t="shared" si="2"/>
        <v>0</v>
      </c>
      <c r="J152" s="39"/>
    </row>
    <row r="153" spans="1:10" ht="22.9" customHeight="1" x14ac:dyDescent="0.3">
      <c r="A153" s="10">
        <f t="shared" si="0"/>
        <v>0</v>
      </c>
      <c r="B153" s="102"/>
      <c r="C153" s="98" t="s">
        <v>333</v>
      </c>
      <c r="D153" s="11"/>
      <c r="E153" s="10"/>
      <c r="G153" s="105">
        <f t="shared" si="2"/>
        <v>0</v>
      </c>
      <c r="J153" s="39"/>
    </row>
    <row r="154" spans="1:10" ht="22.9" customHeight="1" thickBot="1" x14ac:dyDescent="0.35">
      <c r="A154" s="10">
        <f t="shared" si="0"/>
        <v>0</v>
      </c>
      <c r="B154" s="102"/>
      <c r="C154" s="99" t="s">
        <v>334</v>
      </c>
      <c r="D154" s="11"/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 t="shared" si="0"/>
        <v>0</v>
      </c>
      <c r="B155" s="102"/>
      <c r="C155" s="98" t="s">
        <v>335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 t="shared" si="0"/>
        <v>0</v>
      </c>
      <c r="B156" s="103"/>
      <c r="C156" s="98" t="s">
        <v>336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46" t="s">
        <v>272</v>
      </c>
      <c r="C157" s="145"/>
      <c r="D157" s="145"/>
      <c r="G157" s="106"/>
      <c r="J157" s="39"/>
    </row>
    <row r="158" spans="1:10" ht="24" customHeight="1" x14ac:dyDescent="0.3">
      <c r="B158" s="78"/>
      <c r="C158" s="79" t="s">
        <v>273</v>
      </c>
      <c r="D158" s="78"/>
      <c r="J158" s="39"/>
    </row>
    <row r="159" spans="1:10" x14ac:dyDescent="0.3">
      <c r="B159" s="45">
        <v>1</v>
      </c>
      <c r="C159" s="46" t="s">
        <v>136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137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231</v>
      </c>
      <c r="D161" s="11"/>
      <c r="J161" s="39"/>
    </row>
    <row r="162" spans="2:20" ht="47.25" x14ac:dyDescent="0.3">
      <c r="B162" s="45">
        <f t="shared" si="3"/>
        <v>4</v>
      </c>
      <c r="C162" s="46" t="s">
        <v>232</v>
      </c>
      <c r="D162" s="11"/>
      <c r="J162" s="39"/>
    </row>
    <row r="163" spans="2:20" ht="48.75" thickBot="1" x14ac:dyDescent="0.35">
      <c r="B163" s="45">
        <f t="shared" si="3"/>
        <v>5</v>
      </c>
      <c r="C163" s="80" t="s">
        <v>233</v>
      </c>
      <c r="D163" s="11"/>
      <c r="G163" s="106"/>
      <c r="J163" s="39"/>
    </row>
    <row r="164" spans="2:20" ht="49.5" thickTop="1" thickBot="1" x14ac:dyDescent="0.35">
      <c r="B164" s="45">
        <f t="shared" si="3"/>
        <v>6</v>
      </c>
      <c r="C164" s="80" t="s">
        <v>268</v>
      </c>
      <c r="D164" s="11"/>
      <c r="G164" s="106"/>
      <c r="J164" s="155" t="s">
        <v>180</v>
      </c>
      <c r="K164" s="156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63.75" x14ac:dyDescent="0.3">
      <c r="B165" s="45">
        <f t="shared" si="3"/>
        <v>7</v>
      </c>
      <c r="C165" s="80" t="s">
        <v>234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32.25" x14ac:dyDescent="0.3">
      <c r="B166" s="45">
        <f t="shared" si="3"/>
        <v>8</v>
      </c>
      <c r="C166" s="80" t="s">
        <v>235</v>
      </c>
      <c r="D166" s="11"/>
      <c r="G166" s="106"/>
      <c r="J166" s="108" t="s">
        <v>303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B167" s="39"/>
      <c r="G167" s="106"/>
      <c r="J167" s="110" t="s">
        <v>304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B168" s="39"/>
      <c r="G168" s="106"/>
      <c r="J168" s="110" t="s">
        <v>305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306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250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249</v>
      </c>
      <c r="D171" s="87" t="s">
        <v>247</v>
      </c>
      <c r="E171" s="87" t="s">
        <v>248</v>
      </c>
      <c r="G171" s="106"/>
      <c r="J171" s="108" t="s">
        <v>307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251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0</v>
      </c>
      <c r="G172" s="106"/>
      <c r="J172" s="110" t="s">
        <v>308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252</v>
      </c>
      <c r="D173" s="82">
        <v>4</v>
      </c>
      <c r="E173" s="82">
        <f>IF(D36&gt;0,D173,0)</f>
        <v>0</v>
      </c>
      <c r="G173" s="106"/>
      <c r="J173" s="110" t="s">
        <v>309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253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254</v>
      </c>
      <c r="D175" s="83">
        <v>2</v>
      </c>
      <c r="E175" s="82">
        <f>SUM(E176:E177)</f>
        <v>0</v>
      </c>
      <c r="G175" s="106"/>
      <c r="J175" s="111" t="s">
        <v>310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236</v>
      </c>
      <c r="D176" s="84">
        <v>1</v>
      </c>
      <c r="E176" s="84">
        <f>IF(D53&gt;0,D176,0)</f>
        <v>0</v>
      </c>
      <c r="G176" s="106"/>
      <c r="J176" s="111" t="s">
        <v>311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237</v>
      </c>
      <c r="D177" s="84">
        <v>1</v>
      </c>
      <c r="E177" s="84">
        <f>IF(D56&gt;0,D177,0)</f>
        <v>0</v>
      </c>
      <c r="G177" s="106"/>
      <c r="J177" s="111" t="s">
        <v>312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255</v>
      </c>
      <c r="D178" s="82">
        <v>6</v>
      </c>
      <c r="E178" s="82">
        <f>SUM(E179:E181)</f>
        <v>0</v>
      </c>
      <c r="G178" s="106"/>
      <c r="J178" s="111" t="s">
        <v>313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242</v>
      </c>
      <c r="D179" s="84">
        <v>2</v>
      </c>
      <c r="E179" s="84">
        <f>IF(D103&gt;0,D179,0)</f>
        <v>0</v>
      </c>
      <c r="G179" s="106"/>
      <c r="J179" s="111" t="s">
        <v>314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243</v>
      </c>
      <c r="D180" s="84">
        <v>2</v>
      </c>
      <c r="E180" s="84">
        <f>IF(D109&gt;0,D180,0)</f>
        <v>0</v>
      </c>
      <c r="G180" s="106"/>
      <c r="J180" s="114" t="s">
        <v>315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244</v>
      </c>
      <c r="D181" s="84">
        <v>2</v>
      </c>
      <c r="E181" s="84">
        <f>IF(D106&gt;0,D181,0)</f>
        <v>0</v>
      </c>
      <c r="G181" s="106"/>
      <c r="J181" s="114" t="s">
        <v>316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256</v>
      </c>
      <c r="D182" s="83">
        <v>4</v>
      </c>
      <c r="E182" s="82">
        <f>SUM(E183:E186)</f>
        <v>0</v>
      </c>
      <c r="G182" s="106"/>
      <c r="J182" s="114" t="s">
        <v>317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238</v>
      </c>
      <c r="D183" s="84">
        <v>1</v>
      </c>
      <c r="E183" s="84">
        <f>IF(D100=1,D183,0)</f>
        <v>0</v>
      </c>
      <c r="G183" s="106"/>
      <c r="J183" s="111" t="s">
        <v>318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239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240</v>
      </c>
      <c r="D185" s="84">
        <v>3</v>
      </c>
      <c r="E185" s="84">
        <f>IF(D100=3,D185,0)</f>
        <v>0</v>
      </c>
      <c r="G185" s="106"/>
      <c r="J185" s="108" t="s">
        <v>181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241</v>
      </c>
      <c r="D186" s="84">
        <v>4</v>
      </c>
      <c r="E186" s="84">
        <f>IF(D100&gt;=4,D186,0)</f>
        <v>0</v>
      </c>
      <c r="G186" s="106"/>
      <c r="J186" s="110" t="s">
        <v>319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257</v>
      </c>
      <c r="D187" s="82">
        <v>3</v>
      </c>
      <c r="E187" s="82">
        <f>MAX(E188:E189)</f>
        <v>0</v>
      </c>
      <c r="G187" s="106"/>
      <c r="J187" s="110" t="s">
        <v>320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245</v>
      </c>
      <c r="D188" s="84">
        <v>2</v>
      </c>
      <c r="E188" s="84">
        <f>IF(D112&gt;0,D188,0)</f>
        <v>0</v>
      </c>
      <c r="G188" s="106"/>
      <c r="J188" s="116" t="s">
        <v>321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246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185</v>
      </c>
      <c r="O190" s="19"/>
      <c r="P190" s="19"/>
      <c r="Q190" s="117" t="s">
        <v>184</v>
      </c>
      <c r="R190" s="14"/>
      <c r="S190" s="132" t="s">
        <v>186</v>
      </c>
      <c r="T190" s="139" t="s">
        <v>187</v>
      </c>
    </row>
    <row r="191" spans="3:20" x14ac:dyDescent="0.3">
      <c r="G191" s="106"/>
      <c r="J191" s="33"/>
      <c r="K191" s="12"/>
      <c r="L191" s="12"/>
      <c r="M191" s="13"/>
      <c r="N191" s="119" t="s">
        <v>188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189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190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191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192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193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194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195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196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338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197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198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199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339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200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201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202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203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204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205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206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207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208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209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210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211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212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182</v>
      </c>
      <c r="T218" s="123" t="s">
        <v>183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213</v>
      </c>
      <c r="P220" s="126" t="s">
        <v>213</v>
      </c>
      <c r="Q220" s="126" t="s">
        <v>213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214</v>
      </c>
      <c r="P221" s="119" t="s">
        <v>215</v>
      </c>
      <c r="Q221" s="119" t="s">
        <v>216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217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218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219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220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221</v>
      </c>
      <c r="O227" s="20" t="s">
        <v>322</v>
      </c>
      <c r="P227" s="20" t="s">
        <v>323</v>
      </c>
      <c r="Q227" s="20" t="s">
        <v>324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222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223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214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215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216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186</v>
      </c>
      <c r="M234" s="118" t="s">
        <v>187</v>
      </c>
      <c r="N234" s="20" t="s">
        <v>224</v>
      </c>
      <c r="O234" s="20" t="s">
        <v>325</v>
      </c>
      <c r="P234" s="20" t="s">
        <v>326</v>
      </c>
      <c r="Q234" s="20" t="s">
        <v>327</v>
      </c>
      <c r="R234" s="132" t="s">
        <v>328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203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204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205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206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207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208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209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210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120:B122"/>
    <mergeCell ref="B124:D124"/>
    <mergeCell ref="C129:D129"/>
    <mergeCell ref="B157:D157"/>
    <mergeCell ref="J164:K164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</mergeCells>
  <conditionalFormatting sqref="E38">
    <cfRule type="cellIs" dxfId="20" priority="21" operator="greaterThan">
      <formula>0</formula>
    </cfRule>
  </conditionalFormatting>
  <conditionalFormatting sqref="E43">
    <cfRule type="cellIs" dxfId="19" priority="20" operator="greaterThan">
      <formula>0</formula>
    </cfRule>
  </conditionalFormatting>
  <conditionalFormatting sqref="E52">
    <cfRule type="cellIs" dxfId="18" priority="19" operator="greaterThan">
      <formula>0</formula>
    </cfRule>
  </conditionalFormatting>
  <conditionalFormatting sqref="E55">
    <cfRule type="cellIs" dxfId="17" priority="18" operator="greaterThan">
      <formula>0</formula>
    </cfRule>
  </conditionalFormatting>
  <conditionalFormatting sqref="E65">
    <cfRule type="cellIs" dxfId="16" priority="17" operator="greaterThan">
      <formula>0</formula>
    </cfRule>
  </conditionalFormatting>
  <conditionalFormatting sqref="E77">
    <cfRule type="cellIs" dxfId="15" priority="16" operator="greaterThan">
      <formula>0</formula>
    </cfRule>
  </conditionalFormatting>
  <conditionalFormatting sqref="E81">
    <cfRule type="cellIs" dxfId="14" priority="15" operator="greaterThan">
      <formula>0</formula>
    </cfRule>
  </conditionalFormatting>
  <conditionalFormatting sqref="E85">
    <cfRule type="cellIs" dxfId="13" priority="14" operator="greaterThan">
      <formula>0</formula>
    </cfRule>
  </conditionalFormatting>
  <conditionalFormatting sqref="E95">
    <cfRule type="cellIs" dxfId="12" priority="13" operator="greaterThan">
      <formula>0</formula>
    </cfRule>
  </conditionalFormatting>
  <conditionalFormatting sqref="E102">
    <cfRule type="cellIs" dxfId="11" priority="12" operator="greaterThan">
      <formula>0</formula>
    </cfRule>
  </conditionalFormatting>
  <conditionalFormatting sqref="E105">
    <cfRule type="cellIs" dxfId="10" priority="11" operator="greaterThan">
      <formula>0</formula>
    </cfRule>
  </conditionalFormatting>
  <conditionalFormatting sqref="E108">
    <cfRule type="cellIs" dxfId="9" priority="10" operator="greaterThan">
      <formula>0</formula>
    </cfRule>
  </conditionalFormatting>
  <conditionalFormatting sqref="E111">
    <cfRule type="cellIs" dxfId="8" priority="9" operator="greaterThan">
      <formula>0</formula>
    </cfRule>
  </conditionalFormatting>
  <conditionalFormatting sqref="E114">
    <cfRule type="cellIs" dxfId="7" priority="8" operator="greaterThan">
      <formula>0</formula>
    </cfRule>
  </conditionalFormatting>
  <conditionalFormatting sqref="E156">
    <cfRule type="cellIs" dxfId="6" priority="7" operator="greaterThan">
      <formula>0</formula>
    </cfRule>
  </conditionalFormatting>
  <conditionalFormatting sqref="E149">
    <cfRule type="cellIs" dxfId="5" priority="6" operator="greaterThan">
      <formula>0</formula>
    </cfRule>
  </conditionalFormatting>
  <conditionalFormatting sqref="E147">
    <cfRule type="cellIs" dxfId="4" priority="5" operator="greaterThan">
      <formula>0</formula>
    </cfRule>
  </conditionalFormatting>
  <conditionalFormatting sqref="E130">
    <cfRule type="cellIs" dxfId="3" priority="4" operator="greaterThan">
      <formula>0</formula>
    </cfRule>
  </conditionalFormatting>
  <conditionalFormatting sqref="E129">
    <cfRule type="cellIs" dxfId="2" priority="3" operator="greaterThan">
      <formula>0</formula>
    </cfRule>
  </conditionalFormatting>
  <conditionalFormatting sqref="E155">
    <cfRule type="cellIs" dxfId="1" priority="2" operator="greaterThan">
      <formula>0</formula>
    </cfRule>
  </conditionalFormatting>
  <conditionalFormatting sqref="E89">
    <cfRule type="cellIs" dxfId="0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2"/>
  <sheetViews>
    <sheetView topLeftCell="A46" zoomScale="80" zoomScaleNormal="80" workbookViewId="0">
      <selection activeCell="C165" sqref="C165"/>
    </sheetView>
  </sheetViews>
  <sheetFormatPr defaultRowHeight="15" x14ac:dyDescent="0.25"/>
  <cols>
    <col min="1" max="1" width="3.42578125" customWidth="1"/>
    <col min="2" max="2" width="14.5703125" customWidth="1"/>
    <col min="3" max="3" width="34.7109375" customWidth="1"/>
    <col min="4" max="4" width="39.42578125" customWidth="1"/>
    <col min="5" max="5" width="10.7109375" customWidth="1"/>
    <col min="6" max="6" width="9" customWidth="1"/>
    <col min="7" max="13" width="18.42578125" style="88" customWidth="1"/>
  </cols>
  <sheetData>
    <row r="2" spans="1:13" ht="120" x14ac:dyDescent="0.25">
      <c r="B2" s="88" t="s">
        <v>261</v>
      </c>
      <c r="C2" t="s">
        <v>135</v>
      </c>
      <c r="D2" t="s">
        <v>258</v>
      </c>
      <c r="E2" t="s">
        <v>259</v>
      </c>
      <c r="F2" s="89" t="s">
        <v>260</v>
      </c>
      <c r="G2" s="88" t="s">
        <v>267</v>
      </c>
      <c r="H2" s="88" t="s">
        <v>266</v>
      </c>
      <c r="I2" s="88" t="s">
        <v>263</v>
      </c>
      <c r="J2" s="88" t="s">
        <v>254</v>
      </c>
      <c r="K2" s="88" t="s">
        <v>262</v>
      </c>
      <c r="L2" s="88" t="s">
        <v>265</v>
      </c>
      <c r="M2" s="88" t="s">
        <v>264</v>
      </c>
    </row>
    <row r="3" spans="1:13" x14ac:dyDescent="0.25">
      <c r="A3">
        <f>+'1'!$E$1</f>
        <v>1</v>
      </c>
      <c r="B3" s="88">
        <f>IF(E3&gt;0,'1'!$D$2,0)</f>
        <v>0</v>
      </c>
      <c r="C3">
        <f>IF(E3&gt;0,'1'!$D$17,0)</f>
        <v>0</v>
      </c>
      <c r="D3" s="88">
        <f>IFERROR(VLOOKUP(1,'1'!$A$130:$D$146,3,FALSE),0)</f>
        <v>0</v>
      </c>
      <c r="E3">
        <f>IF(D3&gt;0,1,0)</f>
        <v>0</v>
      </c>
      <c r="F3" s="90">
        <f>SUM(G3:M3)</f>
        <v>0</v>
      </c>
      <c r="G3" s="88">
        <f>+IF(E3&gt;0,'1'!$E$172,0)</f>
        <v>0</v>
      </c>
      <c r="H3" s="88">
        <f>+IF(E3&gt;0,'1'!$E$173,0)</f>
        <v>0</v>
      </c>
      <c r="I3" s="88">
        <f>+IF(E3&gt;0,'1'!$E$174,0)</f>
        <v>0</v>
      </c>
      <c r="J3" s="88">
        <f>+IF(E3&gt;0,'1'!$E$175,0)</f>
        <v>0</v>
      </c>
      <c r="K3" s="88">
        <f>+IF(E3&gt;0,'1'!$E$178,0)</f>
        <v>0</v>
      </c>
      <c r="L3" s="88">
        <f>+IF(E3&gt;0,'1'!$E$182,0)</f>
        <v>0</v>
      </c>
      <c r="M3" s="88">
        <f>+IF(E3&gt;0,'1'!$E$187,0)</f>
        <v>0</v>
      </c>
    </row>
    <row r="4" spans="1:13" x14ac:dyDescent="0.25">
      <c r="A4">
        <f>+'1'!$E$1</f>
        <v>1</v>
      </c>
      <c r="B4" s="88">
        <f>IF(E4&gt;0,'1'!$D$2,0)</f>
        <v>0</v>
      </c>
      <c r="C4">
        <f>IF(E4&gt;0,'1'!$D$17,0)</f>
        <v>0</v>
      </c>
      <c r="D4" s="88">
        <f>+IF('1'!$D$147&gt;0,'1'!$C$147,0)</f>
        <v>0</v>
      </c>
      <c r="E4">
        <f>+IF('1'!$D$147&gt;0,'1'!$D$147,0)</f>
        <v>0</v>
      </c>
      <c r="F4" s="90">
        <f t="shared" ref="F4:F13" si="0">SUM(G4:M4)</f>
        <v>0</v>
      </c>
      <c r="G4" s="88">
        <f>+IF(E4&gt;0,'1'!$E$172,0)</f>
        <v>0</v>
      </c>
      <c r="H4" s="88">
        <f>+IF(E4&gt;0,'1'!$E$173,0)</f>
        <v>0</v>
      </c>
      <c r="I4" s="88">
        <f>+IF(E4&gt;0,'1'!$E$174,0)</f>
        <v>0</v>
      </c>
      <c r="J4" s="88">
        <f>+IF(E4&gt;0,'1'!$E$175,0)</f>
        <v>0</v>
      </c>
      <c r="K4" s="88">
        <f>+IF(E4&gt;0,'1'!$E$178,0)</f>
        <v>0</v>
      </c>
      <c r="L4" s="88">
        <f>+IF(E4&gt;0,'1'!$E$182,0)</f>
        <v>0</v>
      </c>
      <c r="M4" s="88">
        <f>+IF(E4&gt;0,'1'!$E$187,0)</f>
        <v>0</v>
      </c>
    </row>
    <row r="5" spans="1:13" x14ac:dyDescent="0.25">
      <c r="A5">
        <f>+'1'!$E$1</f>
        <v>1</v>
      </c>
      <c r="B5" s="88">
        <f>IF(E5&gt;0,'1'!$D$2,0)</f>
        <v>0</v>
      </c>
      <c r="C5">
        <f>IF(E5&gt;0,'1'!$D$17,0)</f>
        <v>0</v>
      </c>
      <c r="D5" s="88">
        <f>+IF('1'!$D$148&gt;0,'1'!$C$148,0)</f>
        <v>0</v>
      </c>
      <c r="E5">
        <f>+IF('1'!$D$148&gt;0,'1'!$D$148,0)</f>
        <v>0</v>
      </c>
      <c r="F5" s="90">
        <f t="shared" si="0"/>
        <v>0</v>
      </c>
      <c r="G5" s="88">
        <f>+IF(E5&gt;0,'1'!$E$172,0)</f>
        <v>0</v>
      </c>
      <c r="H5" s="88">
        <f>+IF(E5&gt;0,'1'!$E$173,0)</f>
        <v>0</v>
      </c>
      <c r="I5" s="88">
        <f>+IF(E5&gt;0,'1'!$E$174,0)</f>
        <v>0</v>
      </c>
      <c r="J5" s="88">
        <f>+IF(E5&gt;0,'1'!$E$175,0)</f>
        <v>0</v>
      </c>
      <c r="K5" s="88">
        <f>+IF(E5&gt;0,'1'!$E$178,0)</f>
        <v>0</v>
      </c>
      <c r="L5" s="88">
        <f>+IF(E5&gt;0,'1'!$E$182,0)</f>
        <v>0</v>
      </c>
      <c r="M5" s="88">
        <f>+IF(E5&gt;0,'1'!$E$187,0)</f>
        <v>0</v>
      </c>
    </row>
    <row r="6" spans="1:13" x14ac:dyDescent="0.25">
      <c r="A6">
        <f>+'1'!$E$1</f>
        <v>1</v>
      </c>
      <c r="B6" s="88">
        <f>IF(E6&gt;0,'1'!$D$2,0)</f>
        <v>0</v>
      </c>
      <c r="C6">
        <f>IF(E6&gt;0,'1'!$D$17,0)</f>
        <v>0</v>
      </c>
      <c r="D6" s="88">
        <f>+IF('1'!$D$149&gt;0,'1'!$C$149,0)</f>
        <v>0</v>
      </c>
      <c r="E6">
        <f>+IF('1'!$D$149&gt;0,'1'!$D$149,0)</f>
        <v>0</v>
      </c>
      <c r="F6" s="90">
        <f t="shared" si="0"/>
        <v>0</v>
      </c>
      <c r="G6" s="88">
        <f>+IF(E6&gt;0,'1'!$E$172,0)</f>
        <v>0</v>
      </c>
      <c r="H6" s="88">
        <f>+IF(E6&gt;0,'1'!$E$173,0)</f>
        <v>0</v>
      </c>
      <c r="I6" s="88">
        <f>+IF(E6&gt;0,'1'!$E$174,0)</f>
        <v>0</v>
      </c>
      <c r="J6" s="88">
        <f>+IF(E6&gt;0,'1'!$E$175,0)</f>
        <v>0</v>
      </c>
      <c r="K6" s="88">
        <f>+IF(E6&gt;0,'1'!$E$178,0)</f>
        <v>0</v>
      </c>
      <c r="L6" s="88">
        <f>+IF(E6&gt;0,'1'!$E$182,0)</f>
        <v>0</v>
      </c>
      <c r="M6" s="88">
        <f>+IF(E6&gt;0,'1'!$E$187,0)</f>
        <v>0</v>
      </c>
    </row>
    <row r="7" spans="1:13" x14ac:dyDescent="0.25">
      <c r="A7">
        <f>+'1'!$E$1</f>
        <v>1</v>
      </c>
      <c r="B7" s="88">
        <f>IF(E7&gt;0,'1'!$D$2,0)</f>
        <v>0</v>
      </c>
      <c r="C7">
        <f>IF(E7&gt;0,'1'!$D$17,0)</f>
        <v>0</v>
      </c>
      <c r="D7" s="88">
        <f>+IF('1'!$D$150&gt;0,'1'!$C$150,0)</f>
        <v>0</v>
      </c>
      <c r="E7">
        <f>+IF('1'!$D$150&gt;0,'1'!$D$150,0)</f>
        <v>0</v>
      </c>
      <c r="F7" s="90">
        <f t="shared" si="0"/>
        <v>0</v>
      </c>
      <c r="G7" s="88">
        <f>+IF(E7&gt;0,'1'!$E$172,0)</f>
        <v>0</v>
      </c>
      <c r="H7" s="88">
        <f>+IF(E7&gt;0,'1'!$E$173,0)</f>
        <v>0</v>
      </c>
      <c r="I7" s="88">
        <f>+IF(E7&gt;0,'1'!$E$174,0)</f>
        <v>0</v>
      </c>
      <c r="J7" s="88">
        <f>+IF(E7&gt;0,'1'!$E$175,0)</f>
        <v>0</v>
      </c>
      <c r="K7" s="88">
        <f>+IF(E7&gt;0,'1'!$E$178,0)</f>
        <v>0</v>
      </c>
      <c r="L7" s="88">
        <f>+IF(E7&gt;0,'1'!$E$182,0)</f>
        <v>0</v>
      </c>
      <c r="M7" s="88">
        <f>+IF(E7&gt;0,'1'!$E$187,0)</f>
        <v>0</v>
      </c>
    </row>
    <row r="8" spans="1:13" x14ac:dyDescent="0.25">
      <c r="A8">
        <f>+'1'!$E$1</f>
        <v>1</v>
      </c>
      <c r="B8" s="88">
        <f>IF(E8&gt;0,'1'!$D$2,0)</f>
        <v>0</v>
      </c>
      <c r="C8">
        <f>IF(E8&gt;0,'1'!$D$17,0)</f>
        <v>0</v>
      </c>
      <c r="D8" s="88">
        <f>+IF('1'!$D$151&gt;0,'1'!$C$151,0)</f>
        <v>0</v>
      </c>
      <c r="E8">
        <f>+IF('1'!$D$151&gt;0,'1'!$D$151,0)</f>
        <v>0</v>
      </c>
      <c r="F8" s="90">
        <f t="shared" si="0"/>
        <v>0</v>
      </c>
      <c r="G8" s="88">
        <f>+IF(E8&gt;0,'1'!$E$172,0)</f>
        <v>0</v>
      </c>
      <c r="H8" s="88">
        <f>+IF(E8&gt;0,'1'!$E$173,0)</f>
        <v>0</v>
      </c>
      <c r="I8" s="88">
        <f>+IF(E8&gt;0,'1'!$E$174,0)</f>
        <v>0</v>
      </c>
      <c r="J8" s="88">
        <f>+IF(E8&gt;0,'1'!$E$175,0)</f>
        <v>0</v>
      </c>
      <c r="K8" s="88">
        <f>+IF(E8&gt;0,'1'!$E$178,0)</f>
        <v>0</v>
      </c>
      <c r="L8" s="88">
        <f>+IF(E8&gt;0,'1'!$E$182,0)</f>
        <v>0</v>
      </c>
      <c r="M8" s="88">
        <f>+IF(E8&gt;0,'1'!$E$187,0)</f>
        <v>0</v>
      </c>
    </row>
    <row r="9" spans="1:13" x14ac:dyDescent="0.25">
      <c r="A9">
        <f>+'1'!$E$1</f>
        <v>1</v>
      </c>
      <c r="B9" s="88">
        <f>IF(E9&gt;0,'1'!$D$2,0)</f>
        <v>0</v>
      </c>
      <c r="C9">
        <f>IF(E9&gt;0,'1'!$D$17,0)</f>
        <v>0</v>
      </c>
      <c r="D9" s="88">
        <f>+IF('1'!$D$152&gt;0,'1'!$C$152,0)</f>
        <v>0</v>
      </c>
      <c r="E9">
        <f>+IF('1'!$D$152&gt;0,'1'!$D$152,0)</f>
        <v>0</v>
      </c>
      <c r="F9" s="90">
        <f t="shared" si="0"/>
        <v>0</v>
      </c>
      <c r="G9" s="88">
        <f>+IF(E9&gt;0,'1'!$E$172,0)</f>
        <v>0</v>
      </c>
      <c r="H9" s="88">
        <f>+IF(E9&gt;0,'1'!$E$173,0)</f>
        <v>0</v>
      </c>
      <c r="I9" s="88">
        <f>+IF(E9&gt;0,'1'!$E$174,0)</f>
        <v>0</v>
      </c>
      <c r="J9" s="88">
        <f>+IF(E9&gt;0,'1'!$E$175,0)</f>
        <v>0</v>
      </c>
      <c r="K9" s="88">
        <f>+IF(E9&gt;0,'1'!$E$178,0)</f>
        <v>0</v>
      </c>
      <c r="L9" s="88">
        <f>+IF(E9&gt;0,'1'!$E$182,0)</f>
        <v>0</v>
      </c>
      <c r="M9" s="88">
        <f>+IF(E9&gt;0,'1'!$E$187,0)</f>
        <v>0</v>
      </c>
    </row>
    <row r="10" spans="1:13" x14ac:dyDescent="0.25">
      <c r="A10">
        <f>+'1'!$E$1</f>
        <v>1</v>
      </c>
      <c r="B10" s="88">
        <f>IF(E10&gt;0,'1'!$D$2,0)</f>
        <v>0</v>
      </c>
      <c r="C10">
        <f>IF(E10&gt;0,'1'!$D$17,0)</f>
        <v>0</v>
      </c>
      <c r="D10" s="88">
        <f>+IF('1'!$D$153&gt;0,'1'!$C$153,0)</f>
        <v>0</v>
      </c>
      <c r="E10">
        <f>+IF('1'!$D$153&gt;0,'1'!$D$153,0)</f>
        <v>0</v>
      </c>
      <c r="F10" s="90">
        <f t="shared" si="0"/>
        <v>0</v>
      </c>
      <c r="G10" s="88">
        <f>+IF(E10&gt;0,'1'!$E$172,0)</f>
        <v>0</v>
      </c>
      <c r="H10" s="88">
        <f>+IF(E10&gt;0,'1'!$E$173,0)</f>
        <v>0</v>
      </c>
      <c r="I10" s="88">
        <f>+IF(E10&gt;0,'1'!$E$174,0)</f>
        <v>0</v>
      </c>
      <c r="J10" s="88">
        <f>+IF(E10&gt;0,'1'!$E$175,0)</f>
        <v>0</v>
      </c>
      <c r="K10" s="88">
        <f>+IF(E10&gt;0,'1'!$E$178,0)</f>
        <v>0</v>
      </c>
      <c r="L10" s="88">
        <f>+IF(E10&gt;0,'1'!$E$182,0)</f>
        <v>0</v>
      </c>
      <c r="M10" s="88">
        <f>+IF(E10&gt;0,'1'!$E$187,0)</f>
        <v>0</v>
      </c>
    </row>
    <row r="11" spans="1:13" x14ac:dyDescent="0.25">
      <c r="A11">
        <f>+'1'!$E$1</f>
        <v>1</v>
      </c>
      <c r="B11" s="88">
        <f>IF(E11&gt;0,'1'!$D$2,0)</f>
        <v>0</v>
      </c>
      <c r="C11">
        <f>IF(E11&gt;0,'1'!$D$17,0)</f>
        <v>0</v>
      </c>
      <c r="D11" s="88">
        <f>+IF('1'!$D$154&gt;0,'1'!$C$154,0)</f>
        <v>0</v>
      </c>
      <c r="E11">
        <f>+IF('1'!$D$154&gt;0,'1'!$D$154,0)</f>
        <v>0</v>
      </c>
      <c r="F11" s="90">
        <f t="shared" si="0"/>
        <v>0</v>
      </c>
      <c r="G11" s="88">
        <f>+IF(E11&gt;0,'1'!$E$172,0)</f>
        <v>0</v>
      </c>
      <c r="H11" s="88">
        <f>+IF(E11&gt;0,'1'!$E$173,0)</f>
        <v>0</v>
      </c>
      <c r="I11" s="88">
        <f>+IF(E11&gt;0,'1'!$E$174,0)</f>
        <v>0</v>
      </c>
      <c r="J11" s="88">
        <f>+IF(E11&gt;0,'1'!$E$175,0)</f>
        <v>0</v>
      </c>
      <c r="K11" s="88">
        <f>+IF(E11&gt;0,'1'!$E$178,0)</f>
        <v>0</v>
      </c>
      <c r="L11" s="88">
        <f>+IF(E11&gt;0,'1'!$E$182,0)</f>
        <v>0</v>
      </c>
      <c r="M11" s="88">
        <f>+IF(E11&gt;0,'1'!$E$187,0)</f>
        <v>0</v>
      </c>
    </row>
    <row r="12" spans="1:13" x14ac:dyDescent="0.25">
      <c r="A12">
        <f>+'1'!$E$1</f>
        <v>1</v>
      </c>
      <c r="B12" s="88">
        <f>IF(E12&gt;0,'1'!$D$2,0)</f>
        <v>0</v>
      </c>
      <c r="C12">
        <f>IF(E12&gt;0,'1'!$D$17,0)</f>
        <v>0</v>
      </c>
      <c r="D12" s="88">
        <f>+IF('1'!$D$155&gt;0,'1'!$C$155,0)</f>
        <v>0</v>
      </c>
      <c r="E12">
        <f>+IF('1'!$D$155&gt;0,'1'!$D$155,0)</f>
        <v>0</v>
      </c>
      <c r="F12" s="90">
        <f t="shared" si="0"/>
        <v>0</v>
      </c>
      <c r="G12" s="88">
        <f>+IF(E12&gt;0,'1'!$E$172,0)</f>
        <v>0</v>
      </c>
      <c r="H12" s="88">
        <f>+IF(E12&gt;0,'1'!$E$173,0)</f>
        <v>0</v>
      </c>
      <c r="I12" s="88">
        <f>+IF(E12&gt;0,'1'!$E$174,0)</f>
        <v>0</v>
      </c>
      <c r="J12" s="88">
        <f>+IF(E12&gt;0,'1'!$E$175,0)</f>
        <v>0</v>
      </c>
      <c r="K12" s="88">
        <f>+IF(E12&gt;0,'1'!$E$178,0)</f>
        <v>0</v>
      </c>
      <c r="L12" s="88">
        <f>+IF(E12&gt;0,'1'!$E$182,0)</f>
        <v>0</v>
      </c>
      <c r="M12" s="88">
        <f>+IF(E12&gt;0,'1'!$E$187,0)</f>
        <v>0</v>
      </c>
    </row>
    <row r="13" spans="1:13" x14ac:dyDescent="0.25">
      <c r="A13">
        <f>+'1'!$E$1</f>
        <v>1</v>
      </c>
      <c r="B13" s="88">
        <f>IF(E13&gt;0,'1'!$D$2,0)</f>
        <v>0</v>
      </c>
      <c r="C13">
        <f>IF(E13&gt;0,'1'!$D$17,0)</f>
        <v>0</v>
      </c>
      <c r="D13" s="88">
        <f>+IF('1'!$D$156&gt;0,'1'!$C$156,0)</f>
        <v>0</v>
      </c>
      <c r="E13">
        <f>+IF('1'!$D$156&gt;0,'1'!$D$156,0)</f>
        <v>0</v>
      </c>
      <c r="F13" s="90">
        <f t="shared" si="0"/>
        <v>0</v>
      </c>
      <c r="G13" s="88">
        <f>+IF(E13&gt;0,'1'!$E$172,0)</f>
        <v>0</v>
      </c>
      <c r="H13" s="88">
        <f>+IF(E13&gt;0,'1'!$E$173,0)</f>
        <v>0</v>
      </c>
      <c r="I13" s="88">
        <f>+IF(E13&gt;0,'1'!$E$174,0)</f>
        <v>0</v>
      </c>
      <c r="J13" s="88">
        <f>+IF(E13&gt;0,'1'!$E$175,0)</f>
        <v>0</v>
      </c>
      <c r="K13" s="88">
        <f>+IF(E13&gt;0,'1'!$E$178,0)</f>
        <v>0</v>
      </c>
      <c r="L13" s="88">
        <f>+IF(E13&gt;0,'1'!$E$182,0)</f>
        <v>0</v>
      </c>
      <c r="M13" s="88">
        <f>+IF(E13&gt;0,'1'!$E$187,0)</f>
        <v>0</v>
      </c>
    </row>
    <row r="14" spans="1:13" x14ac:dyDescent="0.25">
      <c r="A14">
        <f>+'2'!$E$1</f>
        <v>2</v>
      </c>
      <c r="B14" s="88">
        <f>IF(E14&gt;0,'2'!$D$2,0)</f>
        <v>0</v>
      </c>
      <c r="C14">
        <f>IF(E14&gt;0,'2'!$D$17,0)</f>
        <v>0</v>
      </c>
      <c r="D14" s="88">
        <f>IFERROR(VLOOKUP(1,'2'!$A$130:$D$146,3,FALSE),0)</f>
        <v>0</v>
      </c>
      <c r="E14">
        <f>IF(D14&gt;0,1,0)</f>
        <v>0</v>
      </c>
      <c r="F14" s="90">
        <f>SUM(G14:M14)</f>
        <v>0</v>
      </c>
      <c r="G14" s="88">
        <f>+IF(E14&gt;0,'2'!$E$172,0)</f>
        <v>0</v>
      </c>
      <c r="H14" s="88">
        <f>+IF(E14&gt;0,'2'!$E$173,0)</f>
        <v>0</v>
      </c>
      <c r="I14" s="88">
        <f>+IF(E14&gt;0,'2'!$E$174,0)</f>
        <v>0</v>
      </c>
      <c r="J14" s="88">
        <f>+IF(E14&gt;0,'2'!$E$175,0)</f>
        <v>0</v>
      </c>
      <c r="K14" s="88">
        <f>+IF(E14&gt;0,'2'!$E$178,0)</f>
        <v>0</v>
      </c>
      <c r="L14" s="88">
        <f>+IF(E14&gt;0,'2'!$E$182,0)</f>
        <v>0</v>
      </c>
      <c r="M14" s="88">
        <f>+IF(E14&gt;0,'2'!$E$187,0)</f>
        <v>0</v>
      </c>
    </row>
    <row r="15" spans="1:13" x14ac:dyDescent="0.25">
      <c r="A15">
        <f>+'2'!$E$1</f>
        <v>2</v>
      </c>
      <c r="B15" s="88">
        <f>IF(E15&gt;0,'2'!$D$2,0)</f>
        <v>0</v>
      </c>
      <c r="C15">
        <f>IF(E15&gt;0,'2'!$D$17,0)</f>
        <v>0</v>
      </c>
      <c r="D15" s="88">
        <f>+IF('2'!$D$147&gt;0,'2'!$C$147,0)</f>
        <v>0</v>
      </c>
      <c r="E15">
        <f>+IF('2'!$D$147&gt;0,'2'!$D$147,0)</f>
        <v>0</v>
      </c>
      <c r="F15" s="90">
        <f t="shared" ref="F15:F24" si="1">SUM(G15:M15)</f>
        <v>0</v>
      </c>
      <c r="G15" s="88">
        <f>+IF(E15&gt;0,'2'!$E$172,0)</f>
        <v>0</v>
      </c>
      <c r="H15" s="88">
        <f>+IF(E15&gt;0,'2'!$E$173,0)</f>
        <v>0</v>
      </c>
      <c r="I15" s="88">
        <f>+IF(E15&gt;0,'2'!$E$174,0)</f>
        <v>0</v>
      </c>
      <c r="J15" s="88">
        <f>+IF(E15&gt;0,'2'!$E$175,0)</f>
        <v>0</v>
      </c>
      <c r="K15" s="88">
        <f>+IF(E15&gt;0,'2'!$E$178,0)</f>
        <v>0</v>
      </c>
      <c r="L15" s="88">
        <f>+IF(E15&gt;0,'2'!$E$182,0)</f>
        <v>0</v>
      </c>
      <c r="M15" s="88">
        <f>+IF(E15&gt;0,'2'!$E$187,0)</f>
        <v>0</v>
      </c>
    </row>
    <row r="16" spans="1:13" x14ac:dyDescent="0.25">
      <c r="A16">
        <f>+'2'!$E$1</f>
        <v>2</v>
      </c>
      <c r="B16" s="88">
        <f>IF(E16&gt;0,'2'!$D$2,0)</f>
        <v>0</v>
      </c>
      <c r="C16">
        <f>IF(E16&gt;0,'2'!$D$17,0)</f>
        <v>0</v>
      </c>
      <c r="D16" s="88">
        <f>+IF('2'!$D$148&gt;0,'2'!$C$148,0)</f>
        <v>0</v>
      </c>
      <c r="E16">
        <f>+IF('2'!$D$148&gt;0,'2'!$D$148,0)</f>
        <v>0</v>
      </c>
      <c r="F16" s="90">
        <f t="shared" si="1"/>
        <v>0</v>
      </c>
      <c r="G16" s="88">
        <f>+IF(E16&gt;0,'2'!$E$172,0)</f>
        <v>0</v>
      </c>
      <c r="H16" s="88">
        <f>+IF(E16&gt;0,'2'!$E$173,0)</f>
        <v>0</v>
      </c>
      <c r="I16" s="88">
        <f>+IF(E16&gt;0,'2'!$E$174,0)</f>
        <v>0</v>
      </c>
      <c r="J16" s="88">
        <f>+IF(E16&gt;0,'2'!$E$175,0)</f>
        <v>0</v>
      </c>
      <c r="K16" s="88">
        <f>+IF(E16&gt;0,'2'!$E$178,0)</f>
        <v>0</v>
      </c>
      <c r="L16" s="88">
        <f>+IF(E16&gt;0,'2'!$E$182,0)</f>
        <v>0</v>
      </c>
      <c r="M16" s="88">
        <f>+IF(E16&gt;0,'2'!$E$187,0)</f>
        <v>0</v>
      </c>
    </row>
    <row r="17" spans="1:13" x14ac:dyDescent="0.25">
      <c r="A17">
        <f>+'2'!$E$1</f>
        <v>2</v>
      </c>
      <c r="B17" s="88">
        <f>IF(E17&gt;0,'2'!$D$2,0)</f>
        <v>0</v>
      </c>
      <c r="C17">
        <f>IF(E17&gt;0,'2'!$D$17,0)</f>
        <v>0</v>
      </c>
      <c r="D17" s="88">
        <f>+IF('2'!$D$149&gt;0,'2'!$C$149,0)</f>
        <v>0</v>
      </c>
      <c r="E17">
        <f>+IF('2'!$D$149&gt;0,'2'!$D$149,0)</f>
        <v>0</v>
      </c>
      <c r="F17" s="90">
        <f t="shared" si="1"/>
        <v>0</v>
      </c>
      <c r="G17" s="88">
        <f>+IF(E17&gt;0,'2'!$E$172,0)</f>
        <v>0</v>
      </c>
      <c r="H17" s="88">
        <f>+IF(E17&gt;0,'2'!$E$173,0)</f>
        <v>0</v>
      </c>
      <c r="I17" s="88">
        <f>+IF(E17&gt;0,'2'!$E$174,0)</f>
        <v>0</v>
      </c>
      <c r="J17" s="88">
        <f>+IF(E17&gt;0,'2'!$E$175,0)</f>
        <v>0</v>
      </c>
      <c r="K17" s="88">
        <f>+IF(E17&gt;0,'2'!$E$178,0)</f>
        <v>0</v>
      </c>
      <c r="L17" s="88">
        <f>+IF(E17&gt;0,'2'!$E$182,0)</f>
        <v>0</v>
      </c>
      <c r="M17" s="88">
        <f>+IF(E17&gt;0,'2'!$E$187,0)</f>
        <v>0</v>
      </c>
    </row>
    <row r="18" spans="1:13" x14ac:dyDescent="0.25">
      <c r="A18">
        <f>+'2'!$E$1</f>
        <v>2</v>
      </c>
      <c r="B18" s="88">
        <f>IF(E18&gt;0,'2'!$D$2,0)</f>
        <v>0</v>
      </c>
      <c r="C18">
        <f>IF(E18&gt;0,'2'!$D$17,0)</f>
        <v>0</v>
      </c>
      <c r="D18" s="88">
        <f>+IF('2'!$D$150&gt;0,'2'!$C$150,0)</f>
        <v>0</v>
      </c>
      <c r="E18">
        <f>+IF('2'!$D$150&gt;0,'2'!$D$150,0)</f>
        <v>0</v>
      </c>
      <c r="F18" s="90">
        <f t="shared" si="1"/>
        <v>0</v>
      </c>
      <c r="G18" s="88">
        <f>+IF(E18&gt;0,'2'!$E$172,0)</f>
        <v>0</v>
      </c>
      <c r="H18" s="88">
        <f>+IF(E18&gt;0,'2'!$E$173,0)</f>
        <v>0</v>
      </c>
      <c r="I18" s="88">
        <f>+IF(E18&gt;0,'2'!$E$174,0)</f>
        <v>0</v>
      </c>
      <c r="J18" s="88">
        <f>+IF(E18&gt;0,'2'!$E$175,0)</f>
        <v>0</v>
      </c>
      <c r="K18" s="88">
        <f>+IF(E18&gt;0,'2'!$E$178,0)</f>
        <v>0</v>
      </c>
      <c r="L18" s="88">
        <f>+IF(E18&gt;0,'2'!$E$182,0)</f>
        <v>0</v>
      </c>
      <c r="M18" s="88">
        <f>+IF(E18&gt;0,'2'!$E$187,0)</f>
        <v>0</v>
      </c>
    </row>
    <row r="19" spans="1:13" x14ac:dyDescent="0.25">
      <c r="A19">
        <f>+'2'!$E$1</f>
        <v>2</v>
      </c>
      <c r="B19" s="88">
        <f>IF(E19&gt;0,'2'!$D$2,0)</f>
        <v>0</v>
      </c>
      <c r="C19">
        <f>IF(E19&gt;0,'2'!$D$17,0)</f>
        <v>0</v>
      </c>
      <c r="D19" s="88">
        <f>+IF('2'!$D$151&gt;0,'2'!$C$151,0)</f>
        <v>0</v>
      </c>
      <c r="E19">
        <f>+IF('2'!$D$151&gt;0,'2'!$D$151,0)</f>
        <v>0</v>
      </c>
      <c r="F19" s="90">
        <f t="shared" si="1"/>
        <v>0</v>
      </c>
      <c r="G19" s="88">
        <f>+IF(E19&gt;0,'2'!$E$172,0)</f>
        <v>0</v>
      </c>
      <c r="H19" s="88">
        <f>+IF(E19&gt;0,'2'!$E$173,0)</f>
        <v>0</v>
      </c>
      <c r="I19" s="88">
        <f>+IF(E19&gt;0,'2'!$E$174,0)</f>
        <v>0</v>
      </c>
      <c r="J19" s="88">
        <f>+IF(E19&gt;0,'2'!$E$175,0)</f>
        <v>0</v>
      </c>
      <c r="K19" s="88">
        <f>+IF(E19&gt;0,'2'!$E$178,0)</f>
        <v>0</v>
      </c>
      <c r="L19" s="88">
        <f>+IF(E19&gt;0,'2'!$E$182,0)</f>
        <v>0</v>
      </c>
      <c r="M19" s="88">
        <f>+IF(E19&gt;0,'2'!$E$187,0)</f>
        <v>0</v>
      </c>
    </row>
    <row r="20" spans="1:13" x14ac:dyDescent="0.25">
      <c r="A20">
        <f>+'2'!$E$1</f>
        <v>2</v>
      </c>
      <c r="B20" s="88">
        <f>IF(E20&gt;0,'2'!$D$2,0)</f>
        <v>0</v>
      </c>
      <c r="C20">
        <f>IF(E20&gt;0,'2'!$D$17,0)</f>
        <v>0</v>
      </c>
      <c r="D20" s="88">
        <f>+IF('2'!$D$152&gt;0,'2'!$C$152,0)</f>
        <v>0</v>
      </c>
      <c r="E20">
        <f>+IF('2'!$D$152&gt;0,'2'!$D$152,0)</f>
        <v>0</v>
      </c>
      <c r="F20" s="90">
        <f t="shared" si="1"/>
        <v>0</v>
      </c>
      <c r="G20" s="88">
        <f>+IF(E20&gt;0,'2'!$E$172,0)</f>
        <v>0</v>
      </c>
      <c r="H20" s="88">
        <f>+IF(E20&gt;0,'2'!$E$173,0)</f>
        <v>0</v>
      </c>
      <c r="I20" s="88">
        <f>+IF(E20&gt;0,'2'!$E$174,0)</f>
        <v>0</v>
      </c>
      <c r="J20" s="88">
        <f>+IF(E20&gt;0,'2'!$E$175,0)</f>
        <v>0</v>
      </c>
      <c r="K20" s="88">
        <f>+IF(E20&gt;0,'2'!$E$178,0)</f>
        <v>0</v>
      </c>
      <c r="L20" s="88">
        <f>+IF(E20&gt;0,'2'!$E$182,0)</f>
        <v>0</v>
      </c>
      <c r="M20" s="88">
        <f>+IF(E20&gt;0,'2'!$E$187,0)</f>
        <v>0</v>
      </c>
    </row>
    <row r="21" spans="1:13" x14ac:dyDescent="0.25">
      <c r="A21">
        <f>+'2'!$E$1</f>
        <v>2</v>
      </c>
      <c r="B21" s="88">
        <f>IF(E21&gt;0,'2'!$D$2,0)</f>
        <v>0</v>
      </c>
      <c r="C21">
        <f>IF(E21&gt;0,'2'!$D$17,0)</f>
        <v>0</v>
      </c>
      <c r="D21" s="88">
        <f>+IF('2'!$D$153&gt;0,'2'!$C$153,0)</f>
        <v>0</v>
      </c>
      <c r="E21">
        <f>+IF('2'!$D$153&gt;0,'2'!$D$153,0)</f>
        <v>0</v>
      </c>
      <c r="F21" s="90">
        <f t="shared" si="1"/>
        <v>0</v>
      </c>
      <c r="G21" s="88">
        <f>+IF(E21&gt;0,'2'!$E$172,0)</f>
        <v>0</v>
      </c>
      <c r="H21" s="88">
        <f>+IF(E21&gt;0,'2'!$E$173,0)</f>
        <v>0</v>
      </c>
      <c r="I21" s="88">
        <f>+IF(E21&gt;0,'2'!$E$174,0)</f>
        <v>0</v>
      </c>
      <c r="J21" s="88">
        <f>+IF(E21&gt;0,'2'!$E$175,0)</f>
        <v>0</v>
      </c>
      <c r="K21" s="88">
        <f>+IF(E21&gt;0,'2'!$E$178,0)</f>
        <v>0</v>
      </c>
      <c r="L21" s="88">
        <f>+IF(E21&gt;0,'2'!$E$182,0)</f>
        <v>0</v>
      </c>
      <c r="M21" s="88">
        <f>+IF(E21&gt;0,'2'!$E$187,0)</f>
        <v>0</v>
      </c>
    </row>
    <row r="22" spans="1:13" x14ac:dyDescent="0.25">
      <c r="A22">
        <f>+'2'!$E$1</f>
        <v>2</v>
      </c>
      <c r="B22" s="88">
        <f>IF(E22&gt;0,'2'!$D$2,0)</f>
        <v>0</v>
      </c>
      <c r="C22">
        <f>IF(E22&gt;0,'2'!$D$17,0)</f>
        <v>0</v>
      </c>
      <c r="D22" s="88">
        <f>+IF('2'!$D$154&gt;0,'2'!$C$154,0)</f>
        <v>0</v>
      </c>
      <c r="E22">
        <f>+IF('2'!$D$154&gt;0,'2'!$D$154,0)</f>
        <v>0</v>
      </c>
      <c r="F22" s="90">
        <f t="shared" si="1"/>
        <v>0</v>
      </c>
      <c r="G22" s="88">
        <f>+IF(E22&gt;0,'2'!$E$172,0)</f>
        <v>0</v>
      </c>
      <c r="H22" s="88">
        <f>+IF(E22&gt;0,'2'!$E$173,0)</f>
        <v>0</v>
      </c>
      <c r="I22" s="88">
        <f>+IF(E22&gt;0,'2'!$E$174,0)</f>
        <v>0</v>
      </c>
      <c r="J22" s="88">
        <f>+IF(E22&gt;0,'2'!$E$175,0)</f>
        <v>0</v>
      </c>
      <c r="K22" s="88">
        <f>+IF(E22&gt;0,'2'!$E$178,0)</f>
        <v>0</v>
      </c>
      <c r="L22" s="88">
        <f>+IF(E22&gt;0,'2'!$E$182,0)</f>
        <v>0</v>
      </c>
      <c r="M22" s="88">
        <f>+IF(E22&gt;0,'2'!$E$187,0)</f>
        <v>0</v>
      </c>
    </row>
    <row r="23" spans="1:13" x14ac:dyDescent="0.25">
      <c r="A23">
        <f>+'2'!$E$1</f>
        <v>2</v>
      </c>
      <c r="B23" s="88">
        <f>IF(E23&gt;0,'2'!$D$2,0)</f>
        <v>0</v>
      </c>
      <c r="C23">
        <f>IF(E23&gt;0,'2'!$D$17,0)</f>
        <v>0</v>
      </c>
      <c r="D23" s="88">
        <f>+IF('2'!$D$155&gt;0,'2'!$C$155,0)</f>
        <v>0</v>
      </c>
      <c r="E23">
        <f>+IF('2'!$D$155&gt;0,'2'!$D$155,0)</f>
        <v>0</v>
      </c>
      <c r="F23" s="90">
        <f t="shared" si="1"/>
        <v>0</v>
      </c>
      <c r="G23" s="88">
        <f>+IF(E23&gt;0,'2'!$E$172,0)</f>
        <v>0</v>
      </c>
      <c r="H23" s="88">
        <f>+IF(E23&gt;0,'2'!$E$173,0)</f>
        <v>0</v>
      </c>
      <c r="I23" s="88">
        <f>+IF(E23&gt;0,'2'!$E$174,0)</f>
        <v>0</v>
      </c>
      <c r="J23" s="88">
        <f>+IF(E23&gt;0,'2'!$E$175,0)</f>
        <v>0</v>
      </c>
      <c r="K23" s="88">
        <f>+IF(E23&gt;0,'2'!$E$178,0)</f>
        <v>0</v>
      </c>
      <c r="L23" s="88">
        <f>+IF(E23&gt;0,'2'!$E$182,0)</f>
        <v>0</v>
      </c>
      <c r="M23" s="88">
        <f>+IF(E23&gt;0,'2'!$E$187,0)</f>
        <v>0</v>
      </c>
    </row>
    <row r="24" spans="1:13" x14ac:dyDescent="0.25">
      <c r="A24">
        <f>+'2'!$E$1</f>
        <v>2</v>
      </c>
      <c r="B24" s="88">
        <f>IF(E24&gt;0,'2'!$D$2,0)</f>
        <v>0</v>
      </c>
      <c r="C24">
        <f>IF(E24&gt;0,'2'!$D$17,0)</f>
        <v>0</v>
      </c>
      <c r="D24" s="88">
        <f>+IF('2'!$D$156&gt;0,'2'!$C$156,0)</f>
        <v>0</v>
      </c>
      <c r="E24">
        <f>+IF('2'!$D$156&gt;0,'2'!$D$156,0)</f>
        <v>0</v>
      </c>
      <c r="F24" s="90">
        <f t="shared" si="1"/>
        <v>0</v>
      </c>
      <c r="G24" s="88">
        <f>+IF(E24&gt;0,'2'!$E$172,0)</f>
        <v>0</v>
      </c>
      <c r="H24" s="88">
        <f>+IF(E24&gt;0,'2'!$E$173,0)</f>
        <v>0</v>
      </c>
      <c r="I24" s="88">
        <f>+IF(E24&gt;0,'2'!$E$174,0)</f>
        <v>0</v>
      </c>
      <c r="J24" s="88">
        <f>+IF(E24&gt;0,'2'!$E$175,0)</f>
        <v>0</v>
      </c>
      <c r="K24" s="88">
        <f>+IF(E24&gt;0,'2'!$E$178,0)</f>
        <v>0</v>
      </c>
      <c r="L24" s="88">
        <f>+IF(E24&gt;0,'2'!$E$182,0)</f>
        <v>0</v>
      </c>
      <c r="M24" s="88">
        <f>+IF(E24&gt;0,'2'!$E$187,0)</f>
        <v>0</v>
      </c>
    </row>
    <row r="25" spans="1:13" x14ac:dyDescent="0.25">
      <c r="A25">
        <f>+'3'!$E$1</f>
        <v>3</v>
      </c>
      <c r="B25" s="88">
        <f>IF(E25&gt;0,'3'!$D$2,0)</f>
        <v>0</v>
      </c>
      <c r="C25">
        <f>IF(E25&gt;0,'3'!$D$17,0)</f>
        <v>0</v>
      </c>
      <c r="D25" s="88">
        <f>IFERROR(VLOOKUP(1,'3'!$A$130:$D$146,3,FALSE),0)</f>
        <v>0</v>
      </c>
      <c r="E25">
        <f>IF(D25&gt;0,1,0)</f>
        <v>0</v>
      </c>
      <c r="F25" s="90">
        <f>SUM(G25:M25)</f>
        <v>0</v>
      </c>
      <c r="G25" s="88">
        <f>+IF(E25&gt;0,'3'!$E$172,0)</f>
        <v>0</v>
      </c>
      <c r="H25" s="88">
        <f>+IF(E25&gt;0,'3'!$E$173,0)</f>
        <v>0</v>
      </c>
      <c r="I25" s="88">
        <f>+IF(E25&gt;0,'3'!$E$174,0)</f>
        <v>0</v>
      </c>
      <c r="J25" s="88">
        <f>+IF(E25&gt;0,'3'!$E$175,0)</f>
        <v>0</v>
      </c>
      <c r="K25" s="88">
        <f>+IF(E25&gt;0,'3'!$E$178,0)</f>
        <v>0</v>
      </c>
      <c r="L25" s="88">
        <f>+IF(E25&gt;0,'3'!$E$182,0)</f>
        <v>0</v>
      </c>
      <c r="M25" s="88">
        <f>+IF(E25&gt;0,'3'!$E$187,0)</f>
        <v>0</v>
      </c>
    </row>
    <row r="26" spans="1:13" x14ac:dyDescent="0.25">
      <c r="A26">
        <f>+'3'!$E$1</f>
        <v>3</v>
      </c>
      <c r="B26" s="88">
        <f>IF(E26&gt;0,'3'!$D$2,0)</f>
        <v>0</v>
      </c>
      <c r="C26">
        <f>IF(E26&gt;0,'3'!$D$17,0)</f>
        <v>0</v>
      </c>
      <c r="D26" s="88">
        <f>+IF('3'!$D$147&gt;0,'3'!$C$147,0)</f>
        <v>0</v>
      </c>
      <c r="E26">
        <f>+IF('3'!$D$147&gt;0,'3'!$D$147,0)</f>
        <v>0</v>
      </c>
      <c r="F26" s="90">
        <f t="shared" ref="F26:F35" si="2">SUM(G26:M26)</f>
        <v>0</v>
      </c>
      <c r="G26" s="88">
        <f>+IF(E26&gt;0,'3'!$E$172,0)</f>
        <v>0</v>
      </c>
      <c r="H26" s="88">
        <f>+IF(E26&gt;0,'3'!$E$173,0)</f>
        <v>0</v>
      </c>
      <c r="I26" s="88">
        <f>+IF(E26&gt;0,'3'!$E$174,0)</f>
        <v>0</v>
      </c>
      <c r="J26" s="88">
        <f>+IF(E26&gt;0,'3'!$E$175,0)</f>
        <v>0</v>
      </c>
      <c r="K26" s="88">
        <f>+IF(E26&gt;0,'3'!$E$178,0)</f>
        <v>0</v>
      </c>
      <c r="L26" s="88">
        <f>+IF(E26&gt;0,'3'!$E$182,0)</f>
        <v>0</v>
      </c>
      <c r="M26" s="88">
        <f>+IF(E26&gt;0,'3'!$E$187,0)</f>
        <v>0</v>
      </c>
    </row>
    <row r="27" spans="1:13" x14ac:dyDescent="0.25">
      <c r="A27">
        <f>+'3'!$E$1</f>
        <v>3</v>
      </c>
      <c r="B27" s="88">
        <f>IF(E27&gt;0,'3'!$D$2,0)</f>
        <v>0</v>
      </c>
      <c r="C27">
        <f>IF(E27&gt;0,'3'!$D$17,0)</f>
        <v>0</v>
      </c>
      <c r="D27" s="88">
        <f>+IF('3'!$D$148&gt;0,'3'!$C$148,0)</f>
        <v>0</v>
      </c>
      <c r="E27">
        <f>+IF('3'!$D$148&gt;0,'3'!$D$148,0)</f>
        <v>0</v>
      </c>
      <c r="F27" s="90">
        <f t="shared" si="2"/>
        <v>0</v>
      </c>
      <c r="G27" s="88">
        <f>+IF(E27&gt;0,'3'!$E$172,0)</f>
        <v>0</v>
      </c>
      <c r="H27" s="88">
        <f>+IF(E27&gt;0,'3'!$E$173,0)</f>
        <v>0</v>
      </c>
      <c r="I27" s="88">
        <f>+IF(E27&gt;0,'3'!$E$174,0)</f>
        <v>0</v>
      </c>
      <c r="J27" s="88">
        <f>+IF(E27&gt;0,'3'!$E$175,0)</f>
        <v>0</v>
      </c>
      <c r="K27" s="88">
        <f>+IF(E27&gt;0,'3'!$E$178,0)</f>
        <v>0</v>
      </c>
      <c r="L27" s="88">
        <f>+IF(E27&gt;0,'3'!$E$182,0)</f>
        <v>0</v>
      </c>
      <c r="M27" s="88">
        <f>+IF(E27&gt;0,'3'!$E$187,0)</f>
        <v>0</v>
      </c>
    </row>
    <row r="28" spans="1:13" x14ac:dyDescent="0.25">
      <c r="A28">
        <f>+'3'!$E$1</f>
        <v>3</v>
      </c>
      <c r="B28" s="88">
        <f>IF(E28&gt;0,'3'!$D$2,0)</f>
        <v>0</v>
      </c>
      <c r="C28">
        <f>IF(E28&gt;0,'3'!$D$17,0)</f>
        <v>0</v>
      </c>
      <c r="D28" s="88">
        <f>+IF('3'!$D$149&gt;0,'3'!$C$149,0)</f>
        <v>0</v>
      </c>
      <c r="E28">
        <f>+IF('3'!$D$149&gt;0,'3'!$D$149,0)</f>
        <v>0</v>
      </c>
      <c r="F28" s="90">
        <f t="shared" si="2"/>
        <v>0</v>
      </c>
      <c r="G28" s="88">
        <f>+IF(E28&gt;0,'3'!$E$172,0)</f>
        <v>0</v>
      </c>
      <c r="H28" s="88">
        <f>+IF(E28&gt;0,'3'!$E$173,0)</f>
        <v>0</v>
      </c>
      <c r="I28" s="88">
        <f>+IF(E28&gt;0,'3'!$E$174,0)</f>
        <v>0</v>
      </c>
      <c r="J28" s="88">
        <f>+IF(E28&gt;0,'3'!$E$175,0)</f>
        <v>0</v>
      </c>
      <c r="K28" s="88">
        <f>+IF(E28&gt;0,'3'!$E$178,0)</f>
        <v>0</v>
      </c>
      <c r="L28" s="88">
        <f>+IF(E28&gt;0,'3'!$E$182,0)</f>
        <v>0</v>
      </c>
      <c r="M28" s="88">
        <f>+IF(E28&gt;0,'3'!$E$187,0)</f>
        <v>0</v>
      </c>
    </row>
    <row r="29" spans="1:13" x14ac:dyDescent="0.25">
      <c r="A29">
        <f>+'3'!$E$1</f>
        <v>3</v>
      </c>
      <c r="B29" s="88">
        <f>IF(E29&gt;0,'3'!$D$2,0)</f>
        <v>0</v>
      </c>
      <c r="C29">
        <f>IF(E29&gt;0,'3'!$D$17,0)</f>
        <v>0</v>
      </c>
      <c r="D29" s="88">
        <f>+IF('3'!$D$150&gt;0,'3'!$C$150,0)</f>
        <v>0</v>
      </c>
      <c r="E29">
        <f>+IF('3'!$D$150&gt;0,'3'!$D$150,0)</f>
        <v>0</v>
      </c>
      <c r="F29" s="90">
        <f t="shared" si="2"/>
        <v>0</v>
      </c>
      <c r="G29" s="88">
        <f>+IF(E29&gt;0,'3'!$E$172,0)</f>
        <v>0</v>
      </c>
      <c r="H29" s="88">
        <f>+IF(E29&gt;0,'3'!$E$173,0)</f>
        <v>0</v>
      </c>
      <c r="I29" s="88">
        <f>+IF(E29&gt;0,'3'!$E$174,0)</f>
        <v>0</v>
      </c>
      <c r="J29" s="88">
        <f>+IF(E29&gt;0,'3'!$E$175,0)</f>
        <v>0</v>
      </c>
      <c r="K29" s="88">
        <f>+IF(E29&gt;0,'3'!$E$178,0)</f>
        <v>0</v>
      </c>
      <c r="L29" s="88">
        <f>+IF(E29&gt;0,'3'!$E$182,0)</f>
        <v>0</v>
      </c>
      <c r="M29" s="88">
        <f>+IF(E29&gt;0,'3'!$E$187,0)</f>
        <v>0</v>
      </c>
    </row>
    <row r="30" spans="1:13" x14ac:dyDescent="0.25">
      <c r="A30">
        <f>+'3'!$E$1</f>
        <v>3</v>
      </c>
      <c r="B30" s="88">
        <f>IF(E30&gt;0,'3'!$D$2,0)</f>
        <v>0</v>
      </c>
      <c r="C30">
        <f>IF(E30&gt;0,'3'!$D$17,0)</f>
        <v>0</v>
      </c>
      <c r="D30" s="88">
        <f>+IF('3'!$D$151&gt;0,'3'!$C$151,0)</f>
        <v>0</v>
      </c>
      <c r="E30">
        <f>+IF('3'!$D$151&gt;0,'3'!$D$151,0)</f>
        <v>0</v>
      </c>
      <c r="F30" s="90">
        <f t="shared" si="2"/>
        <v>0</v>
      </c>
      <c r="G30" s="88">
        <f>+IF(E30&gt;0,'3'!$E$172,0)</f>
        <v>0</v>
      </c>
      <c r="H30" s="88">
        <f>+IF(E30&gt;0,'3'!$E$173,0)</f>
        <v>0</v>
      </c>
      <c r="I30" s="88">
        <f>+IF(E30&gt;0,'3'!$E$174,0)</f>
        <v>0</v>
      </c>
      <c r="J30" s="88">
        <f>+IF(E30&gt;0,'3'!$E$175,0)</f>
        <v>0</v>
      </c>
      <c r="K30" s="88">
        <f>+IF(E30&gt;0,'3'!$E$178,0)</f>
        <v>0</v>
      </c>
      <c r="L30" s="88">
        <f>+IF(E30&gt;0,'3'!$E$182,0)</f>
        <v>0</v>
      </c>
      <c r="M30" s="88">
        <f>+IF(E30&gt;0,'3'!$E$187,0)</f>
        <v>0</v>
      </c>
    </row>
    <row r="31" spans="1:13" x14ac:dyDescent="0.25">
      <c r="A31">
        <f>+'3'!$E$1</f>
        <v>3</v>
      </c>
      <c r="B31" s="88">
        <f>IF(E31&gt;0,'3'!$D$2,0)</f>
        <v>0</v>
      </c>
      <c r="C31">
        <f>IF(E31&gt;0,'3'!$D$17,0)</f>
        <v>0</v>
      </c>
      <c r="D31" s="88">
        <f>+IF('3'!$D$152&gt;0,'3'!$C$152,0)</f>
        <v>0</v>
      </c>
      <c r="E31">
        <f>+IF('3'!$D$152&gt;0,'3'!$D$152,0)</f>
        <v>0</v>
      </c>
      <c r="F31" s="90">
        <f t="shared" si="2"/>
        <v>0</v>
      </c>
      <c r="G31" s="88">
        <f>+IF(E31&gt;0,'3'!$E$172,0)</f>
        <v>0</v>
      </c>
      <c r="H31" s="88">
        <f>+IF(E31&gt;0,'3'!$E$173,0)</f>
        <v>0</v>
      </c>
      <c r="I31" s="88">
        <f>+IF(E31&gt;0,'3'!$E$174,0)</f>
        <v>0</v>
      </c>
      <c r="J31" s="88">
        <f>+IF(E31&gt;0,'3'!$E$175,0)</f>
        <v>0</v>
      </c>
      <c r="K31" s="88">
        <f>+IF(E31&gt;0,'3'!$E$178,0)</f>
        <v>0</v>
      </c>
      <c r="L31" s="88">
        <f>+IF(E31&gt;0,'3'!$E$182,0)</f>
        <v>0</v>
      </c>
      <c r="M31" s="88">
        <f>+IF(E31&gt;0,'3'!$E$187,0)</f>
        <v>0</v>
      </c>
    </row>
    <row r="32" spans="1:13" x14ac:dyDescent="0.25">
      <c r="A32">
        <f>+'3'!$E$1</f>
        <v>3</v>
      </c>
      <c r="B32" s="88">
        <f>IF(E32&gt;0,'3'!$D$2,0)</f>
        <v>0</v>
      </c>
      <c r="C32">
        <f>IF(E32&gt;0,'3'!$D$17,0)</f>
        <v>0</v>
      </c>
      <c r="D32" s="88">
        <f>+IF('3'!$D$153&gt;0,'3'!$C$153,0)</f>
        <v>0</v>
      </c>
      <c r="E32">
        <f>+IF('3'!$D$153&gt;0,'3'!$D$153,0)</f>
        <v>0</v>
      </c>
      <c r="F32" s="90">
        <f t="shared" si="2"/>
        <v>0</v>
      </c>
      <c r="G32" s="88">
        <f>+IF(E32&gt;0,'3'!$E$172,0)</f>
        <v>0</v>
      </c>
      <c r="H32" s="88">
        <f>+IF(E32&gt;0,'3'!$E$173,0)</f>
        <v>0</v>
      </c>
      <c r="I32" s="88">
        <f>+IF(E32&gt;0,'3'!$E$174,0)</f>
        <v>0</v>
      </c>
      <c r="J32" s="88">
        <f>+IF(E32&gt;0,'3'!$E$175,0)</f>
        <v>0</v>
      </c>
      <c r="K32" s="88">
        <f>+IF(E32&gt;0,'3'!$E$178,0)</f>
        <v>0</v>
      </c>
      <c r="L32" s="88">
        <f>+IF(E32&gt;0,'3'!$E$182,0)</f>
        <v>0</v>
      </c>
      <c r="M32" s="88">
        <f>+IF(E32&gt;0,'3'!$E$187,0)</f>
        <v>0</v>
      </c>
    </row>
    <row r="33" spans="1:13" x14ac:dyDescent="0.25">
      <c r="A33">
        <f>+'3'!$E$1</f>
        <v>3</v>
      </c>
      <c r="B33" s="88">
        <f>IF(E33&gt;0,'3'!$D$2,0)</f>
        <v>0</v>
      </c>
      <c r="C33">
        <f>IF(E33&gt;0,'3'!$D$17,0)</f>
        <v>0</v>
      </c>
      <c r="D33" s="88">
        <f>+IF('3'!$D$154&gt;0,'3'!$C$154,0)</f>
        <v>0</v>
      </c>
      <c r="E33">
        <f>+IF('3'!$D$154&gt;0,'3'!$D$154,0)</f>
        <v>0</v>
      </c>
      <c r="F33" s="90">
        <f t="shared" si="2"/>
        <v>0</v>
      </c>
      <c r="G33" s="88">
        <f>+IF(E33&gt;0,'3'!$E$172,0)</f>
        <v>0</v>
      </c>
      <c r="H33" s="88">
        <f>+IF(E33&gt;0,'3'!$E$173,0)</f>
        <v>0</v>
      </c>
      <c r="I33" s="88">
        <f>+IF(E33&gt;0,'3'!$E$174,0)</f>
        <v>0</v>
      </c>
      <c r="J33" s="88">
        <f>+IF(E33&gt;0,'3'!$E$175,0)</f>
        <v>0</v>
      </c>
      <c r="K33" s="88">
        <f>+IF(E33&gt;0,'3'!$E$178,0)</f>
        <v>0</v>
      </c>
      <c r="L33" s="88">
        <f>+IF(E33&gt;0,'3'!$E$182,0)</f>
        <v>0</v>
      </c>
      <c r="M33" s="88">
        <f>+IF(E33&gt;0,'3'!$E$187,0)</f>
        <v>0</v>
      </c>
    </row>
    <row r="34" spans="1:13" x14ac:dyDescent="0.25">
      <c r="A34">
        <f>+'3'!$E$1</f>
        <v>3</v>
      </c>
      <c r="B34" s="88">
        <f>IF(E34&gt;0,'3'!$D$2,0)</f>
        <v>0</v>
      </c>
      <c r="C34">
        <f>IF(E34&gt;0,'3'!$D$17,0)</f>
        <v>0</v>
      </c>
      <c r="D34" s="88">
        <f>+IF('3'!$D$155&gt;0,'3'!$C$155,0)</f>
        <v>0</v>
      </c>
      <c r="E34">
        <f>+IF('3'!$D$155&gt;0,'3'!$D$155,0)</f>
        <v>0</v>
      </c>
      <c r="F34" s="90">
        <f t="shared" si="2"/>
        <v>0</v>
      </c>
      <c r="G34" s="88">
        <f>+IF(E34&gt;0,'3'!$E$172,0)</f>
        <v>0</v>
      </c>
      <c r="H34" s="88">
        <f>+IF(E34&gt;0,'3'!$E$173,0)</f>
        <v>0</v>
      </c>
      <c r="I34" s="88">
        <f>+IF(E34&gt;0,'3'!$E$174,0)</f>
        <v>0</v>
      </c>
      <c r="J34" s="88">
        <f>+IF(E34&gt;0,'3'!$E$175,0)</f>
        <v>0</v>
      </c>
      <c r="K34" s="88">
        <f>+IF(E34&gt;0,'3'!$E$178,0)</f>
        <v>0</v>
      </c>
      <c r="L34" s="88">
        <f>+IF(E34&gt;0,'3'!$E$182,0)</f>
        <v>0</v>
      </c>
      <c r="M34" s="88">
        <f>+IF(E34&gt;0,'3'!$E$187,0)</f>
        <v>0</v>
      </c>
    </row>
    <row r="35" spans="1:13" x14ac:dyDescent="0.25">
      <c r="A35">
        <f>+'3'!$E$1</f>
        <v>3</v>
      </c>
      <c r="B35" s="88">
        <f>IF(E35&gt;0,'3'!$D$2,0)</f>
        <v>0</v>
      </c>
      <c r="C35">
        <f>IF(E35&gt;0,'3'!$D$17,0)</f>
        <v>0</v>
      </c>
      <c r="D35" s="88">
        <f>+IF('3'!$D$156&gt;0,'3'!$C$156,0)</f>
        <v>0</v>
      </c>
      <c r="E35">
        <f>+IF('3'!$D$156&gt;0,'3'!$D$156,0)</f>
        <v>0</v>
      </c>
      <c r="F35" s="90">
        <f t="shared" si="2"/>
        <v>0</v>
      </c>
      <c r="G35" s="88">
        <f>+IF(E35&gt;0,'3'!$E$172,0)</f>
        <v>0</v>
      </c>
      <c r="H35" s="88">
        <f>+IF(E35&gt;0,'3'!$E$173,0)</f>
        <v>0</v>
      </c>
      <c r="I35" s="88">
        <f>+IF(E35&gt;0,'3'!$E$174,0)</f>
        <v>0</v>
      </c>
      <c r="J35" s="88">
        <f>+IF(E35&gt;0,'3'!$E$175,0)</f>
        <v>0</v>
      </c>
      <c r="K35" s="88">
        <f>+IF(E35&gt;0,'3'!$E$178,0)</f>
        <v>0</v>
      </c>
      <c r="L35" s="88">
        <f>+IF(E35&gt;0,'3'!$E$182,0)</f>
        <v>0</v>
      </c>
      <c r="M35" s="88">
        <f>+IF(E35&gt;0,'3'!$E$187,0)</f>
        <v>0</v>
      </c>
    </row>
    <row r="36" spans="1:13" x14ac:dyDescent="0.25">
      <c r="A36">
        <f>+'4'!$E$1</f>
        <v>4</v>
      </c>
      <c r="B36" s="88">
        <f>IF(E36&gt;0,'4'!$D$2,0)</f>
        <v>0</v>
      </c>
      <c r="C36">
        <f>IF(E36&gt;0,'4'!$D$17,0)</f>
        <v>0</v>
      </c>
      <c r="D36" s="88">
        <f>IFERROR(VLOOKUP(1,'4'!$A$130:$D$146,3,FALSE),0)</f>
        <v>0</v>
      </c>
      <c r="E36">
        <f>IF(D36&gt;0,1,0)</f>
        <v>0</v>
      </c>
      <c r="F36" s="90">
        <f>SUM(G36:M36)</f>
        <v>0</v>
      </c>
      <c r="G36" s="88">
        <f>+IF(E36&gt;0,'4'!$E$172,0)</f>
        <v>0</v>
      </c>
      <c r="H36" s="88">
        <f>+IF(E36&gt;0,'4'!$E$173,0)</f>
        <v>0</v>
      </c>
      <c r="I36" s="88">
        <f>+IF(E36&gt;0,'4'!$E$174,0)</f>
        <v>0</v>
      </c>
      <c r="J36" s="88">
        <f>+IF(E36&gt;0,'4'!$E$175,0)</f>
        <v>0</v>
      </c>
      <c r="K36" s="88">
        <f>+IF(E36&gt;0,'4'!$E$178,0)</f>
        <v>0</v>
      </c>
      <c r="L36" s="88">
        <f>+IF(E36&gt;0,'4'!$E$182,0)</f>
        <v>0</v>
      </c>
      <c r="M36" s="88">
        <f>+IF(E36&gt;0,'4'!$E$187,0)</f>
        <v>0</v>
      </c>
    </row>
    <row r="37" spans="1:13" x14ac:dyDescent="0.25">
      <c r="A37">
        <f>+'4'!$E$1</f>
        <v>4</v>
      </c>
      <c r="B37" s="88">
        <f>IF(E37&gt;0,'4'!$D$2,0)</f>
        <v>0</v>
      </c>
      <c r="C37">
        <f>IF(E37&gt;0,'4'!$D$17,0)</f>
        <v>0</v>
      </c>
      <c r="D37" s="88">
        <f>+IF('4'!$D$147&gt;0,'4'!$C$147,0)</f>
        <v>0</v>
      </c>
      <c r="E37">
        <f>+IF('4'!$D$147&gt;0,'4'!$D$147,0)</f>
        <v>0</v>
      </c>
      <c r="F37" s="90">
        <f t="shared" ref="F37:F46" si="3">SUM(G37:M37)</f>
        <v>0</v>
      </c>
      <c r="G37" s="88">
        <f>+IF(E37&gt;0,'4'!$E$172,0)</f>
        <v>0</v>
      </c>
      <c r="H37" s="88">
        <f>+IF(E37&gt;0,'4'!$E$173,0)</f>
        <v>0</v>
      </c>
      <c r="I37" s="88">
        <f>+IF(E37&gt;0,'4'!$E$174,0)</f>
        <v>0</v>
      </c>
      <c r="J37" s="88">
        <f>+IF(E37&gt;0,'4'!$E$175,0)</f>
        <v>0</v>
      </c>
      <c r="K37" s="88">
        <f>+IF(E37&gt;0,'4'!$E$178,0)</f>
        <v>0</v>
      </c>
      <c r="L37" s="88">
        <f>+IF(E37&gt;0,'4'!$E$182,0)</f>
        <v>0</v>
      </c>
      <c r="M37" s="88">
        <f>+IF(E37&gt;0,'4'!$E$187,0)</f>
        <v>0</v>
      </c>
    </row>
    <row r="38" spans="1:13" x14ac:dyDescent="0.25">
      <c r="A38">
        <f>+'4'!$E$1</f>
        <v>4</v>
      </c>
      <c r="B38" s="88">
        <f>IF(E38&gt;0,'4'!$D$2,0)</f>
        <v>0</v>
      </c>
      <c r="C38">
        <f>IF(E38&gt;0,'4'!$D$17,0)</f>
        <v>0</v>
      </c>
      <c r="D38" s="88">
        <f>+IF('4'!$D$148&gt;0,'4'!$C$148,0)</f>
        <v>0</v>
      </c>
      <c r="E38">
        <f>+IF('4'!$D$148&gt;0,'4'!$D$148,0)</f>
        <v>0</v>
      </c>
      <c r="F38" s="90">
        <f t="shared" si="3"/>
        <v>0</v>
      </c>
      <c r="G38" s="88">
        <f>+IF(E38&gt;0,'4'!$E$172,0)</f>
        <v>0</v>
      </c>
      <c r="H38" s="88">
        <f>+IF(E38&gt;0,'4'!$E$173,0)</f>
        <v>0</v>
      </c>
      <c r="I38" s="88">
        <f>+IF(E38&gt;0,'4'!$E$174,0)</f>
        <v>0</v>
      </c>
      <c r="J38" s="88">
        <f>+IF(E38&gt;0,'4'!$E$175,0)</f>
        <v>0</v>
      </c>
      <c r="K38" s="88">
        <f>+IF(E38&gt;0,'4'!$E$178,0)</f>
        <v>0</v>
      </c>
      <c r="L38" s="88">
        <f>+IF(E38&gt;0,'4'!$E$182,0)</f>
        <v>0</v>
      </c>
      <c r="M38" s="88">
        <f>+IF(E38&gt;0,'4'!$E$187,0)</f>
        <v>0</v>
      </c>
    </row>
    <row r="39" spans="1:13" x14ac:dyDescent="0.25">
      <c r="A39">
        <f>+'4'!$E$1</f>
        <v>4</v>
      </c>
      <c r="B39" s="88">
        <f>IF(E39&gt;0,'4'!$D$2,0)</f>
        <v>0</v>
      </c>
      <c r="C39">
        <f>IF(E39&gt;0,'4'!$D$17,0)</f>
        <v>0</v>
      </c>
      <c r="D39" s="88">
        <f>+IF('4'!$D$149&gt;0,'4'!$C$149,0)</f>
        <v>0</v>
      </c>
      <c r="E39">
        <f>+IF('4'!$D$149&gt;0,'4'!$D$149,0)</f>
        <v>0</v>
      </c>
      <c r="F39" s="90">
        <f t="shared" si="3"/>
        <v>0</v>
      </c>
      <c r="G39" s="88">
        <f>+IF(E39&gt;0,'4'!$E$172,0)</f>
        <v>0</v>
      </c>
      <c r="H39" s="88">
        <f>+IF(E39&gt;0,'4'!$E$173,0)</f>
        <v>0</v>
      </c>
      <c r="I39" s="88">
        <f>+IF(E39&gt;0,'4'!$E$174,0)</f>
        <v>0</v>
      </c>
      <c r="J39" s="88">
        <f>+IF(E39&gt;0,'4'!$E$175,0)</f>
        <v>0</v>
      </c>
      <c r="K39" s="88">
        <f>+IF(E39&gt;0,'4'!$E$178,0)</f>
        <v>0</v>
      </c>
      <c r="L39" s="88">
        <f>+IF(E39&gt;0,'4'!$E$182,0)</f>
        <v>0</v>
      </c>
      <c r="M39" s="88">
        <f>+IF(E39&gt;0,'4'!$E$187,0)</f>
        <v>0</v>
      </c>
    </row>
    <row r="40" spans="1:13" x14ac:dyDescent="0.25">
      <c r="A40">
        <f>+'4'!$E$1</f>
        <v>4</v>
      </c>
      <c r="B40" s="88">
        <f>IF(E40&gt;0,'4'!$D$2,0)</f>
        <v>0</v>
      </c>
      <c r="C40">
        <f>IF(E40&gt;0,'4'!$D$17,0)</f>
        <v>0</v>
      </c>
      <c r="D40" s="88">
        <f>+IF('4'!$D$150&gt;0,'4'!$C$150,0)</f>
        <v>0</v>
      </c>
      <c r="E40">
        <f>+IF('4'!$D$150&gt;0,'4'!$D$150,0)</f>
        <v>0</v>
      </c>
      <c r="F40" s="90">
        <f t="shared" si="3"/>
        <v>0</v>
      </c>
      <c r="G40" s="88">
        <f>+IF(E40&gt;0,'4'!$E$172,0)</f>
        <v>0</v>
      </c>
      <c r="H40" s="88">
        <f>+IF(E40&gt;0,'4'!$E$173,0)</f>
        <v>0</v>
      </c>
      <c r="I40" s="88">
        <f>+IF(E40&gt;0,'4'!$E$174,0)</f>
        <v>0</v>
      </c>
      <c r="J40" s="88">
        <f>+IF(E40&gt;0,'4'!$E$175,0)</f>
        <v>0</v>
      </c>
      <c r="K40" s="88">
        <f>+IF(E40&gt;0,'4'!$E$178,0)</f>
        <v>0</v>
      </c>
      <c r="L40" s="88">
        <f>+IF(E40&gt;0,'4'!$E$182,0)</f>
        <v>0</v>
      </c>
      <c r="M40" s="88">
        <f>+IF(E40&gt;0,'4'!$E$187,0)</f>
        <v>0</v>
      </c>
    </row>
    <row r="41" spans="1:13" x14ac:dyDescent="0.25">
      <c r="A41">
        <f>+'4'!$E$1</f>
        <v>4</v>
      </c>
      <c r="B41" s="88">
        <f>IF(E41&gt;0,'4'!$D$2,0)</f>
        <v>0</v>
      </c>
      <c r="C41">
        <f>IF(E41&gt;0,'4'!$D$17,0)</f>
        <v>0</v>
      </c>
      <c r="D41" s="88">
        <f>+IF('4'!$D$151&gt;0,'4'!$C$151,0)</f>
        <v>0</v>
      </c>
      <c r="E41">
        <f>+IF('4'!$D$151&gt;0,'4'!$D$151,0)</f>
        <v>0</v>
      </c>
      <c r="F41" s="90">
        <f t="shared" si="3"/>
        <v>0</v>
      </c>
      <c r="G41" s="88">
        <f>+IF(E41&gt;0,'4'!$E$172,0)</f>
        <v>0</v>
      </c>
      <c r="H41" s="88">
        <f>+IF(E41&gt;0,'4'!$E$173,0)</f>
        <v>0</v>
      </c>
      <c r="I41" s="88">
        <f>+IF(E41&gt;0,'4'!$E$174,0)</f>
        <v>0</v>
      </c>
      <c r="J41" s="88">
        <f>+IF(E41&gt;0,'4'!$E$175,0)</f>
        <v>0</v>
      </c>
      <c r="K41" s="88">
        <f>+IF(E41&gt;0,'4'!$E$178,0)</f>
        <v>0</v>
      </c>
      <c r="L41" s="88">
        <f>+IF(E41&gt;0,'4'!$E$182,0)</f>
        <v>0</v>
      </c>
      <c r="M41" s="88">
        <f>+IF(E41&gt;0,'4'!$E$187,0)</f>
        <v>0</v>
      </c>
    </row>
    <row r="42" spans="1:13" x14ac:dyDescent="0.25">
      <c r="A42">
        <f>+'4'!$E$1</f>
        <v>4</v>
      </c>
      <c r="B42" s="88">
        <f>IF(E42&gt;0,'4'!$D$2,0)</f>
        <v>0</v>
      </c>
      <c r="C42">
        <f>IF(E42&gt;0,'4'!$D$17,0)</f>
        <v>0</v>
      </c>
      <c r="D42" s="88">
        <f>+IF('4'!$D$152&gt;0,'4'!$C$152,0)</f>
        <v>0</v>
      </c>
      <c r="E42">
        <f>+IF('4'!$D$152&gt;0,'4'!$D$152,0)</f>
        <v>0</v>
      </c>
      <c r="F42" s="90">
        <f t="shared" si="3"/>
        <v>0</v>
      </c>
      <c r="G42" s="88">
        <f>+IF(E42&gt;0,'4'!$E$172,0)</f>
        <v>0</v>
      </c>
      <c r="H42" s="88">
        <f>+IF(E42&gt;0,'4'!$E$173,0)</f>
        <v>0</v>
      </c>
      <c r="I42" s="88">
        <f>+IF(E42&gt;0,'4'!$E$174,0)</f>
        <v>0</v>
      </c>
      <c r="J42" s="88">
        <f>+IF(E42&gt;0,'4'!$E$175,0)</f>
        <v>0</v>
      </c>
      <c r="K42" s="88">
        <f>+IF(E42&gt;0,'4'!$E$178,0)</f>
        <v>0</v>
      </c>
      <c r="L42" s="88">
        <f>+IF(E42&gt;0,'4'!$E$182,0)</f>
        <v>0</v>
      </c>
      <c r="M42" s="88">
        <f>+IF(E42&gt;0,'4'!$E$187,0)</f>
        <v>0</v>
      </c>
    </row>
    <row r="43" spans="1:13" x14ac:dyDescent="0.25">
      <c r="A43">
        <f>+'4'!$E$1</f>
        <v>4</v>
      </c>
      <c r="B43" s="88">
        <f>IF(E43&gt;0,'4'!$D$2,0)</f>
        <v>0</v>
      </c>
      <c r="C43">
        <f>IF(E43&gt;0,'4'!$D$17,0)</f>
        <v>0</v>
      </c>
      <c r="D43" s="88">
        <f>+IF('4'!$D$153&gt;0,'4'!$C$153,0)</f>
        <v>0</v>
      </c>
      <c r="E43">
        <f>+IF('4'!$D$153&gt;0,'4'!$D$153,0)</f>
        <v>0</v>
      </c>
      <c r="F43" s="90">
        <f t="shared" si="3"/>
        <v>0</v>
      </c>
      <c r="G43" s="88">
        <f>+IF(E43&gt;0,'4'!$E$172,0)</f>
        <v>0</v>
      </c>
      <c r="H43" s="88">
        <f>+IF(E43&gt;0,'4'!$E$173,0)</f>
        <v>0</v>
      </c>
      <c r="I43" s="88">
        <f>+IF(E43&gt;0,'4'!$E$174,0)</f>
        <v>0</v>
      </c>
      <c r="J43" s="88">
        <f>+IF(E43&gt;0,'4'!$E$175,0)</f>
        <v>0</v>
      </c>
      <c r="K43" s="88">
        <f>+IF(E43&gt;0,'4'!$E$178,0)</f>
        <v>0</v>
      </c>
      <c r="L43" s="88">
        <f>+IF(E43&gt;0,'4'!$E$182,0)</f>
        <v>0</v>
      </c>
      <c r="M43" s="88">
        <f>+IF(E43&gt;0,'4'!$E$187,0)</f>
        <v>0</v>
      </c>
    </row>
    <row r="44" spans="1:13" x14ac:dyDescent="0.25">
      <c r="A44">
        <f>+'4'!$E$1</f>
        <v>4</v>
      </c>
      <c r="B44" s="88">
        <f>IF(E44&gt;0,'4'!$D$2,0)</f>
        <v>0</v>
      </c>
      <c r="C44">
        <f>IF(E44&gt;0,'4'!$D$17,0)</f>
        <v>0</v>
      </c>
      <c r="D44" s="88">
        <f>+IF('4'!$D$154&gt;0,'4'!$C$154,0)</f>
        <v>0</v>
      </c>
      <c r="E44">
        <f>+IF('4'!$D$154&gt;0,'4'!$D$154,0)</f>
        <v>0</v>
      </c>
      <c r="F44" s="90">
        <f t="shared" si="3"/>
        <v>0</v>
      </c>
      <c r="G44" s="88">
        <f>+IF(E44&gt;0,'4'!$E$172,0)</f>
        <v>0</v>
      </c>
      <c r="H44" s="88">
        <f>+IF(E44&gt;0,'4'!$E$173,0)</f>
        <v>0</v>
      </c>
      <c r="I44" s="88">
        <f>+IF(E44&gt;0,'4'!$E$174,0)</f>
        <v>0</v>
      </c>
      <c r="J44" s="88">
        <f>+IF(E44&gt;0,'4'!$E$175,0)</f>
        <v>0</v>
      </c>
      <c r="K44" s="88">
        <f>+IF(E44&gt;0,'4'!$E$178,0)</f>
        <v>0</v>
      </c>
      <c r="L44" s="88">
        <f>+IF(E44&gt;0,'4'!$E$182,0)</f>
        <v>0</v>
      </c>
      <c r="M44" s="88">
        <f>+IF(E44&gt;0,'4'!$E$187,0)</f>
        <v>0</v>
      </c>
    </row>
    <row r="45" spans="1:13" x14ac:dyDescent="0.25">
      <c r="A45">
        <f>+'4'!$E$1</f>
        <v>4</v>
      </c>
      <c r="B45" s="88">
        <f>IF(E45&gt;0,'4'!$D$2,0)</f>
        <v>0</v>
      </c>
      <c r="C45">
        <f>IF(E45&gt;0,'4'!$D$17,0)</f>
        <v>0</v>
      </c>
      <c r="D45" s="88">
        <f>+IF('4'!$D$155&gt;0,'4'!$C$155,0)</f>
        <v>0</v>
      </c>
      <c r="E45">
        <f>+IF('4'!$D$155&gt;0,'4'!$D$155,0)</f>
        <v>0</v>
      </c>
      <c r="F45" s="90">
        <f t="shared" si="3"/>
        <v>0</v>
      </c>
      <c r="G45" s="88">
        <f>+IF(E45&gt;0,'4'!$E$172,0)</f>
        <v>0</v>
      </c>
      <c r="H45" s="88">
        <f>+IF(E45&gt;0,'4'!$E$173,0)</f>
        <v>0</v>
      </c>
      <c r="I45" s="88">
        <f>+IF(E45&gt;0,'4'!$E$174,0)</f>
        <v>0</v>
      </c>
      <c r="J45" s="88">
        <f>+IF(E45&gt;0,'4'!$E$175,0)</f>
        <v>0</v>
      </c>
      <c r="K45" s="88">
        <f>+IF(E45&gt;0,'4'!$E$178,0)</f>
        <v>0</v>
      </c>
      <c r="L45" s="88">
        <f>+IF(E45&gt;0,'4'!$E$182,0)</f>
        <v>0</v>
      </c>
      <c r="M45" s="88">
        <f>+IF(E45&gt;0,'4'!$E$187,0)</f>
        <v>0</v>
      </c>
    </row>
    <row r="46" spans="1:13" x14ac:dyDescent="0.25">
      <c r="A46">
        <f>+'4'!$E$1</f>
        <v>4</v>
      </c>
      <c r="B46" s="88">
        <f>IF(E46&gt;0,'4'!$D$2,0)</f>
        <v>0</v>
      </c>
      <c r="C46">
        <f>IF(E46&gt;0,'4'!$D$17,0)</f>
        <v>0</v>
      </c>
      <c r="D46" s="88">
        <f>+IF('4'!$D$156&gt;0,'4'!$C$156,0)</f>
        <v>0</v>
      </c>
      <c r="E46">
        <f>+IF('4'!$D$156&gt;0,'4'!$D$156,0)</f>
        <v>0</v>
      </c>
      <c r="F46" s="90">
        <f t="shared" si="3"/>
        <v>0</v>
      </c>
      <c r="G46" s="88">
        <f>+IF(E46&gt;0,'4'!$E$172,0)</f>
        <v>0</v>
      </c>
      <c r="H46" s="88">
        <f>+IF(E46&gt;0,'4'!$E$173,0)</f>
        <v>0</v>
      </c>
      <c r="I46" s="88">
        <f>+IF(E46&gt;0,'4'!$E$174,0)</f>
        <v>0</v>
      </c>
      <c r="J46" s="88">
        <f>+IF(E46&gt;0,'4'!$E$175,0)</f>
        <v>0</v>
      </c>
      <c r="K46" s="88">
        <f>+IF(E46&gt;0,'4'!$E$178,0)</f>
        <v>0</v>
      </c>
      <c r="L46" s="88">
        <f>+IF(E46&gt;0,'4'!$E$182,0)</f>
        <v>0</v>
      </c>
      <c r="M46" s="88">
        <f>+IF(E46&gt;0,'4'!$E$187,0)</f>
        <v>0</v>
      </c>
    </row>
    <row r="47" spans="1:13" x14ac:dyDescent="0.25">
      <c r="A47">
        <f>+'5'!$E$1</f>
        <v>5</v>
      </c>
      <c r="B47" s="88">
        <f>IF(E47&gt;0,'5'!$D$2,0)</f>
        <v>0</v>
      </c>
      <c r="C47">
        <f>IF(E47&gt;0,'5'!$D$17,0)</f>
        <v>0</v>
      </c>
      <c r="D47" s="88">
        <f>IFERROR(VLOOKUP(1,'5'!$A$130:$D$146,3,FALSE),0)</f>
        <v>0</v>
      </c>
      <c r="E47">
        <f>IF(D47&gt;0,1,0)</f>
        <v>0</v>
      </c>
      <c r="F47" s="90">
        <f>SUM(G47:M47)</f>
        <v>0</v>
      </c>
      <c r="G47" s="88">
        <f>+IF(E47&gt;0,'5'!$E$172,0)</f>
        <v>0</v>
      </c>
      <c r="H47" s="88">
        <f>+IF(E47&gt;0,'5'!$E$173,0)</f>
        <v>0</v>
      </c>
      <c r="I47" s="88">
        <f>+IF(E47&gt;0,'5'!$E$174,0)</f>
        <v>0</v>
      </c>
      <c r="J47" s="88">
        <f>+IF(E47&gt;0,'5'!$E$175,0)</f>
        <v>0</v>
      </c>
      <c r="K47" s="88">
        <f>+IF(E47&gt;0,'5'!$E$178,0)</f>
        <v>0</v>
      </c>
      <c r="L47" s="88">
        <f>+IF(E47&gt;0,'5'!$E$182,0)</f>
        <v>0</v>
      </c>
      <c r="M47" s="88">
        <f>+IF(E47&gt;0,'5'!$E$187,0)</f>
        <v>0</v>
      </c>
    </row>
    <row r="48" spans="1:13" x14ac:dyDescent="0.25">
      <c r="A48">
        <f>+'5'!$E$1</f>
        <v>5</v>
      </c>
      <c r="B48" s="88">
        <f>IF(E48&gt;0,'5'!$D$2,0)</f>
        <v>0</v>
      </c>
      <c r="C48">
        <f>IF(E48&gt;0,'5'!$D$17,0)</f>
        <v>0</v>
      </c>
      <c r="D48" s="88">
        <f>+IF('5'!$D$147&gt;0,'5'!$C$147,0)</f>
        <v>0</v>
      </c>
      <c r="E48">
        <f>+IF('5'!$D$147&gt;0,'5'!$D$147,0)</f>
        <v>0</v>
      </c>
      <c r="F48" s="90">
        <f t="shared" ref="F48:F57" si="4">SUM(G48:M48)</f>
        <v>0</v>
      </c>
      <c r="G48" s="88">
        <f>+IF(E48&gt;0,'5'!$E$172,0)</f>
        <v>0</v>
      </c>
      <c r="H48" s="88">
        <f>+IF(E48&gt;0,'5'!$E$173,0)</f>
        <v>0</v>
      </c>
      <c r="I48" s="88">
        <f>+IF(E48&gt;0,'5'!$E$174,0)</f>
        <v>0</v>
      </c>
      <c r="J48" s="88">
        <f>+IF(E48&gt;0,'5'!$E$175,0)</f>
        <v>0</v>
      </c>
      <c r="K48" s="88">
        <f>+IF(E48&gt;0,'5'!$E$178,0)</f>
        <v>0</v>
      </c>
      <c r="L48" s="88">
        <f>+IF(E48&gt;0,'5'!$E$182,0)</f>
        <v>0</v>
      </c>
      <c r="M48" s="88">
        <f>+IF(E48&gt;0,'5'!$E$187,0)</f>
        <v>0</v>
      </c>
    </row>
    <row r="49" spans="1:13" x14ac:dyDescent="0.25">
      <c r="A49">
        <f>+'5'!$E$1</f>
        <v>5</v>
      </c>
      <c r="B49" s="88">
        <f>IF(E49&gt;0,'5'!$D$2,0)</f>
        <v>0</v>
      </c>
      <c r="C49">
        <f>IF(E49&gt;0,'5'!$D$17,0)</f>
        <v>0</v>
      </c>
      <c r="D49" s="88">
        <f>+IF('5'!$D$148&gt;0,'5'!$C$148,0)</f>
        <v>0</v>
      </c>
      <c r="E49">
        <f>+IF('5'!$D$148&gt;0,'5'!$D$148,0)</f>
        <v>0</v>
      </c>
      <c r="F49" s="90">
        <f t="shared" si="4"/>
        <v>0</v>
      </c>
      <c r="G49" s="88">
        <f>+IF(E49&gt;0,'5'!$E$172,0)</f>
        <v>0</v>
      </c>
      <c r="H49" s="88">
        <f>+IF(E49&gt;0,'5'!$E$173,0)</f>
        <v>0</v>
      </c>
      <c r="I49" s="88">
        <f>+IF(E49&gt;0,'5'!$E$174,0)</f>
        <v>0</v>
      </c>
      <c r="J49" s="88">
        <f>+IF(E49&gt;0,'5'!$E$175,0)</f>
        <v>0</v>
      </c>
      <c r="K49" s="88">
        <f>+IF(E49&gt;0,'5'!$E$178,0)</f>
        <v>0</v>
      </c>
      <c r="L49" s="88">
        <f>+IF(E49&gt;0,'5'!$E$182,0)</f>
        <v>0</v>
      </c>
      <c r="M49" s="88">
        <f>+IF(E49&gt;0,'5'!$E$187,0)</f>
        <v>0</v>
      </c>
    </row>
    <row r="50" spans="1:13" x14ac:dyDescent="0.25">
      <c r="A50">
        <f>+'5'!$E$1</f>
        <v>5</v>
      </c>
      <c r="B50" s="88">
        <f>IF(E50&gt;0,'5'!$D$2,0)</f>
        <v>0</v>
      </c>
      <c r="C50">
        <f>IF(E50&gt;0,'5'!$D$17,0)</f>
        <v>0</v>
      </c>
      <c r="D50" s="88">
        <f>+IF('5'!$D$149&gt;0,'5'!$C$149,0)</f>
        <v>0</v>
      </c>
      <c r="E50">
        <f>+IF('5'!$D$149&gt;0,'5'!$D$149,0)</f>
        <v>0</v>
      </c>
      <c r="F50" s="90">
        <f t="shared" si="4"/>
        <v>0</v>
      </c>
      <c r="G50" s="88">
        <f>+IF(E50&gt;0,'5'!$E$172,0)</f>
        <v>0</v>
      </c>
      <c r="H50" s="88">
        <f>+IF(E50&gt;0,'5'!$E$173,0)</f>
        <v>0</v>
      </c>
      <c r="I50" s="88">
        <f>+IF(E50&gt;0,'5'!$E$174,0)</f>
        <v>0</v>
      </c>
      <c r="J50" s="88">
        <f>+IF(E50&gt;0,'5'!$E$175,0)</f>
        <v>0</v>
      </c>
      <c r="K50" s="88">
        <f>+IF(E50&gt;0,'5'!$E$178,0)</f>
        <v>0</v>
      </c>
      <c r="L50" s="88">
        <f>+IF(E50&gt;0,'5'!$E$182,0)</f>
        <v>0</v>
      </c>
      <c r="M50" s="88">
        <f>+IF(E50&gt;0,'5'!$E$187,0)</f>
        <v>0</v>
      </c>
    </row>
    <row r="51" spans="1:13" x14ac:dyDescent="0.25">
      <c r="A51">
        <f>+'5'!$E$1</f>
        <v>5</v>
      </c>
      <c r="B51" s="88">
        <f>IF(E51&gt;0,'5'!$D$2,0)</f>
        <v>0</v>
      </c>
      <c r="C51">
        <f>IF(E51&gt;0,'5'!$D$17,0)</f>
        <v>0</v>
      </c>
      <c r="D51" s="88">
        <f>+IF('5'!$D$150&gt;0,'5'!$C$150,0)</f>
        <v>0</v>
      </c>
      <c r="E51">
        <f>+IF('5'!$D$150&gt;0,'5'!$D$150,0)</f>
        <v>0</v>
      </c>
      <c r="F51" s="90">
        <f t="shared" si="4"/>
        <v>0</v>
      </c>
      <c r="G51" s="88">
        <f>+IF(E51&gt;0,'5'!$E$172,0)</f>
        <v>0</v>
      </c>
      <c r="H51" s="88">
        <f>+IF(E51&gt;0,'5'!$E$173,0)</f>
        <v>0</v>
      </c>
      <c r="I51" s="88">
        <f>+IF(E51&gt;0,'5'!$E$174,0)</f>
        <v>0</v>
      </c>
      <c r="J51" s="88">
        <f>+IF(E51&gt;0,'5'!$E$175,0)</f>
        <v>0</v>
      </c>
      <c r="K51" s="88">
        <f>+IF(E51&gt;0,'5'!$E$178,0)</f>
        <v>0</v>
      </c>
      <c r="L51" s="88">
        <f>+IF(E51&gt;0,'5'!$E$182,0)</f>
        <v>0</v>
      </c>
      <c r="M51" s="88">
        <f>+IF(E51&gt;0,'5'!$E$187,0)</f>
        <v>0</v>
      </c>
    </row>
    <row r="52" spans="1:13" x14ac:dyDescent="0.25">
      <c r="A52">
        <f>+'5'!$E$1</f>
        <v>5</v>
      </c>
      <c r="B52" s="88">
        <f>IF(E52&gt;0,'5'!$D$2,0)</f>
        <v>0</v>
      </c>
      <c r="C52">
        <f>IF(E52&gt;0,'5'!$D$17,0)</f>
        <v>0</v>
      </c>
      <c r="D52" s="88">
        <f>+IF('5'!$D$151&gt;0,'5'!$C$151,0)</f>
        <v>0</v>
      </c>
      <c r="E52">
        <f>+IF('5'!$D$151&gt;0,'5'!$D$151,0)</f>
        <v>0</v>
      </c>
      <c r="F52" s="90">
        <f t="shared" si="4"/>
        <v>0</v>
      </c>
      <c r="G52" s="88">
        <f>+IF(E52&gt;0,'5'!$E$172,0)</f>
        <v>0</v>
      </c>
      <c r="H52" s="88">
        <f>+IF(E52&gt;0,'5'!$E$173,0)</f>
        <v>0</v>
      </c>
      <c r="I52" s="88">
        <f>+IF(E52&gt;0,'5'!$E$174,0)</f>
        <v>0</v>
      </c>
      <c r="J52" s="88">
        <f>+IF(E52&gt;0,'5'!$E$175,0)</f>
        <v>0</v>
      </c>
      <c r="K52" s="88">
        <f>+IF(E52&gt;0,'5'!$E$178,0)</f>
        <v>0</v>
      </c>
      <c r="L52" s="88">
        <f>+IF(E52&gt;0,'5'!$E$182,0)</f>
        <v>0</v>
      </c>
      <c r="M52" s="88">
        <f>+IF(E52&gt;0,'5'!$E$187,0)</f>
        <v>0</v>
      </c>
    </row>
    <row r="53" spans="1:13" x14ac:dyDescent="0.25">
      <c r="A53">
        <f>+'5'!$E$1</f>
        <v>5</v>
      </c>
      <c r="B53" s="88">
        <f>IF(E53&gt;0,'5'!$D$2,0)</f>
        <v>0</v>
      </c>
      <c r="C53">
        <f>IF(E53&gt;0,'5'!$D$17,0)</f>
        <v>0</v>
      </c>
      <c r="D53" s="88">
        <f>+IF('5'!$D$152&gt;0,'5'!$C$152,0)</f>
        <v>0</v>
      </c>
      <c r="E53">
        <f>+IF('5'!$D$152&gt;0,'5'!$D$152,0)</f>
        <v>0</v>
      </c>
      <c r="F53" s="90">
        <f t="shared" si="4"/>
        <v>0</v>
      </c>
      <c r="G53" s="88">
        <f>+IF(E53&gt;0,'5'!$E$172,0)</f>
        <v>0</v>
      </c>
      <c r="H53" s="88">
        <f>+IF(E53&gt;0,'5'!$E$173,0)</f>
        <v>0</v>
      </c>
      <c r="I53" s="88">
        <f>+IF(E53&gt;0,'5'!$E$174,0)</f>
        <v>0</v>
      </c>
      <c r="J53" s="88">
        <f>+IF(E53&gt;0,'5'!$E$175,0)</f>
        <v>0</v>
      </c>
      <c r="K53" s="88">
        <f>+IF(E53&gt;0,'5'!$E$178,0)</f>
        <v>0</v>
      </c>
      <c r="L53" s="88">
        <f>+IF(E53&gt;0,'5'!$E$182,0)</f>
        <v>0</v>
      </c>
      <c r="M53" s="88">
        <f>+IF(E53&gt;0,'5'!$E$187,0)</f>
        <v>0</v>
      </c>
    </row>
    <row r="54" spans="1:13" x14ac:dyDescent="0.25">
      <c r="A54">
        <f>+'5'!$E$1</f>
        <v>5</v>
      </c>
      <c r="B54" s="88">
        <f>IF(E54&gt;0,'5'!$D$2,0)</f>
        <v>0</v>
      </c>
      <c r="C54">
        <f>IF(E54&gt;0,'5'!$D$17,0)</f>
        <v>0</v>
      </c>
      <c r="D54" s="88">
        <f>+IF('5'!$D$153&gt;0,'5'!$C$153,0)</f>
        <v>0</v>
      </c>
      <c r="E54">
        <f>+IF('5'!$D$153&gt;0,'5'!$D$153,0)</f>
        <v>0</v>
      </c>
      <c r="F54" s="90">
        <f t="shared" si="4"/>
        <v>0</v>
      </c>
      <c r="G54" s="88">
        <f>+IF(E54&gt;0,'5'!$E$172,0)</f>
        <v>0</v>
      </c>
      <c r="H54" s="88">
        <f>+IF(E54&gt;0,'5'!$E$173,0)</f>
        <v>0</v>
      </c>
      <c r="I54" s="88">
        <f>+IF(E54&gt;0,'5'!$E$174,0)</f>
        <v>0</v>
      </c>
      <c r="J54" s="88">
        <f>+IF(E54&gt;0,'5'!$E$175,0)</f>
        <v>0</v>
      </c>
      <c r="K54" s="88">
        <f>+IF(E54&gt;0,'5'!$E$178,0)</f>
        <v>0</v>
      </c>
      <c r="L54" s="88">
        <f>+IF(E54&gt;0,'5'!$E$182,0)</f>
        <v>0</v>
      </c>
      <c r="M54" s="88">
        <f>+IF(E54&gt;0,'5'!$E$187,0)</f>
        <v>0</v>
      </c>
    </row>
    <row r="55" spans="1:13" x14ac:dyDescent="0.25">
      <c r="A55">
        <f>+'5'!$E$1</f>
        <v>5</v>
      </c>
      <c r="B55" s="88">
        <f>IF(E55&gt;0,'5'!$D$2,0)</f>
        <v>0</v>
      </c>
      <c r="C55">
        <f>IF(E55&gt;0,'5'!$D$17,0)</f>
        <v>0</v>
      </c>
      <c r="D55" s="88">
        <f>+IF('5'!$D$154&gt;0,'5'!$C$154,0)</f>
        <v>0</v>
      </c>
      <c r="E55">
        <f>+IF('5'!$D$154&gt;0,'5'!$D$154,0)</f>
        <v>0</v>
      </c>
      <c r="F55" s="90">
        <f t="shared" si="4"/>
        <v>0</v>
      </c>
      <c r="G55" s="88">
        <f>+IF(E55&gt;0,'5'!$E$172,0)</f>
        <v>0</v>
      </c>
      <c r="H55" s="88">
        <f>+IF(E55&gt;0,'5'!$E$173,0)</f>
        <v>0</v>
      </c>
      <c r="I55" s="88">
        <f>+IF(E55&gt;0,'5'!$E$174,0)</f>
        <v>0</v>
      </c>
      <c r="J55" s="88">
        <f>+IF(E55&gt;0,'5'!$E$175,0)</f>
        <v>0</v>
      </c>
      <c r="K55" s="88">
        <f>+IF(E55&gt;0,'5'!$E$178,0)</f>
        <v>0</v>
      </c>
      <c r="L55" s="88">
        <f>+IF(E55&gt;0,'5'!$E$182,0)</f>
        <v>0</v>
      </c>
      <c r="M55" s="88">
        <f>+IF(E55&gt;0,'5'!$E$187,0)</f>
        <v>0</v>
      </c>
    </row>
    <row r="56" spans="1:13" x14ac:dyDescent="0.25">
      <c r="A56">
        <f>+'5'!$E$1</f>
        <v>5</v>
      </c>
      <c r="B56" s="88">
        <f>IF(E56&gt;0,'5'!$D$2,0)</f>
        <v>0</v>
      </c>
      <c r="C56">
        <f>IF(E56&gt;0,'5'!$D$17,0)</f>
        <v>0</v>
      </c>
      <c r="D56" s="88">
        <f>+IF('5'!$D$155&gt;0,'5'!$C$155,0)</f>
        <v>0</v>
      </c>
      <c r="E56">
        <f>+IF('5'!$D$155&gt;0,'5'!$D$155,0)</f>
        <v>0</v>
      </c>
      <c r="F56" s="90">
        <f t="shared" si="4"/>
        <v>0</v>
      </c>
      <c r="G56" s="88">
        <f>+IF(E56&gt;0,'5'!$E$172,0)</f>
        <v>0</v>
      </c>
      <c r="H56" s="88">
        <f>+IF(E56&gt;0,'5'!$E$173,0)</f>
        <v>0</v>
      </c>
      <c r="I56" s="88">
        <f>+IF(E56&gt;0,'5'!$E$174,0)</f>
        <v>0</v>
      </c>
      <c r="J56" s="88">
        <f>+IF(E56&gt;0,'5'!$E$175,0)</f>
        <v>0</v>
      </c>
      <c r="K56" s="88">
        <f>+IF(E56&gt;0,'5'!$E$178,0)</f>
        <v>0</v>
      </c>
      <c r="L56" s="88">
        <f>+IF(E56&gt;0,'5'!$E$182,0)</f>
        <v>0</v>
      </c>
      <c r="M56" s="88">
        <f>+IF(E56&gt;0,'5'!$E$187,0)</f>
        <v>0</v>
      </c>
    </row>
    <row r="57" spans="1:13" x14ac:dyDescent="0.25">
      <c r="A57">
        <f>+'5'!$E$1</f>
        <v>5</v>
      </c>
      <c r="B57" s="88">
        <f>IF(E57&gt;0,'5'!$D$2,0)</f>
        <v>0</v>
      </c>
      <c r="C57">
        <f>IF(E57&gt;0,'5'!$D$17,0)</f>
        <v>0</v>
      </c>
      <c r="D57" s="88">
        <f>+IF('5'!$D$156&gt;0,'5'!$C$156,0)</f>
        <v>0</v>
      </c>
      <c r="E57">
        <f>+IF('5'!$D$156&gt;0,'5'!$D$156,0)</f>
        <v>0</v>
      </c>
      <c r="F57" s="90">
        <f t="shared" si="4"/>
        <v>0</v>
      </c>
      <c r="G57" s="88">
        <f>+IF(E57&gt;0,'5'!$E$172,0)</f>
        <v>0</v>
      </c>
      <c r="H57" s="88">
        <f>+IF(E57&gt;0,'5'!$E$173,0)</f>
        <v>0</v>
      </c>
      <c r="I57" s="88">
        <f>+IF(E57&gt;0,'5'!$E$174,0)</f>
        <v>0</v>
      </c>
      <c r="J57" s="88">
        <f>+IF(E57&gt;0,'5'!$E$175,0)</f>
        <v>0</v>
      </c>
      <c r="K57" s="88">
        <f>+IF(E57&gt;0,'5'!$E$178,0)</f>
        <v>0</v>
      </c>
      <c r="L57" s="88">
        <f>+IF(E57&gt;0,'5'!$E$182,0)</f>
        <v>0</v>
      </c>
      <c r="M57" s="88">
        <f>+IF(E57&gt;0,'5'!$E$187,0)</f>
        <v>0</v>
      </c>
    </row>
    <row r="58" spans="1:13" x14ac:dyDescent="0.25">
      <c r="A58">
        <f>+'6'!$E$1</f>
        <v>6</v>
      </c>
      <c r="B58" s="88">
        <f>IF(E58&gt;0,'6'!$D$2,0)</f>
        <v>0</v>
      </c>
      <c r="C58">
        <f>IF(E58&gt;0,'6'!$D$17,0)</f>
        <v>0</v>
      </c>
      <c r="D58" s="88">
        <f>IFERROR(VLOOKUP(1,'6'!$A$130:$D$146,3,FALSE),0)</f>
        <v>0</v>
      </c>
      <c r="E58">
        <f>IF(D58&gt;0,1,0)</f>
        <v>0</v>
      </c>
      <c r="F58" s="90">
        <f>SUM(G58:M58)</f>
        <v>0</v>
      </c>
      <c r="G58" s="88">
        <f>+IF(E58&gt;0,'6'!$E$172,0)</f>
        <v>0</v>
      </c>
      <c r="H58" s="88">
        <f>+IF(E58&gt;0,'6'!$E$173,0)</f>
        <v>0</v>
      </c>
      <c r="I58" s="88">
        <f>+IF(E58&gt;0,'6'!$E$174,0)</f>
        <v>0</v>
      </c>
      <c r="J58" s="88">
        <f>+IF(E58&gt;0,'6'!$E$175,0)</f>
        <v>0</v>
      </c>
      <c r="K58" s="88">
        <f>+IF(E58&gt;0,'6'!$E$178,0)</f>
        <v>0</v>
      </c>
      <c r="L58" s="88">
        <f>+IF(E58&gt;0,'6'!$E$182,0)</f>
        <v>0</v>
      </c>
      <c r="M58" s="88">
        <f>+IF(E58&gt;0,'6'!$E$187,0)</f>
        <v>0</v>
      </c>
    </row>
    <row r="59" spans="1:13" x14ac:dyDescent="0.25">
      <c r="A59">
        <f>+'6'!$E$1</f>
        <v>6</v>
      </c>
      <c r="B59" s="88">
        <f>IF(E59&gt;0,'6'!$D$2,0)</f>
        <v>0</v>
      </c>
      <c r="C59">
        <f>IF(E59&gt;0,'6'!$D$17,0)</f>
        <v>0</v>
      </c>
      <c r="D59" s="88">
        <f>+IF('6'!$D$147&gt;0,'6'!$C$147,0)</f>
        <v>0</v>
      </c>
      <c r="E59">
        <f>+IF('6'!$D$147&gt;0,'6'!$D$147,0)</f>
        <v>0</v>
      </c>
      <c r="F59" s="90">
        <f t="shared" ref="F59:F68" si="5">SUM(G59:M59)</f>
        <v>0</v>
      </c>
      <c r="G59" s="88">
        <f>+IF(E59&gt;0,'6'!$E$172,0)</f>
        <v>0</v>
      </c>
      <c r="H59" s="88">
        <f>+IF(E59&gt;0,'6'!$E$173,0)</f>
        <v>0</v>
      </c>
      <c r="I59" s="88">
        <f>+IF(E59&gt;0,'6'!$E$174,0)</f>
        <v>0</v>
      </c>
      <c r="J59" s="88">
        <f>+IF(E59&gt;0,'6'!$E$175,0)</f>
        <v>0</v>
      </c>
      <c r="K59" s="88">
        <f>+IF(E59&gt;0,'6'!$E$178,0)</f>
        <v>0</v>
      </c>
      <c r="L59" s="88">
        <f>+IF(E59&gt;0,'6'!$E$182,0)</f>
        <v>0</v>
      </c>
      <c r="M59" s="88">
        <f>+IF(E59&gt;0,'6'!$E$187,0)</f>
        <v>0</v>
      </c>
    </row>
    <row r="60" spans="1:13" x14ac:dyDescent="0.25">
      <c r="A60">
        <f>+'6'!$E$1</f>
        <v>6</v>
      </c>
      <c r="B60" s="88">
        <f>IF(E60&gt;0,'6'!$D$2,0)</f>
        <v>0</v>
      </c>
      <c r="C60">
        <f>IF(E60&gt;0,'6'!$D$17,0)</f>
        <v>0</v>
      </c>
      <c r="D60" s="88">
        <f>+IF('6'!$D$148&gt;0,'6'!$C$148,0)</f>
        <v>0</v>
      </c>
      <c r="E60">
        <f>+IF('6'!$D$148&gt;0,'6'!$D$148,0)</f>
        <v>0</v>
      </c>
      <c r="F60" s="90">
        <f t="shared" si="5"/>
        <v>0</v>
      </c>
      <c r="G60" s="88">
        <f>+IF(E60&gt;0,'6'!$E$172,0)</f>
        <v>0</v>
      </c>
      <c r="H60" s="88">
        <f>+IF(E60&gt;0,'6'!$E$173,0)</f>
        <v>0</v>
      </c>
      <c r="I60" s="88">
        <f>+IF(E60&gt;0,'6'!$E$174,0)</f>
        <v>0</v>
      </c>
      <c r="J60" s="88">
        <f>+IF(E60&gt;0,'6'!$E$175,0)</f>
        <v>0</v>
      </c>
      <c r="K60" s="88">
        <f>+IF(E60&gt;0,'6'!$E$178,0)</f>
        <v>0</v>
      </c>
      <c r="L60" s="88">
        <f>+IF(E60&gt;0,'6'!$E$182,0)</f>
        <v>0</v>
      </c>
      <c r="M60" s="88">
        <f>+IF(E60&gt;0,'6'!$E$187,0)</f>
        <v>0</v>
      </c>
    </row>
    <row r="61" spans="1:13" x14ac:dyDescent="0.25">
      <c r="A61">
        <f>+'6'!$E$1</f>
        <v>6</v>
      </c>
      <c r="B61" s="88">
        <f>IF(E61&gt;0,'6'!$D$2,0)</f>
        <v>0</v>
      </c>
      <c r="C61">
        <f>IF(E61&gt;0,'6'!$D$17,0)</f>
        <v>0</v>
      </c>
      <c r="D61" s="88">
        <f>+IF('6'!$D$149&gt;0,'6'!$C$149,0)</f>
        <v>0</v>
      </c>
      <c r="E61">
        <f>+IF('6'!$D$149&gt;0,'6'!$D$149,0)</f>
        <v>0</v>
      </c>
      <c r="F61" s="90">
        <f t="shared" si="5"/>
        <v>0</v>
      </c>
      <c r="G61" s="88">
        <f>+IF(E61&gt;0,'6'!$E$172,0)</f>
        <v>0</v>
      </c>
      <c r="H61" s="88">
        <f>+IF(E61&gt;0,'6'!$E$173,0)</f>
        <v>0</v>
      </c>
      <c r="I61" s="88">
        <f>+IF(E61&gt;0,'6'!$E$174,0)</f>
        <v>0</v>
      </c>
      <c r="J61" s="88">
        <f>+IF(E61&gt;0,'6'!$E$175,0)</f>
        <v>0</v>
      </c>
      <c r="K61" s="88">
        <f>+IF(E61&gt;0,'6'!$E$178,0)</f>
        <v>0</v>
      </c>
      <c r="L61" s="88">
        <f>+IF(E61&gt;0,'6'!$E$182,0)</f>
        <v>0</v>
      </c>
      <c r="M61" s="88">
        <f>+IF(E61&gt;0,'6'!$E$187,0)</f>
        <v>0</v>
      </c>
    </row>
    <row r="62" spans="1:13" x14ac:dyDescent="0.25">
      <c r="A62">
        <f>+'6'!$E$1</f>
        <v>6</v>
      </c>
      <c r="B62" s="88">
        <f>IF(E62&gt;0,'6'!$D$2,0)</f>
        <v>0</v>
      </c>
      <c r="C62">
        <f>IF(E62&gt;0,'6'!$D$17,0)</f>
        <v>0</v>
      </c>
      <c r="D62" s="88">
        <f>+IF('6'!$D$150&gt;0,'6'!$C$150,0)</f>
        <v>0</v>
      </c>
      <c r="E62">
        <f>+IF('6'!$D$150&gt;0,'6'!$D$150,0)</f>
        <v>0</v>
      </c>
      <c r="F62" s="90">
        <f t="shared" si="5"/>
        <v>0</v>
      </c>
      <c r="G62" s="88">
        <f>+IF(E62&gt;0,'6'!$E$172,0)</f>
        <v>0</v>
      </c>
      <c r="H62" s="88">
        <f>+IF(E62&gt;0,'6'!$E$173,0)</f>
        <v>0</v>
      </c>
      <c r="I62" s="88">
        <f>+IF(E62&gt;0,'6'!$E$174,0)</f>
        <v>0</v>
      </c>
      <c r="J62" s="88">
        <f>+IF(E62&gt;0,'6'!$E$175,0)</f>
        <v>0</v>
      </c>
      <c r="K62" s="88">
        <f>+IF(E62&gt;0,'6'!$E$178,0)</f>
        <v>0</v>
      </c>
      <c r="L62" s="88">
        <f>+IF(E62&gt;0,'6'!$E$182,0)</f>
        <v>0</v>
      </c>
      <c r="M62" s="88">
        <f>+IF(E62&gt;0,'6'!$E$187,0)</f>
        <v>0</v>
      </c>
    </row>
    <row r="63" spans="1:13" x14ac:dyDescent="0.25">
      <c r="A63">
        <f>+'6'!$E$1</f>
        <v>6</v>
      </c>
      <c r="B63" s="88">
        <f>IF(E63&gt;0,'6'!$D$2,0)</f>
        <v>0</v>
      </c>
      <c r="C63">
        <f>IF(E63&gt;0,'6'!$D$17,0)</f>
        <v>0</v>
      </c>
      <c r="D63" s="88">
        <f>+IF('6'!$D$151&gt;0,'6'!$C$151,0)</f>
        <v>0</v>
      </c>
      <c r="E63">
        <f>+IF('6'!$D$151&gt;0,'6'!$D$151,0)</f>
        <v>0</v>
      </c>
      <c r="F63" s="90">
        <f t="shared" si="5"/>
        <v>0</v>
      </c>
      <c r="G63" s="88">
        <f>+IF(E63&gt;0,'6'!$E$172,0)</f>
        <v>0</v>
      </c>
      <c r="H63" s="88">
        <f>+IF(E63&gt;0,'6'!$E$173,0)</f>
        <v>0</v>
      </c>
      <c r="I63" s="88">
        <f>+IF(E63&gt;0,'6'!$E$174,0)</f>
        <v>0</v>
      </c>
      <c r="J63" s="88">
        <f>+IF(E63&gt;0,'6'!$E$175,0)</f>
        <v>0</v>
      </c>
      <c r="K63" s="88">
        <f>+IF(E63&gt;0,'6'!$E$178,0)</f>
        <v>0</v>
      </c>
      <c r="L63" s="88">
        <f>+IF(E63&gt;0,'6'!$E$182,0)</f>
        <v>0</v>
      </c>
      <c r="M63" s="88">
        <f>+IF(E63&gt;0,'6'!$E$187,0)</f>
        <v>0</v>
      </c>
    </row>
    <row r="64" spans="1:13" x14ac:dyDescent="0.25">
      <c r="A64">
        <f>+'6'!$E$1</f>
        <v>6</v>
      </c>
      <c r="B64" s="88">
        <f>IF(E64&gt;0,'6'!$D$2,0)</f>
        <v>0</v>
      </c>
      <c r="C64">
        <f>IF(E64&gt;0,'6'!$D$17,0)</f>
        <v>0</v>
      </c>
      <c r="D64" s="88">
        <f>+IF('6'!$D$152&gt;0,'6'!$C$152,0)</f>
        <v>0</v>
      </c>
      <c r="E64">
        <f>+IF('6'!$D$152&gt;0,'6'!$D$152,0)</f>
        <v>0</v>
      </c>
      <c r="F64" s="90">
        <f t="shared" si="5"/>
        <v>0</v>
      </c>
      <c r="G64" s="88">
        <f>+IF(E64&gt;0,'6'!$E$172,0)</f>
        <v>0</v>
      </c>
      <c r="H64" s="88">
        <f>+IF(E64&gt;0,'6'!$E$173,0)</f>
        <v>0</v>
      </c>
      <c r="I64" s="88">
        <f>+IF(E64&gt;0,'6'!$E$174,0)</f>
        <v>0</v>
      </c>
      <c r="J64" s="88">
        <f>+IF(E64&gt;0,'6'!$E$175,0)</f>
        <v>0</v>
      </c>
      <c r="K64" s="88">
        <f>+IF(E64&gt;0,'6'!$E$178,0)</f>
        <v>0</v>
      </c>
      <c r="L64" s="88">
        <f>+IF(E64&gt;0,'6'!$E$182,0)</f>
        <v>0</v>
      </c>
      <c r="M64" s="88">
        <f>+IF(E64&gt;0,'6'!$E$187,0)</f>
        <v>0</v>
      </c>
    </row>
    <row r="65" spans="1:13" x14ac:dyDescent="0.25">
      <c r="A65">
        <f>+'6'!$E$1</f>
        <v>6</v>
      </c>
      <c r="B65" s="88">
        <f>IF(E65&gt;0,'6'!$D$2,0)</f>
        <v>0</v>
      </c>
      <c r="C65">
        <f>IF(E65&gt;0,'6'!$D$17,0)</f>
        <v>0</v>
      </c>
      <c r="D65" s="88">
        <f>+IF('6'!$D$153&gt;0,'6'!$C$153,0)</f>
        <v>0</v>
      </c>
      <c r="E65">
        <f>+IF('6'!$D$153&gt;0,'6'!$D$153,0)</f>
        <v>0</v>
      </c>
      <c r="F65" s="90">
        <f t="shared" si="5"/>
        <v>0</v>
      </c>
      <c r="G65" s="88">
        <f>+IF(E65&gt;0,'6'!$E$172,0)</f>
        <v>0</v>
      </c>
      <c r="H65" s="88">
        <f>+IF(E65&gt;0,'6'!$E$173,0)</f>
        <v>0</v>
      </c>
      <c r="I65" s="88">
        <f>+IF(E65&gt;0,'6'!$E$174,0)</f>
        <v>0</v>
      </c>
      <c r="J65" s="88">
        <f>+IF(E65&gt;0,'6'!$E$175,0)</f>
        <v>0</v>
      </c>
      <c r="K65" s="88">
        <f>+IF(E65&gt;0,'6'!$E$178,0)</f>
        <v>0</v>
      </c>
      <c r="L65" s="88">
        <f>+IF(E65&gt;0,'6'!$E$182,0)</f>
        <v>0</v>
      </c>
      <c r="M65" s="88">
        <f>+IF(E65&gt;0,'6'!$E$187,0)</f>
        <v>0</v>
      </c>
    </row>
    <row r="66" spans="1:13" x14ac:dyDescent="0.25">
      <c r="A66">
        <f>+'6'!$E$1</f>
        <v>6</v>
      </c>
      <c r="B66" s="88">
        <f>IF(E66&gt;0,'6'!$D$2,0)</f>
        <v>0</v>
      </c>
      <c r="C66">
        <f>IF(E66&gt;0,'6'!$D$17,0)</f>
        <v>0</v>
      </c>
      <c r="D66" s="88">
        <f>+IF('6'!$D$154&gt;0,'6'!$C$154,0)</f>
        <v>0</v>
      </c>
      <c r="E66">
        <f>+IF('6'!$D$154&gt;0,'6'!$D$154,0)</f>
        <v>0</v>
      </c>
      <c r="F66" s="90">
        <f t="shared" si="5"/>
        <v>0</v>
      </c>
      <c r="G66" s="88">
        <f>+IF(E66&gt;0,'6'!$E$172,0)</f>
        <v>0</v>
      </c>
      <c r="H66" s="88">
        <f>+IF(E66&gt;0,'6'!$E$173,0)</f>
        <v>0</v>
      </c>
      <c r="I66" s="88">
        <f>+IF(E66&gt;0,'6'!$E$174,0)</f>
        <v>0</v>
      </c>
      <c r="J66" s="88">
        <f>+IF(E66&gt;0,'6'!$E$175,0)</f>
        <v>0</v>
      </c>
      <c r="K66" s="88">
        <f>+IF(E66&gt;0,'6'!$E$178,0)</f>
        <v>0</v>
      </c>
      <c r="L66" s="88">
        <f>+IF(E66&gt;0,'6'!$E$182,0)</f>
        <v>0</v>
      </c>
      <c r="M66" s="88">
        <f>+IF(E66&gt;0,'6'!$E$187,0)</f>
        <v>0</v>
      </c>
    </row>
    <row r="67" spans="1:13" x14ac:dyDescent="0.25">
      <c r="A67">
        <f>+'6'!$E$1</f>
        <v>6</v>
      </c>
      <c r="B67" s="88">
        <f>IF(E67&gt;0,'6'!$D$2,0)</f>
        <v>0</v>
      </c>
      <c r="C67">
        <f>IF(E67&gt;0,'6'!$D$17,0)</f>
        <v>0</v>
      </c>
      <c r="D67" s="88">
        <f>+IF('6'!$D$155&gt;0,'6'!$C$155,0)</f>
        <v>0</v>
      </c>
      <c r="E67">
        <f>+IF('6'!$D$155&gt;0,'6'!$D$155,0)</f>
        <v>0</v>
      </c>
      <c r="F67" s="90">
        <f t="shared" si="5"/>
        <v>0</v>
      </c>
      <c r="G67" s="88">
        <f>+IF(E67&gt;0,'6'!$E$172,0)</f>
        <v>0</v>
      </c>
      <c r="H67" s="88">
        <f>+IF(E67&gt;0,'6'!$E$173,0)</f>
        <v>0</v>
      </c>
      <c r="I67" s="88">
        <f>+IF(E67&gt;0,'6'!$E$174,0)</f>
        <v>0</v>
      </c>
      <c r="J67" s="88">
        <f>+IF(E67&gt;0,'6'!$E$175,0)</f>
        <v>0</v>
      </c>
      <c r="K67" s="88">
        <f>+IF(E67&gt;0,'6'!$E$178,0)</f>
        <v>0</v>
      </c>
      <c r="L67" s="88">
        <f>+IF(E67&gt;0,'6'!$E$182,0)</f>
        <v>0</v>
      </c>
      <c r="M67" s="88">
        <f>+IF(E67&gt;0,'6'!$E$187,0)</f>
        <v>0</v>
      </c>
    </row>
    <row r="68" spans="1:13" x14ac:dyDescent="0.25">
      <c r="A68">
        <f>+'6'!$E$1</f>
        <v>6</v>
      </c>
      <c r="B68" s="88">
        <f>IF(E68&gt;0,'6'!$D$2,0)</f>
        <v>0</v>
      </c>
      <c r="C68">
        <f>IF(E68&gt;0,'6'!$D$17,0)</f>
        <v>0</v>
      </c>
      <c r="D68" s="88">
        <f>+IF('6'!$D$156&gt;0,'6'!$C$156,0)</f>
        <v>0</v>
      </c>
      <c r="E68">
        <f>+IF('6'!$D$156&gt;0,'6'!$D$156,0)</f>
        <v>0</v>
      </c>
      <c r="F68" s="90">
        <f t="shared" si="5"/>
        <v>0</v>
      </c>
      <c r="G68" s="88">
        <f>+IF(E68&gt;0,'6'!$E$172,0)</f>
        <v>0</v>
      </c>
      <c r="H68" s="88">
        <f>+IF(E68&gt;0,'6'!$E$173,0)</f>
        <v>0</v>
      </c>
      <c r="I68" s="88">
        <f>+IF(E68&gt;0,'6'!$E$174,0)</f>
        <v>0</v>
      </c>
      <c r="J68" s="88">
        <f>+IF(E68&gt;0,'6'!$E$175,0)</f>
        <v>0</v>
      </c>
      <c r="K68" s="88">
        <f>+IF(E68&gt;0,'6'!$E$178,0)</f>
        <v>0</v>
      </c>
      <c r="L68" s="88">
        <f>+IF(E68&gt;0,'6'!$E$182,0)</f>
        <v>0</v>
      </c>
      <c r="M68" s="88">
        <f>+IF(E68&gt;0,'6'!$E$187,0)</f>
        <v>0</v>
      </c>
    </row>
    <row r="69" spans="1:13" x14ac:dyDescent="0.25">
      <c r="A69">
        <f>+'7'!$E$1</f>
        <v>7</v>
      </c>
      <c r="B69" s="88">
        <f>IF(E69&gt;0,'7'!$D$2,0)</f>
        <v>0</v>
      </c>
      <c r="C69">
        <f>IF(E69&gt;0,'7'!$D$17,0)</f>
        <v>0</v>
      </c>
      <c r="D69" s="88">
        <f>IFERROR(VLOOKUP(1,'7'!$A$130:$D$146,3,FALSE),0)</f>
        <v>0</v>
      </c>
      <c r="E69">
        <f>IF(D69&gt;0,1,0)</f>
        <v>0</v>
      </c>
      <c r="F69" s="90">
        <f>SUM(G69:M69)</f>
        <v>0</v>
      </c>
      <c r="G69" s="88">
        <f>+IF(E69&gt;0,'7'!$E$172,0)</f>
        <v>0</v>
      </c>
      <c r="H69" s="88">
        <f>+IF(E69&gt;0,'7'!$E$173,0)</f>
        <v>0</v>
      </c>
      <c r="I69" s="88">
        <f>+IF(E69&gt;0,'7'!$E$174,0)</f>
        <v>0</v>
      </c>
      <c r="J69" s="88">
        <f>+IF(E69&gt;0,'7'!$E$175,0)</f>
        <v>0</v>
      </c>
      <c r="K69" s="88">
        <f>+IF(E69&gt;0,'7'!$E$178,0)</f>
        <v>0</v>
      </c>
      <c r="L69" s="88">
        <f>+IF(E69&gt;0,'7'!$E$182,0)</f>
        <v>0</v>
      </c>
      <c r="M69" s="88">
        <f>+IF(E69&gt;0,'7'!$E$187,0)</f>
        <v>0</v>
      </c>
    </row>
    <row r="70" spans="1:13" x14ac:dyDescent="0.25">
      <c r="A70">
        <f>+'7'!$E$1</f>
        <v>7</v>
      </c>
      <c r="B70" s="88">
        <f>IF(E70&gt;0,'7'!$D$2,0)</f>
        <v>0</v>
      </c>
      <c r="C70">
        <f>IF(E70&gt;0,'7'!$D$17,0)</f>
        <v>0</v>
      </c>
      <c r="D70" s="88">
        <f>+IF('7'!$D$147&gt;0,'7'!$C$147,0)</f>
        <v>0</v>
      </c>
      <c r="E70">
        <f>+IF('7'!$D$147&gt;0,'7'!$D$147,0)</f>
        <v>0</v>
      </c>
      <c r="F70" s="90">
        <f t="shared" ref="F70:F79" si="6">SUM(G70:M70)</f>
        <v>0</v>
      </c>
      <c r="G70" s="88">
        <f>+IF(E70&gt;0,'7'!$E$172,0)</f>
        <v>0</v>
      </c>
      <c r="H70" s="88">
        <f>+IF(E70&gt;0,'7'!$E$173,0)</f>
        <v>0</v>
      </c>
      <c r="I70" s="88">
        <f>+IF(E70&gt;0,'7'!$E$174,0)</f>
        <v>0</v>
      </c>
      <c r="J70" s="88">
        <f>+IF(E70&gt;0,'7'!$E$175,0)</f>
        <v>0</v>
      </c>
      <c r="K70" s="88">
        <f>+IF(E70&gt;0,'7'!$E$178,0)</f>
        <v>0</v>
      </c>
      <c r="L70" s="88">
        <f>+IF(E70&gt;0,'7'!$E$182,0)</f>
        <v>0</v>
      </c>
      <c r="M70" s="88">
        <f>+IF(E70&gt;0,'7'!$E$187,0)</f>
        <v>0</v>
      </c>
    </row>
    <row r="71" spans="1:13" x14ac:dyDescent="0.25">
      <c r="A71">
        <f>+'7'!$E$1</f>
        <v>7</v>
      </c>
      <c r="B71" s="88">
        <f>IF(E71&gt;0,'7'!$D$2,0)</f>
        <v>0</v>
      </c>
      <c r="C71">
        <f>IF(E71&gt;0,'7'!$D$17,0)</f>
        <v>0</v>
      </c>
      <c r="D71" s="88">
        <f>+IF('7'!$D$148&gt;0,'7'!$C$148,0)</f>
        <v>0</v>
      </c>
      <c r="E71">
        <f>+IF('7'!$D$148&gt;0,'7'!$D$148,0)</f>
        <v>0</v>
      </c>
      <c r="F71" s="90">
        <f t="shared" si="6"/>
        <v>0</v>
      </c>
      <c r="G71" s="88">
        <f>+IF(E71&gt;0,'7'!$E$172,0)</f>
        <v>0</v>
      </c>
      <c r="H71" s="88">
        <f>+IF(E71&gt;0,'7'!$E$173,0)</f>
        <v>0</v>
      </c>
      <c r="I71" s="88">
        <f>+IF(E71&gt;0,'7'!$E$174,0)</f>
        <v>0</v>
      </c>
      <c r="J71" s="88">
        <f>+IF(E71&gt;0,'7'!$E$175,0)</f>
        <v>0</v>
      </c>
      <c r="K71" s="88">
        <f>+IF(E71&gt;0,'7'!$E$178,0)</f>
        <v>0</v>
      </c>
      <c r="L71" s="88">
        <f>+IF(E71&gt;0,'7'!$E$182,0)</f>
        <v>0</v>
      </c>
      <c r="M71" s="88">
        <f>+IF(E71&gt;0,'7'!$E$187,0)</f>
        <v>0</v>
      </c>
    </row>
    <row r="72" spans="1:13" x14ac:dyDescent="0.25">
      <c r="A72">
        <f>+'7'!$E$1</f>
        <v>7</v>
      </c>
      <c r="B72" s="88">
        <f>IF(E72&gt;0,'7'!$D$2,0)</f>
        <v>0</v>
      </c>
      <c r="C72">
        <f>IF(E72&gt;0,'7'!$D$17,0)</f>
        <v>0</v>
      </c>
      <c r="D72" s="88">
        <f>+IF('7'!$D$149&gt;0,'7'!$C$149,0)</f>
        <v>0</v>
      </c>
      <c r="E72">
        <f>+IF('7'!$D$149&gt;0,'7'!$D$149,0)</f>
        <v>0</v>
      </c>
      <c r="F72" s="90">
        <f t="shared" si="6"/>
        <v>0</v>
      </c>
      <c r="G72" s="88">
        <f>+IF(E72&gt;0,'7'!$E$172,0)</f>
        <v>0</v>
      </c>
      <c r="H72" s="88">
        <f>+IF(E72&gt;0,'7'!$E$173,0)</f>
        <v>0</v>
      </c>
      <c r="I72" s="88">
        <f>+IF(E72&gt;0,'7'!$E$174,0)</f>
        <v>0</v>
      </c>
      <c r="J72" s="88">
        <f>+IF(E72&gt;0,'7'!$E$175,0)</f>
        <v>0</v>
      </c>
      <c r="K72" s="88">
        <f>+IF(E72&gt;0,'7'!$E$178,0)</f>
        <v>0</v>
      </c>
      <c r="L72" s="88">
        <f>+IF(E72&gt;0,'7'!$E$182,0)</f>
        <v>0</v>
      </c>
      <c r="M72" s="88">
        <f>+IF(E72&gt;0,'7'!$E$187,0)</f>
        <v>0</v>
      </c>
    </row>
    <row r="73" spans="1:13" x14ac:dyDescent="0.25">
      <c r="A73">
        <f>+'7'!$E$1</f>
        <v>7</v>
      </c>
      <c r="B73" s="88">
        <f>IF(E73&gt;0,'7'!$D$2,0)</f>
        <v>0</v>
      </c>
      <c r="C73">
        <f>IF(E73&gt;0,'7'!$D$17,0)</f>
        <v>0</v>
      </c>
      <c r="D73" s="88">
        <f>+IF('7'!$D$150&gt;0,'7'!$C$150,0)</f>
        <v>0</v>
      </c>
      <c r="E73">
        <f>+IF('7'!$D$150&gt;0,'7'!$D$150,0)</f>
        <v>0</v>
      </c>
      <c r="F73" s="90">
        <f t="shared" si="6"/>
        <v>0</v>
      </c>
      <c r="G73" s="88">
        <f>+IF(E73&gt;0,'7'!$E$172,0)</f>
        <v>0</v>
      </c>
      <c r="H73" s="88">
        <f>+IF(E73&gt;0,'7'!$E$173,0)</f>
        <v>0</v>
      </c>
      <c r="I73" s="88">
        <f>+IF(E73&gt;0,'7'!$E$174,0)</f>
        <v>0</v>
      </c>
      <c r="J73" s="88">
        <f>+IF(E73&gt;0,'7'!$E$175,0)</f>
        <v>0</v>
      </c>
      <c r="K73" s="88">
        <f>+IF(E73&gt;0,'7'!$E$178,0)</f>
        <v>0</v>
      </c>
      <c r="L73" s="88">
        <f>+IF(E73&gt;0,'7'!$E$182,0)</f>
        <v>0</v>
      </c>
      <c r="M73" s="88">
        <f>+IF(E73&gt;0,'7'!$E$187,0)</f>
        <v>0</v>
      </c>
    </row>
    <row r="74" spans="1:13" x14ac:dyDescent="0.25">
      <c r="A74">
        <f>+'7'!$E$1</f>
        <v>7</v>
      </c>
      <c r="B74" s="88">
        <f>IF(E74&gt;0,'7'!$D$2,0)</f>
        <v>0</v>
      </c>
      <c r="C74">
        <f>IF(E74&gt;0,'7'!$D$17,0)</f>
        <v>0</v>
      </c>
      <c r="D74" s="88">
        <f>+IF('7'!$D$151&gt;0,'7'!$C$151,0)</f>
        <v>0</v>
      </c>
      <c r="E74">
        <f>+IF('7'!$D$151&gt;0,'7'!$D$151,0)</f>
        <v>0</v>
      </c>
      <c r="F74" s="90">
        <f t="shared" si="6"/>
        <v>0</v>
      </c>
      <c r="G74" s="88">
        <f>+IF(E74&gt;0,'7'!$E$172,0)</f>
        <v>0</v>
      </c>
      <c r="H74" s="88">
        <f>+IF(E74&gt;0,'7'!$E$173,0)</f>
        <v>0</v>
      </c>
      <c r="I74" s="88">
        <f>+IF(E74&gt;0,'7'!$E$174,0)</f>
        <v>0</v>
      </c>
      <c r="J74" s="88">
        <f>+IF(E74&gt;0,'7'!$E$175,0)</f>
        <v>0</v>
      </c>
      <c r="K74" s="88">
        <f>+IF(E74&gt;0,'7'!$E$178,0)</f>
        <v>0</v>
      </c>
      <c r="L74" s="88">
        <f>+IF(E74&gt;0,'7'!$E$182,0)</f>
        <v>0</v>
      </c>
      <c r="M74" s="88">
        <f>+IF(E74&gt;0,'7'!$E$187,0)</f>
        <v>0</v>
      </c>
    </row>
    <row r="75" spans="1:13" x14ac:dyDescent="0.25">
      <c r="A75">
        <f>+'7'!$E$1</f>
        <v>7</v>
      </c>
      <c r="B75" s="88">
        <f>IF(E75&gt;0,'7'!$D$2,0)</f>
        <v>0</v>
      </c>
      <c r="C75">
        <f>IF(E75&gt;0,'7'!$D$17,0)</f>
        <v>0</v>
      </c>
      <c r="D75" s="88">
        <f>+IF('7'!$D$152&gt;0,'7'!$C$152,0)</f>
        <v>0</v>
      </c>
      <c r="E75">
        <f>+IF('7'!$D$152&gt;0,'7'!$D$152,0)</f>
        <v>0</v>
      </c>
      <c r="F75" s="90">
        <f t="shared" si="6"/>
        <v>0</v>
      </c>
      <c r="G75" s="88">
        <f>+IF(E75&gt;0,'7'!$E$172,0)</f>
        <v>0</v>
      </c>
      <c r="H75" s="88">
        <f>+IF(E75&gt;0,'7'!$E$173,0)</f>
        <v>0</v>
      </c>
      <c r="I75" s="88">
        <f>+IF(E75&gt;0,'7'!$E$174,0)</f>
        <v>0</v>
      </c>
      <c r="J75" s="88">
        <f>+IF(E75&gt;0,'7'!$E$175,0)</f>
        <v>0</v>
      </c>
      <c r="K75" s="88">
        <f>+IF(E75&gt;0,'7'!$E$178,0)</f>
        <v>0</v>
      </c>
      <c r="L75" s="88">
        <f>+IF(E75&gt;0,'7'!$E$182,0)</f>
        <v>0</v>
      </c>
      <c r="M75" s="88">
        <f>+IF(E75&gt;0,'7'!$E$187,0)</f>
        <v>0</v>
      </c>
    </row>
    <row r="76" spans="1:13" x14ac:dyDescent="0.25">
      <c r="A76">
        <f>+'7'!$E$1</f>
        <v>7</v>
      </c>
      <c r="B76" s="88">
        <f>IF(E76&gt;0,'7'!$D$2,0)</f>
        <v>0</v>
      </c>
      <c r="C76">
        <f>IF(E76&gt;0,'7'!$D$17,0)</f>
        <v>0</v>
      </c>
      <c r="D76" s="88">
        <f>+IF('7'!$D$153&gt;0,'7'!$C$153,0)</f>
        <v>0</v>
      </c>
      <c r="E76">
        <f>+IF('7'!$D$153&gt;0,'7'!$D$153,0)</f>
        <v>0</v>
      </c>
      <c r="F76" s="90">
        <f t="shared" si="6"/>
        <v>0</v>
      </c>
      <c r="G76" s="88">
        <f>+IF(E76&gt;0,'7'!$E$172,0)</f>
        <v>0</v>
      </c>
      <c r="H76" s="88">
        <f>+IF(E76&gt;0,'7'!$E$173,0)</f>
        <v>0</v>
      </c>
      <c r="I76" s="88">
        <f>+IF(E76&gt;0,'7'!$E$174,0)</f>
        <v>0</v>
      </c>
      <c r="J76" s="88">
        <f>+IF(E76&gt;0,'7'!$E$175,0)</f>
        <v>0</v>
      </c>
      <c r="K76" s="88">
        <f>+IF(E76&gt;0,'7'!$E$178,0)</f>
        <v>0</v>
      </c>
      <c r="L76" s="88">
        <f>+IF(E76&gt;0,'7'!$E$182,0)</f>
        <v>0</v>
      </c>
      <c r="M76" s="88">
        <f>+IF(E76&gt;0,'7'!$E$187,0)</f>
        <v>0</v>
      </c>
    </row>
    <row r="77" spans="1:13" x14ac:dyDescent="0.25">
      <c r="A77">
        <f>+'7'!$E$1</f>
        <v>7</v>
      </c>
      <c r="B77" s="88">
        <f>IF(E77&gt;0,'7'!$D$2,0)</f>
        <v>0</v>
      </c>
      <c r="C77">
        <f>IF(E77&gt;0,'7'!$D$17,0)</f>
        <v>0</v>
      </c>
      <c r="D77" s="88">
        <f>+IF('7'!$D$154&gt;0,'7'!$C$154,0)</f>
        <v>0</v>
      </c>
      <c r="E77">
        <f>+IF('7'!$D$154&gt;0,'7'!$D$154,0)</f>
        <v>0</v>
      </c>
      <c r="F77" s="90">
        <f t="shared" si="6"/>
        <v>0</v>
      </c>
      <c r="G77" s="88">
        <f>+IF(E77&gt;0,'7'!$E$172,0)</f>
        <v>0</v>
      </c>
      <c r="H77" s="88">
        <f>+IF(E77&gt;0,'7'!$E$173,0)</f>
        <v>0</v>
      </c>
      <c r="I77" s="88">
        <f>+IF(E77&gt;0,'7'!$E$174,0)</f>
        <v>0</v>
      </c>
      <c r="J77" s="88">
        <f>+IF(E77&gt;0,'7'!$E$175,0)</f>
        <v>0</v>
      </c>
      <c r="K77" s="88">
        <f>+IF(E77&gt;0,'7'!$E$178,0)</f>
        <v>0</v>
      </c>
      <c r="L77" s="88">
        <f>+IF(E77&gt;0,'7'!$E$182,0)</f>
        <v>0</v>
      </c>
      <c r="M77" s="88">
        <f>+IF(E77&gt;0,'7'!$E$187,0)</f>
        <v>0</v>
      </c>
    </row>
    <row r="78" spans="1:13" x14ac:dyDescent="0.25">
      <c r="A78">
        <f>+'7'!$E$1</f>
        <v>7</v>
      </c>
      <c r="B78" s="88">
        <f>IF(E78&gt;0,'7'!$D$2,0)</f>
        <v>0</v>
      </c>
      <c r="C78">
        <f>IF(E78&gt;0,'7'!$D$17,0)</f>
        <v>0</v>
      </c>
      <c r="D78" s="88">
        <f>+IF('7'!$D$155&gt;0,'7'!$C$155,0)</f>
        <v>0</v>
      </c>
      <c r="E78">
        <f>+IF('7'!$D$155&gt;0,'7'!$D$155,0)</f>
        <v>0</v>
      </c>
      <c r="F78" s="90">
        <f t="shared" si="6"/>
        <v>0</v>
      </c>
      <c r="G78" s="88">
        <f>+IF(E78&gt;0,'7'!$E$172,0)</f>
        <v>0</v>
      </c>
      <c r="H78" s="88">
        <f>+IF(E78&gt;0,'7'!$E$173,0)</f>
        <v>0</v>
      </c>
      <c r="I78" s="88">
        <f>+IF(E78&gt;0,'7'!$E$174,0)</f>
        <v>0</v>
      </c>
      <c r="J78" s="88">
        <f>+IF(E78&gt;0,'7'!$E$175,0)</f>
        <v>0</v>
      </c>
      <c r="K78" s="88">
        <f>+IF(E78&gt;0,'7'!$E$178,0)</f>
        <v>0</v>
      </c>
      <c r="L78" s="88">
        <f>+IF(E78&gt;0,'7'!$E$182,0)</f>
        <v>0</v>
      </c>
      <c r="M78" s="88">
        <f>+IF(E78&gt;0,'7'!$E$187,0)</f>
        <v>0</v>
      </c>
    </row>
    <row r="79" spans="1:13" x14ac:dyDescent="0.25">
      <c r="A79">
        <f>+'7'!$E$1</f>
        <v>7</v>
      </c>
      <c r="B79" s="88">
        <f>IF(E79&gt;0,'7'!$D$2,0)</f>
        <v>0</v>
      </c>
      <c r="C79">
        <f>IF(E79&gt;0,'7'!$D$17,0)</f>
        <v>0</v>
      </c>
      <c r="D79" s="88">
        <f>+IF('7'!$D$156&gt;0,'7'!$C$156,0)</f>
        <v>0</v>
      </c>
      <c r="E79">
        <f>+IF('7'!$D$156&gt;0,'7'!$D$156,0)</f>
        <v>0</v>
      </c>
      <c r="F79" s="90">
        <f t="shared" si="6"/>
        <v>0</v>
      </c>
      <c r="G79" s="88">
        <f>+IF(E79&gt;0,'7'!$E$172,0)</f>
        <v>0</v>
      </c>
      <c r="H79" s="88">
        <f>+IF(E79&gt;0,'7'!$E$173,0)</f>
        <v>0</v>
      </c>
      <c r="I79" s="88">
        <f>+IF(E79&gt;0,'7'!$E$174,0)</f>
        <v>0</v>
      </c>
      <c r="J79" s="88">
        <f>+IF(E79&gt;0,'7'!$E$175,0)</f>
        <v>0</v>
      </c>
      <c r="K79" s="88">
        <f>+IF(E79&gt;0,'7'!$E$178,0)</f>
        <v>0</v>
      </c>
      <c r="L79" s="88">
        <f>+IF(E79&gt;0,'7'!$E$182,0)</f>
        <v>0</v>
      </c>
      <c r="M79" s="88">
        <f>+IF(E79&gt;0,'7'!$E$187,0)</f>
        <v>0</v>
      </c>
    </row>
    <row r="80" spans="1:13" x14ac:dyDescent="0.25">
      <c r="A80">
        <f>+'8'!$E$1</f>
        <v>8</v>
      </c>
      <c r="B80" s="88">
        <f>IF(E80&gt;0,'8'!$D$2,0)</f>
        <v>0</v>
      </c>
      <c r="C80">
        <f>IF(E80&gt;0,'8'!$D$17,0)</f>
        <v>0</v>
      </c>
      <c r="D80" s="88">
        <f>IFERROR(VLOOKUP(1,'8'!$A$130:$D$146,3,FALSE),0)</f>
        <v>0</v>
      </c>
      <c r="E80">
        <f>IF(D80&gt;0,1,0)</f>
        <v>0</v>
      </c>
      <c r="F80" s="90">
        <f>SUM(G80:M80)</f>
        <v>0</v>
      </c>
      <c r="G80" s="88">
        <f>+IF(E80&gt;0,'8'!$E$172,0)</f>
        <v>0</v>
      </c>
      <c r="H80" s="88">
        <f>+IF(E80&gt;0,'8'!$E$173,0)</f>
        <v>0</v>
      </c>
      <c r="I80" s="88">
        <f>+IF(E80&gt;0,'8'!$E$174,0)</f>
        <v>0</v>
      </c>
      <c r="J80" s="88">
        <f>+IF(E80&gt;0,'8'!$E$175,0)</f>
        <v>0</v>
      </c>
      <c r="K80" s="88">
        <f>+IF(E80&gt;0,'8'!$E$178,0)</f>
        <v>0</v>
      </c>
      <c r="L80" s="88">
        <f>+IF(E80&gt;0,'8'!$E$182,0)</f>
        <v>0</v>
      </c>
      <c r="M80" s="88">
        <f>+IF(E80&gt;0,'8'!$E$187,0)</f>
        <v>0</v>
      </c>
    </row>
    <row r="81" spans="1:13" x14ac:dyDescent="0.25">
      <c r="A81">
        <f>+'8'!$E$1</f>
        <v>8</v>
      </c>
      <c r="B81" s="88">
        <f>IF(E81&gt;0,'8'!$D$2,0)</f>
        <v>0</v>
      </c>
      <c r="C81">
        <f>IF(E81&gt;0,'8'!$D$17,0)</f>
        <v>0</v>
      </c>
      <c r="D81" s="88">
        <f>+IF('8'!$D$147&gt;0,'8'!$C$147,0)</f>
        <v>0</v>
      </c>
      <c r="E81">
        <f>+IF('8'!$D$147&gt;0,'8'!$D$147,0)</f>
        <v>0</v>
      </c>
      <c r="F81" s="90">
        <f t="shared" ref="F81:F90" si="7">SUM(G81:M81)</f>
        <v>0</v>
      </c>
      <c r="G81" s="88">
        <f>+IF(E81&gt;0,'8'!$E$172,0)</f>
        <v>0</v>
      </c>
      <c r="H81" s="88">
        <f>+IF(E81&gt;0,'8'!$E$173,0)</f>
        <v>0</v>
      </c>
      <c r="I81" s="88">
        <f>+IF(E81&gt;0,'8'!$E$174,0)</f>
        <v>0</v>
      </c>
      <c r="J81" s="88">
        <f>+IF(E81&gt;0,'8'!$E$175,0)</f>
        <v>0</v>
      </c>
      <c r="K81" s="88">
        <f>+IF(E81&gt;0,'8'!$E$178,0)</f>
        <v>0</v>
      </c>
      <c r="L81" s="88">
        <f>+IF(E81&gt;0,'8'!$E$182,0)</f>
        <v>0</v>
      </c>
      <c r="M81" s="88">
        <f>+IF(E81&gt;0,'8'!$E$187,0)</f>
        <v>0</v>
      </c>
    </row>
    <row r="82" spans="1:13" x14ac:dyDescent="0.25">
      <c r="A82">
        <f>+'8'!$E$1</f>
        <v>8</v>
      </c>
      <c r="B82" s="88">
        <f>IF(E82&gt;0,'8'!$D$2,0)</f>
        <v>0</v>
      </c>
      <c r="C82">
        <f>IF(E82&gt;0,'8'!$D$17,0)</f>
        <v>0</v>
      </c>
      <c r="D82" s="88">
        <f>+IF('8'!$D$148&gt;0,'8'!$C$148,0)</f>
        <v>0</v>
      </c>
      <c r="E82">
        <f>+IF('8'!$D$148&gt;0,'8'!$D$148,0)</f>
        <v>0</v>
      </c>
      <c r="F82" s="90">
        <f t="shared" si="7"/>
        <v>0</v>
      </c>
      <c r="G82" s="88">
        <f>+IF(E82&gt;0,'8'!$E$172,0)</f>
        <v>0</v>
      </c>
      <c r="H82" s="88">
        <f>+IF(E82&gt;0,'8'!$E$173,0)</f>
        <v>0</v>
      </c>
      <c r="I82" s="88">
        <f>+IF(E82&gt;0,'8'!$E$174,0)</f>
        <v>0</v>
      </c>
      <c r="J82" s="88">
        <f>+IF(E82&gt;0,'8'!$E$175,0)</f>
        <v>0</v>
      </c>
      <c r="K82" s="88">
        <f>+IF(E82&gt;0,'8'!$E$178,0)</f>
        <v>0</v>
      </c>
      <c r="L82" s="88">
        <f>+IF(E82&gt;0,'8'!$E$182,0)</f>
        <v>0</v>
      </c>
      <c r="M82" s="88">
        <f>+IF(E82&gt;0,'8'!$E$187,0)</f>
        <v>0</v>
      </c>
    </row>
    <row r="83" spans="1:13" x14ac:dyDescent="0.25">
      <c r="A83">
        <f>+'8'!$E$1</f>
        <v>8</v>
      </c>
      <c r="B83" s="88">
        <f>IF(E83&gt;0,'8'!$D$2,0)</f>
        <v>0</v>
      </c>
      <c r="C83">
        <f>IF(E83&gt;0,'8'!$D$17,0)</f>
        <v>0</v>
      </c>
      <c r="D83" s="88">
        <f>+IF('8'!$D$149&gt;0,'8'!$C$149,0)</f>
        <v>0</v>
      </c>
      <c r="E83">
        <f>+IF('8'!$D$149&gt;0,'8'!$D$149,0)</f>
        <v>0</v>
      </c>
      <c r="F83" s="90">
        <f t="shared" si="7"/>
        <v>0</v>
      </c>
      <c r="G83" s="88">
        <f>+IF(E83&gt;0,'8'!$E$172,0)</f>
        <v>0</v>
      </c>
      <c r="H83" s="88">
        <f>+IF(E83&gt;0,'8'!$E$173,0)</f>
        <v>0</v>
      </c>
      <c r="I83" s="88">
        <f>+IF(E83&gt;0,'8'!$E$174,0)</f>
        <v>0</v>
      </c>
      <c r="J83" s="88">
        <f>+IF(E83&gt;0,'8'!$E$175,0)</f>
        <v>0</v>
      </c>
      <c r="K83" s="88">
        <f>+IF(E83&gt;0,'8'!$E$178,0)</f>
        <v>0</v>
      </c>
      <c r="L83" s="88">
        <f>+IF(E83&gt;0,'8'!$E$182,0)</f>
        <v>0</v>
      </c>
      <c r="M83" s="88">
        <f>+IF(E83&gt;0,'8'!$E$187,0)</f>
        <v>0</v>
      </c>
    </row>
    <row r="84" spans="1:13" x14ac:dyDescent="0.25">
      <c r="A84">
        <f>+'8'!$E$1</f>
        <v>8</v>
      </c>
      <c r="B84" s="88">
        <f>IF(E84&gt;0,'8'!$D$2,0)</f>
        <v>0</v>
      </c>
      <c r="C84">
        <f>IF(E84&gt;0,'8'!$D$17,0)</f>
        <v>0</v>
      </c>
      <c r="D84" s="88">
        <f>+IF('8'!$D$150&gt;0,'8'!$C$150,0)</f>
        <v>0</v>
      </c>
      <c r="E84">
        <f>+IF('8'!$D$150&gt;0,'8'!$D$150,0)</f>
        <v>0</v>
      </c>
      <c r="F84" s="90">
        <f t="shared" si="7"/>
        <v>0</v>
      </c>
      <c r="G84" s="88">
        <f>+IF(E84&gt;0,'8'!$E$172,0)</f>
        <v>0</v>
      </c>
      <c r="H84" s="88">
        <f>+IF(E84&gt;0,'8'!$E$173,0)</f>
        <v>0</v>
      </c>
      <c r="I84" s="88">
        <f>+IF(E84&gt;0,'8'!$E$174,0)</f>
        <v>0</v>
      </c>
      <c r="J84" s="88">
        <f>+IF(E84&gt;0,'8'!$E$175,0)</f>
        <v>0</v>
      </c>
      <c r="K84" s="88">
        <f>+IF(E84&gt;0,'8'!$E$178,0)</f>
        <v>0</v>
      </c>
      <c r="L84" s="88">
        <f>+IF(E84&gt;0,'8'!$E$182,0)</f>
        <v>0</v>
      </c>
      <c r="M84" s="88">
        <f>+IF(E84&gt;0,'8'!$E$187,0)</f>
        <v>0</v>
      </c>
    </row>
    <row r="85" spans="1:13" x14ac:dyDescent="0.25">
      <c r="A85">
        <f>+'8'!$E$1</f>
        <v>8</v>
      </c>
      <c r="B85" s="88">
        <f>IF(E85&gt;0,'8'!$D$2,0)</f>
        <v>0</v>
      </c>
      <c r="C85">
        <f>IF(E85&gt;0,'8'!$D$17,0)</f>
        <v>0</v>
      </c>
      <c r="D85" s="88">
        <f>+IF('8'!$D$151&gt;0,'8'!$C$151,0)</f>
        <v>0</v>
      </c>
      <c r="E85">
        <f>+IF('8'!$D$151&gt;0,'8'!$D$151,0)</f>
        <v>0</v>
      </c>
      <c r="F85" s="90">
        <f t="shared" si="7"/>
        <v>0</v>
      </c>
      <c r="G85" s="88">
        <f>+IF(E85&gt;0,'8'!$E$172,0)</f>
        <v>0</v>
      </c>
      <c r="H85" s="88">
        <f>+IF(E85&gt;0,'8'!$E$173,0)</f>
        <v>0</v>
      </c>
      <c r="I85" s="88">
        <f>+IF(E85&gt;0,'8'!$E$174,0)</f>
        <v>0</v>
      </c>
      <c r="J85" s="88">
        <f>+IF(E85&gt;0,'8'!$E$175,0)</f>
        <v>0</v>
      </c>
      <c r="K85" s="88">
        <f>+IF(E85&gt;0,'8'!$E$178,0)</f>
        <v>0</v>
      </c>
      <c r="L85" s="88">
        <f>+IF(E85&gt;0,'8'!$E$182,0)</f>
        <v>0</v>
      </c>
      <c r="M85" s="88">
        <f>+IF(E85&gt;0,'8'!$E$187,0)</f>
        <v>0</v>
      </c>
    </row>
    <row r="86" spans="1:13" x14ac:dyDescent="0.25">
      <c r="A86">
        <f>+'8'!$E$1</f>
        <v>8</v>
      </c>
      <c r="B86" s="88">
        <f>IF(E86&gt;0,'8'!$D$2,0)</f>
        <v>0</v>
      </c>
      <c r="C86">
        <f>IF(E86&gt;0,'8'!$D$17,0)</f>
        <v>0</v>
      </c>
      <c r="D86" s="88">
        <f>+IF('8'!$D$152&gt;0,'8'!$C$152,0)</f>
        <v>0</v>
      </c>
      <c r="E86">
        <f>+IF('8'!$D$152&gt;0,'8'!$D$152,0)</f>
        <v>0</v>
      </c>
      <c r="F86" s="90">
        <f t="shared" si="7"/>
        <v>0</v>
      </c>
      <c r="G86" s="88">
        <f>+IF(E86&gt;0,'8'!$E$172,0)</f>
        <v>0</v>
      </c>
      <c r="H86" s="88">
        <f>+IF(E86&gt;0,'8'!$E$173,0)</f>
        <v>0</v>
      </c>
      <c r="I86" s="88">
        <f>+IF(E86&gt;0,'8'!$E$174,0)</f>
        <v>0</v>
      </c>
      <c r="J86" s="88">
        <f>+IF(E86&gt;0,'8'!$E$175,0)</f>
        <v>0</v>
      </c>
      <c r="K86" s="88">
        <f>+IF(E86&gt;0,'8'!$E$178,0)</f>
        <v>0</v>
      </c>
      <c r="L86" s="88">
        <f>+IF(E86&gt;0,'8'!$E$182,0)</f>
        <v>0</v>
      </c>
      <c r="M86" s="88">
        <f>+IF(E86&gt;0,'8'!$E$187,0)</f>
        <v>0</v>
      </c>
    </row>
    <row r="87" spans="1:13" x14ac:dyDescent="0.25">
      <c r="A87">
        <f>+'8'!$E$1</f>
        <v>8</v>
      </c>
      <c r="B87" s="88">
        <f>IF(E87&gt;0,'8'!$D$2,0)</f>
        <v>0</v>
      </c>
      <c r="C87">
        <f>IF(E87&gt;0,'8'!$D$17,0)</f>
        <v>0</v>
      </c>
      <c r="D87" s="88">
        <f>+IF('8'!$D$153&gt;0,'8'!$C$153,0)</f>
        <v>0</v>
      </c>
      <c r="E87">
        <f>+IF('8'!$D$153&gt;0,'8'!$D$153,0)</f>
        <v>0</v>
      </c>
      <c r="F87" s="90">
        <f t="shared" si="7"/>
        <v>0</v>
      </c>
      <c r="G87" s="88">
        <f>+IF(E87&gt;0,'8'!$E$172,0)</f>
        <v>0</v>
      </c>
      <c r="H87" s="88">
        <f>+IF(E87&gt;0,'8'!$E$173,0)</f>
        <v>0</v>
      </c>
      <c r="I87" s="88">
        <f>+IF(E87&gt;0,'8'!$E$174,0)</f>
        <v>0</v>
      </c>
      <c r="J87" s="88">
        <f>+IF(E87&gt;0,'8'!$E$175,0)</f>
        <v>0</v>
      </c>
      <c r="K87" s="88">
        <f>+IF(E87&gt;0,'8'!$E$178,0)</f>
        <v>0</v>
      </c>
      <c r="L87" s="88">
        <f>+IF(E87&gt;0,'8'!$E$182,0)</f>
        <v>0</v>
      </c>
      <c r="M87" s="88">
        <f>+IF(E87&gt;0,'8'!$E$187,0)</f>
        <v>0</v>
      </c>
    </row>
    <row r="88" spans="1:13" x14ac:dyDescent="0.25">
      <c r="A88">
        <f>+'8'!$E$1</f>
        <v>8</v>
      </c>
      <c r="B88" s="88">
        <f>IF(E88&gt;0,'8'!$D$2,0)</f>
        <v>0</v>
      </c>
      <c r="C88">
        <f>IF(E88&gt;0,'8'!$D$17,0)</f>
        <v>0</v>
      </c>
      <c r="D88" s="88">
        <f>+IF('8'!$D$154&gt;0,'8'!$C$154,0)</f>
        <v>0</v>
      </c>
      <c r="E88">
        <f>+IF('8'!$D$154&gt;0,'8'!$D$154,0)</f>
        <v>0</v>
      </c>
      <c r="F88" s="90">
        <f t="shared" si="7"/>
        <v>0</v>
      </c>
      <c r="G88" s="88">
        <f>+IF(E88&gt;0,'8'!$E$172,0)</f>
        <v>0</v>
      </c>
      <c r="H88" s="88">
        <f>+IF(E88&gt;0,'8'!$E$173,0)</f>
        <v>0</v>
      </c>
      <c r="I88" s="88">
        <f>+IF(E88&gt;0,'8'!$E$174,0)</f>
        <v>0</v>
      </c>
      <c r="J88" s="88">
        <f>+IF(E88&gt;0,'8'!$E$175,0)</f>
        <v>0</v>
      </c>
      <c r="K88" s="88">
        <f>+IF(E88&gt;0,'8'!$E$178,0)</f>
        <v>0</v>
      </c>
      <c r="L88" s="88">
        <f>+IF(E88&gt;0,'8'!$E$182,0)</f>
        <v>0</v>
      </c>
      <c r="M88" s="88">
        <f>+IF(E88&gt;0,'8'!$E$187,0)</f>
        <v>0</v>
      </c>
    </row>
    <row r="89" spans="1:13" x14ac:dyDescent="0.25">
      <c r="A89">
        <f>+'8'!$E$1</f>
        <v>8</v>
      </c>
      <c r="B89" s="88">
        <f>IF(E89&gt;0,'8'!$D$2,0)</f>
        <v>0</v>
      </c>
      <c r="C89">
        <f>IF(E89&gt;0,'8'!$D$17,0)</f>
        <v>0</v>
      </c>
      <c r="D89" s="88">
        <f>+IF('8'!$D$155&gt;0,'8'!$C$155,0)</f>
        <v>0</v>
      </c>
      <c r="E89">
        <f>+IF('8'!$D$155&gt;0,'8'!$D$155,0)</f>
        <v>0</v>
      </c>
      <c r="F89" s="90">
        <f t="shared" si="7"/>
        <v>0</v>
      </c>
      <c r="G89" s="88">
        <f>+IF(E89&gt;0,'8'!$E$172,0)</f>
        <v>0</v>
      </c>
      <c r="H89" s="88">
        <f>+IF(E89&gt;0,'8'!$E$173,0)</f>
        <v>0</v>
      </c>
      <c r="I89" s="88">
        <f>+IF(E89&gt;0,'8'!$E$174,0)</f>
        <v>0</v>
      </c>
      <c r="J89" s="88">
        <f>+IF(E89&gt;0,'8'!$E$175,0)</f>
        <v>0</v>
      </c>
      <c r="K89" s="88">
        <f>+IF(E89&gt;0,'8'!$E$178,0)</f>
        <v>0</v>
      </c>
      <c r="L89" s="88">
        <f>+IF(E89&gt;0,'8'!$E$182,0)</f>
        <v>0</v>
      </c>
      <c r="M89" s="88">
        <f>+IF(E89&gt;0,'8'!$E$187,0)</f>
        <v>0</v>
      </c>
    </row>
    <row r="90" spans="1:13" x14ac:dyDescent="0.25">
      <c r="A90">
        <f>+'8'!$E$1</f>
        <v>8</v>
      </c>
      <c r="B90" s="88">
        <f>IF(E90&gt;0,'8'!$D$2,0)</f>
        <v>0</v>
      </c>
      <c r="C90">
        <f>IF(E90&gt;0,'8'!$D$17,0)</f>
        <v>0</v>
      </c>
      <c r="D90" s="88">
        <f>+IF('8'!$D$156&gt;0,'8'!$C$156,0)</f>
        <v>0</v>
      </c>
      <c r="E90">
        <f>+IF('8'!$D$156&gt;0,'8'!$D$156,0)</f>
        <v>0</v>
      </c>
      <c r="F90" s="90">
        <f t="shared" si="7"/>
        <v>0</v>
      </c>
      <c r="G90" s="88">
        <f>+IF(E90&gt;0,'8'!$E$172,0)</f>
        <v>0</v>
      </c>
      <c r="H90" s="88">
        <f>+IF(E90&gt;0,'8'!$E$173,0)</f>
        <v>0</v>
      </c>
      <c r="I90" s="88">
        <f>+IF(E90&gt;0,'8'!$E$174,0)</f>
        <v>0</v>
      </c>
      <c r="J90" s="88">
        <f>+IF(E90&gt;0,'8'!$E$175,0)</f>
        <v>0</v>
      </c>
      <c r="K90" s="88">
        <f>+IF(E90&gt;0,'8'!$E$178,0)</f>
        <v>0</v>
      </c>
      <c r="L90" s="88">
        <f>+IF(E90&gt;0,'8'!$E$182,0)</f>
        <v>0</v>
      </c>
      <c r="M90" s="88">
        <f>+IF(E90&gt;0,'8'!$E$187,0)</f>
        <v>0</v>
      </c>
    </row>
    <row r="91" spans="1:13" x14ac:dyDescent="0.25">
      <c r="A91">
        <f>+'9'!$E$1</f>
        <v>9</v>
      </c>
      <c r="B91" s="88">
        <f>IF(E91&gt;0,'9'!$D$2,0)</f>
        <v>0</v>
      </c>
      <c r="C91">
        <f>IF(E91&gt;0,'9'!$D$17,0)</f>
        <v>0</v>
      </c>
      <c r="D91" s="88">
        <f>IFERROR(VLOOKUP(1,'9'!$A$130:$D$146,3,FALSE),0)</f>
        <v>0</v>
      </c>
      <c r="E91">
        <f>IF(D91&gt;0,1,0)</f>
        <v>0</v>
      </c>
      <c r="F91" s="90">
        <f>SUM(G91:M91)</f>
        <v>0</v>
      </c>
      <c r="G91" s="88">
        <f>+IF(E91&gt;0,'9'!$E$172,0)</f>
        <v>0</v>
      </c>
      <c r="H91" s="88">
        <f>+IF(E91&gt;0,'9'!$E$173,0)</f>
        <v>0</v>
      </c>
      <c r="I91" s="88">
        <f>+IF(E91&gt;0,'9'!$E$174,0)</f>
        <v>0</v>
      </c>
      <c r="J91" s="88">
        <f>+IF(E91&gt;0,'9'!$E$175,0)</f>
        <v>0</v>
      </c>
      <c r="K91" s="88">
        <f>+IF(E91&gt;0,'9'!$E$178,0)</f>
        <v>0</v>
      </c>
      <c r="L91" s="88">
        <f>+IF(E91&gt;0,'9'!$E$182,0)</f>
        <v>0</v>
      </c>
      <c r="M91" s="88">
        <f>+IF(E91&gt;0,'9'!$E$187,0)</f>
        <v>0</v>
      </c>
    </row>
    <row r="92" spans="1:13" x14ac:dyDescent="0.25">
      <c r="A92">
        <f>+'9'!$E$1</f>
        <v>9</v>
      </c>
      <c r="B92" s="88">
        <f>IF(E92&gt;0,'9'!$D$2,0)</f>
        <v>0</v>
      </c>
      <c r="C92">
        <f>IF(E92&gt;0,'9'!$D$17,0)</f>
        <v>0</v>
      </c>
      <c r="D92" s="88">
        <f>+IF('9'!$D$147&gt;0,'9'!$C$147,0)</f>
        <v>0</v>
      </c>
      <c r="E92">
        <f>+IF('9'!$D$147&gt;0,'9'!$D$147,0)</f>
        <v>0</v>
      </c>
      <c r="F92" s="90">
        <f t="shared" ref="F92:F101" si="8">SUM(G92:M92)</f>
        <v>0</v>
      </c>
      <c r="G92" s="88">
        <f>+IF(E92&gt;0,'9'!$E$172,0)</f>
        <v>0</v>
      </c>
      <c r="H92" s="88">
        <f>+IF(E92&gt;0,'9'!$E$173,0)</f>
        <v>0</v>
      </c>
      <c r="I92" s="88">
        <f>+IF(E92&gt;0,'9'!$E$174,0)</f>
        <v>0</v>
      </c>
      <c r="J92" s="88">
        <f>+IF(E92&gt;0,'9'!$E$175,0)</f>
        <v>0</v>
      </c>
      <c r="K92" s="88">
        <f>+IF(E92&gt;0,'9'!$E$178,0)</f>
        <v>0</v>
      </c>
      <c r="L92" s="88">
        <f>+IF(E92&gt;0,'9'!$E$182,0)</f>
        <v>0</v>
      </c>
      <c r="M92" s="88">
        <f>+IF(E92&gt;0,'9'!$E$187,0)</f>
        <v>0</v>
      </c>
    </row>
    <row r="93" spans="1:13" x14ac:dyDescent="0.25">
      <c r="A93">
        <f>+'9'!$E$1</f>
        <v>9</v>
      </c>
      <c r="B93" s="88">
        <f>IF(E93&gt;0,'9'!$D$2,0)</f>
        <v>0</v>
      </c>
      <c r="C93">
        <f>IF(E93&gt;0,'9'!$D$17,0)</f>
        <v>0</v>
      </c>
      <c r="D93" s="88">
        <f>+IF('9'!$D$148&gt;0,'9'!$C$148,0)</f>
        <v>0</v>
      </c>
      <c r="E93">
        <f>+IF('9'!$D$148&gt;0,'9'!$D$148,0)</f>
        <v>0</v>
      </c>
      <c r="F93" s="90">
        <f t="shared" si="8"/>
        <v>0</v>
      </c>
      <c r="G93" s="88">
        <f>+IF(E93&gt;0,'9'!$E$172,0)</f>
        <v>0</v>
      </c>
      <c r="H93" s="88">
        <f>+IF(E93&gt;0,'9'!$E$173,0)</f>
        <v>0</v>
      </c>
      <c r="I93" s="88">
        <f>+IF(E93&gt;0,'9'!$E$174,0)</f>
        <v>0</v>
      </c>
      <c r="J93" s="88">
        <f>+IF(E93&gt;0,'9'!$E$175,0)</f>
        <v>0</v>
      </c>
      <c r="K93" s="88">
        <f>+IF(E93&gt;0,'9'!$E$178,0)</f>
        <v>0</v>
      </c>
      <c r="L93" s="88">
        <f>+IF(E93&gt;0,'9'!$E$182,0)</f>
        <v>0</v>
      </c>
      <c r="M93" s="88">
        <f>+IF(E93&gt;0,'9'!$E$187,0)</f>
        <v>0</v>
      </c>
    </row>
    <row r="94" spans="1:13" x14ac:dyDescent="0.25">
      <c r="A94">
        <f>+'9'!$E$1</f>
        <v>9</v>
      </c>
      <c r="B94" s="88">
        <f>IF(E94&gt;0,'9'!$D$2,0)</f>
        <v>0</v>
      </c>
      <c r="C94">
        <f>IF(E94&gt;0,'9'!$D$17,0)</f>
        <v>0</v>
      </c>
      <c r="D94" s="88">
        <f>+IF('9'!$D$149&gt;0,'9'!$C$149,0)</f>
        <v>0</v>
      </c>
      <c r="E94">
        <f>+IF('9'!$D$149&gt;0,'9'!$D$149,0)</f>
        <v>0</v>
      </c>
      <c r="F94" s="90">
        <f t="shared" si="8"/>
        <v>0</v>
      </c>
      <c r="G94" s="88">
        <f>+IF(E94&gt;0,'9'!$E$172,0)</f>
        <v>0</v>
      </c>
      <c r="H94" s="88">
        <f>+IF(E94&gt;0,'9'!$E$173,0)</f>
        <v>0</v>
      </c>
      <c r="I94" s="88">
        <f>+IF(E94&gt;0,'9'!$E$174,0)</f>
        <v>0</v>
      </c>
      <c r="J94" s="88">
        <f>+IF(E94&gt;0,'9'!$E$175,0)</f>
        <v>0</v>
      </c>
      <c r="K94" s="88">
        <f>+IF(E94&gt;0,'9'!$E$178,0)</f>
        <v>0</v>
      </c>
      <c r="L94" s="88">
        <f>+IF(E94&gt;0,'9'!$E$182,0)</f>
        <v>0</v>
      </c>
      <c r="M94" s="88">
        <f>+IF(E94&gt;0,'9'!$E$187,0)</f>
        <v>0</v>
      </c>
    </row>
    <row r="95" spans="1:13" x14ac:dyDescent="0.25">
      <c r="A95">
        <f>+'9'!$E$1</f>
        <v>9</v>
      </c>
      <c r="B95" s="88">
        <f>IF(E95&gt;0,'9'!$D$2,0)</f>
        <v>0</v>
      </c>
      <c r="C95">
        <f>IF(E95&gt;0,'9'!$D$17,0)</f>
        <v>0</v>
      </c>
      <c r="D95" s="88">
        <f>+IF('9'!$D$150&gt;0,'9'!$C$150,0)</f>
        <v>0</v>
      </c>
      <c r="E95">
        <f>+IF('9'!$D$150&gt;0,'9'!$D$150,0)</f>
        <v>0</v>
      </c>
      <c r="F95" s="90">
        <f t="shared" si="8"/>
        <v>0</v>
      </c>
      <c r="G95" s="88">
        <f>+IF(E95&gt;0,'9'!$E$172,0)</f>
        <v>0</v>
      </c>
      <c r="H95" s="88">
        <f>+IF(E95&gt;0,'9'!$E$173,0)</f>
        <v>0</v>
      </c>
      <c r="I95" s="88">
        <f>+IF(E95&gt;0,'9'!$E$174,0)</f>
        <v>0</v>
      </c>
      <c r="J95" s="88">
        <f>+IF(E95&gt;0,'9'!$E$175,0)</f>
        <v>0</v>
      </c>
      <c r="K95" s="88">
        <f>+IF(E95&gt;0,'9'!$E$178,0)</f>
        <v>0</v>
      </c>
      <c r="L95" s="88">
        <f>+IF(E95&gt;0,'9'!$E$182,0)</f>
        <v>0</v>
      </c>
      <c r="M95" s="88">
        <f>+IF(E95&gt;0,'9'!$E$187,0)</f>
        <v>0</v>
      </c>
    </row>
    <row r="96" spans="1:13" x14ac:dyDescent="0.25">
      <c r="A96">
        <f>+'9'!$E$1</f>
        <v>9</v>
      </c>
      <c r="B96" s="88">
        <f>IF(E96&gt;0,'9'!$D$2,0)</f>
        <v>0</v>
      </c>
      <c r="C96">
        <f>IF(E96&gt;0,'9'!$D$17,0)</f>
        <v>0</v>
      </c>
      <c r="D96" s="88">
        <f>+IF('9'!$D$151&gt;0,'9'!$C$151,0)</f>
        <v>0</v>
      </c>
      <c r="E96">
        <f>+IF('9'!$D$151&gt;0,'9'!$D$151,0)</f>
        <v>0</v>
      </c>
      <c r="F96" s="90">
        <f t="shared" si="8"/>
        <v>0</v>
      </c>
      <c r="G96" s="88">
        <f>+IF(E96&gt;0,'9'!$E$172,0)</f>
        <v>0</v>
      </c>
      <c r="H96" s="88">
        <f>+IF(E96&gt;0,'9'!$E$173,0)</f>
        <v>0</v>
      </c>
      <c r="I96" s="88">
        <f>+IF(E96&gt;0,'9'!$E$174,0)</f>
        <v>0</v>
      </c>
      <c r="J96" s="88">
        <f>+IF(E96&gt;0,'9'!$E$175,0)</f>
        <v>0</v>
      </c>
      <c r="K96" s="88">
        <f>+IF(E96&gt;0,'9'!$E$178,0)</f>
        <v>0</v>
      </c>
      <c r="L96" s="88">
        <f>+IF(E96&gt;0,'9'!$E$182,0)</f>
        <v>0</v>
      </c>
      <c r="M96" s="88">
        <f>+IF(E96&gt;0,'9'!$E$187,0)</f>
        <v>0</v>
      </c>
    </row>
    <row r="97" spans="1:13" x14ac:dyDescent="0.25">
      <c r="A97">
        <f>+'9'!$E$1</f>
        <v>9</v>
      </c>
      <c r="B97" s="88">
        <f>IF(E97&gt;0,'9'!$D$2,0)</f>
        <v>0</v>
      </c>
      <c r="C97">
        <f>IF(E97&gt;0,'9'!$D$17,0)</f>
        <v>0</v>
      </c>
      <c r="D97" s="88">
        <f>+IF('9'!$D$152&gt;0,'9'!$C$152,0)</f>
        <v>0</v>
      </c>
      <c r="E97">
        <f>+IF('9'!$D$152&gt;0,'9'!$D$152,0)</f>
        <v>0</v>
      </c>
      <c r="F97" s="90">
        <f t="shared" si="8"/>
        <v>0</v>
      </c>
      <c r="G97" s="88">
        <f>+IF(E97&gt;0,'9'!$E$172,0)</f>
        <v>0</v>
      </c>
      <c r="H97" s="88">
        <f>+IF(E97&gt;0,'9'!$E$173,0)</f>
        <v>0</v>
      </c>
      <c r="I97" s="88">
        <f>+IF(E97&gt;0,'9'!$E$174,0)</f>
        <v>0</v>
      </c>
      <c r="J97" s="88">
        <f>+IF(E97&gt;0,'9'!$E$175,0)</f>
        <v>0</v>
      </c>
      <c r="K97" s="88">
        <f>+IF(E97&gt;0,'9'!$E$178,0)</f>
        <v>0</v>
      </c>
      <c r="L97" s="88">
        <f>+IF(E97&gt;0,'9'!$E$182,0)</f>
        <v>0</v>
      </c>
      <c r="M97" s="88">
        <f>+IF(E97&gt;0,'9'!$E$187,0)</f>
        <v>0</v>
      </c>
    </row>
    <row r="98" spans="1:13" x14ac:dyDescent="0.25">
      <c r="A98">
        <f>+'9'!$E$1</f>
        <v>9</v>
      </c>
      <c r="B98" s="88">
        <f>IF(E98&gt;0,'9'!$D$2,0)</f>
        <v>0</v>
      </c>
      <c r="C98">
        <f>IF(E98&gt;0,'9'!$D$17,0)</f>
        <v>0</v>
      </c>
      <c r="D98" s="88">
        <f>+IF('9'!$D$153&gt;0,'9'!$C$153,0)</f>
        <v>0</v>
      </c>
      <c r="E98">
        <f>+IF('9'!$D$153&gt;0,'9'!$D$153,0)</f>
        <v>0</v>
      </c>
      <c r="F98" s="90">
        <f t="shared" si="8"/>
        <v>0</v>
      </c>
      <c r="G98" s="88">
        <f>+IF(E98&gt;0,'9'!$E$172,0)</f>
        <v>0</v>
      </c>
      <c r="H98" s="88">
        <f>+IF(E98&gt;0,'9'!$E$173,0)</f>
        <v>0</v>
      </c>
      <c r="I98" s="88">
        <f>+IF(E98&gt;0,'9'!$E$174,0)</f>
        <v>0</v>
      </c>
      <c r="J98" s="88">
        <f>+IF(E98&gt;0,'9'!$E$175,0)</f>
        <v>0</v>
      </c>
      <c r="K98" s="88">
        <f>+IF(E98&gt;0,'9'!$E$178,0)</f>
        <v>0</v>
      </c>
      <c r="L98" s="88">
        <f>+IF(E98&gt;0,'9'!$E$182,0)</f>
        <v>0</v>
      </c>
      <c r="M98" s="88">
        <f>+IF(E98&gt;0,'9'!$E$187,0)</f>
        <v>0</v>
      </c>
    </row>
    <row r="99" spans="1:13" x14ac:dyDescent="0.25">
      <c r="A99">
        <f>+'9'!$E$1</f>
        <v>9</v>
      </c>
      <c r="B99" s="88">
        <f>IF(E99&gt;0,'9'!$D$2,0)</f>
        <v>0</v>
      </c>
      <c r="C99">
        <f>IF(E99&gt;0,'9'!$D$17,0)</f>
        <v>0</v>
      </c>
      <c r="D99" s="88">
        <f>+IF('9'!$D$154&gt;0,'9'!$C$154,0)</f>
        <v>0</v>
      </c>
      <c r="E99">
        <f>+IF('9'!$D$154&gt;0,'9'!$D$154,0)</f>
        <v>0</v>
      </c>
      <c r="F99" s="90">
        <f t="shared" si="8"/>
        <v>0</v>
      </c>
      <c r="G99" s="88">
        <f>+IF(E99&gt;0,'9'!$E$172,0)</f>
        <v>0</v>
      </c>
      <c r="H99" s="88">
        <f>+IF(E99&gt;0,'9'!$E$173,0)</f>
        <v>0</v>
      </c>
      <c r="I99" s="88">
        <f>+IF(E99&gt;0,'9'!$E$174,0)</f>
        <v>0</v>
      </c>
      <c r="J99" s="88">
        <f>+IF(E99&gt;0,'9'!$E$175,0)</f>
        <v>0</v>
      </c>
      <c r="K99" s="88">
        <f>+IF(E99&gt;0,'9'!$E$178,0)</f>
        <v>0</v>
      </c>
      <c r="L99" s="88">
        <f>+IF(E99&gt;0,'9'!$E$182,0)</f>
        <v>0</v>
      </c>
      <c r="M99" s="88">
        <f>+IF(E99&gt;0,'9'!$E$187,0)</f>
        <v>0</v>
      </c>
    </row>
    <row r="100" spans="1:13" x14ac:dyDescent="0.25">
      <c r="A100">
        <f>+'9'!$E$1</f>
        <v>9</v>
      </c>
      <c r="B100" s="88">
        <f>IF(E100&gt;0,'9'!$D$2,0)</f>
        <v>0</v>
      </c>
      <c r="C100">
        <f>IF(E100&gt;0,'9'!$D$17,0)</f>
        <v>0</v>
      </c>
      <c r="D100" s="88">
        <f>+IF('9'!$D$155&gt;0,'9'!$C$155,0)</f>
        <v>0</v>
      </c>
      <c r="E100">
        <f>+IF('9'!$D$155&gt;0,'9'!$D$155,0)</f>
        <v>0</v>
      </c>
      <c r="F100" s="90">
        <f t="shared" si="8"/>
        <v>0</v>
      </c>
      <c r="G100" s="88">
        <f>+IF(E100&gt;0,'9'!$E$172,0)</f>
        <v>0</v>
      </c>
      <c r="H100" s="88">
        <f>+IF(E100&gt;0,'9'!$E$173,0)</f>
        <v>0</v>
      </c>
      <c r="I100" s="88">
        <f>+IF(E100&gt;0,'9'!$E$174,0)</f>
        <v>0</v>
      </c>
      <c r="J100" s="88">
        <f>+IF(E100&gt;0,'9'!$E$175,0)</f>
        <v>0</v>
      </c>
      <c r="K100" s="88">
        <f>+IF(E100&gt;0,'9'!$E$178,0)</f>
        <v>0</v>
      </c>
      <c r="L100" s="88">
        <f>+IF(E100&gt;0,'9'!$E$182,0)</f>
        <v>0</v>
      </c>
      <c r="M100" s="88">
        <f>+IF(E100&gt;0,'9'!$E$187,0)</f>
        <v>0</v>
      </c>
    </row>
    <row r="101" spans="1:13" x14ac:dyDescent="0.25">
      <c r="A101">
        <f>+'9'!$E$1</f>
        <v>9</v>
      </c>
      <c r="B101" s="88">
        <f>IF(E101&gt;0,'9'!$D$2,0)</f>
        <v>0</v>
      </c>
      <c r="C101">
        <f>IF(E101&gt;0,'9'!$D$17,0)</f>
        <v>0</v>
      </c>
      <c r="D101" s="88">
        <f>+IF('9'!$D$156&gt;0,'9'!$C$156,0)</f>
        <v>0</v>
      </c>
      <c r="E101">
        <f>+IF('9'!$D$156&gt;0,'9'!$D$156,0)</f>
        <v>0</v>
      </c>
      <c r="F101" s="90">
        <f t="shared" si="8"/>
        <v>0</v>
      </c>
      <c r="G101" s="88">
        <f>+IF(E101&gt;0,'9'!$E$172,0)</f>
        <v>0</v>
      </c>
      <c r="H101" s="88">
        <f>+IF(E101&gt;0,'9'!$E$173,0)</f>
        <v>0</v>
      </c>
      <c r="I101" s="88">
        <f>+IF(E101&gt;0,'9'!$E$174,0)</f>
        <v>0</v>
      </c>
      <c r="J101" s="88">
        <f>+IF(E101&gt;0,'9'!$E$175,0)</f>
        <v>0</v>
      </c>
      <c r="K101" s="88">
        <f>+IF(E101&gt;0,'9'!$E$178,0)</f>
        <v>0</v>
      </c>
      <c r="L101" s="88">
        <f>+IF(E101&gt;0,'9'!$E$182,0)</f>
        <v>0</v>
      </c>
      <c r="M101" s="88">
        <f>+IF(E101&gt;0,'9'!$E$187,0)</f>
        <v>0</v>
      </c>
    </row>
    <row r="102" spans="1:13" x14ac:dyDescent="0.25">
      <c r="A102">
        <f>+'10'!$E$1</f>
        <v>10</v>
      </c>
      <c r="B102" s="88">
        <f>IF(E102&gt;0,'10'!$D$2,0)</f>
        <v>0</v>
      </c>
      <c r="C102">
        <f>IF(E102&gt;0,'10'!$D$17,0)</f>
        <v>0</v>
      </c>
      <c r="D102" s="88">
        <f>IFERROR(VLOOKUP(1,'10'!$A$130:$D$146,3,FALSE),0)</f>
        <v>0</v>
      </c>
      <c r="E102">
        <f>IF(D102&gt;0,1,0)</f>
        <v>0</v>
      </c>
      <c r="F102" s="90">
        <f>SUM(G102:M102)</f>
        <v>0</v>
      </c>
      <c r="G102" s="88">
        <f>+IF(E102&gt;0,'10'!$E$172,0)</f>
        <v>0</v>
      </c>
      <c r="H102" s="88">
        <f>+IF(E102&gt;0,'10'!$E$173,0)</f>
        <v>0</v>
      </c>
      <c r="I102" s="88">
        <f>+IF(E102&gt;0,'10'!$E$174,0)</f>
        <v>0</v>
      </c>
      <c r="J102" s="88">
        <f>+IF(E102&gt;0,'10'!$E$175,0)</f>
        <v>0</v>
      </c>
      <c r="K102" s="88">
        <f>+IF(E102&gt;0,'10'!$E$178,0)</f>
        <v>0</v>
      </c>
      <c r="L102" s="88">
        <f>+IF(E102&gt;0,'10'!$E$182,0)</f>
        <v>0</v>
      </c>
      <c r="M102" s="88">
        <f>+IF(E102&gt;0,'10'!$E$187,0)</f>
        <v>0</v>
      </c>
    </row>
    <row r="103" spans="1:13" x14ac:dyDescent="0.25">
      <c r="A103">
        <f>+'10'!$E$1</f>
        <v>10</v>
      </c>
      <c r="B103" s="88">
        <f>IF(E103&gt;0,'10'!$D$2,0)</f>
        <v>0</v>
      </c>
      <c r="C103">
        <f>IF(E103&gt;0,'10'!$D$17,0)</f>
        <v>0</v>
      </c>
      <c r="D103" s="88">
        <f>+IF('10'!$D$147&gt;0,'10'!$C$147,0)</f>
        <v>0</v>
      </c>
      <c r="E103">
        <f>+IF('10'!$D$147&gt;0,'10'!$D$147,0)</f>
        <v>0</v>
      </c>
      <c r="F103" s="90">
        <f t="shared" ref="F103:F112" si="9">SUM(G103:M103)</f>
        <v>0</v>
      </c>
      <c r="G103" s="88">
        <f>+IF(E103&gt;0,'10'!$E$172,0)</f>
        <v>0</v>
      </c>
      <c r="H103" s="88">
        <f>+IF(E103&gt;0,'10'!$E$173,0)</f>
        <v>0</v>
      </c>
      <c r="I103" s="88">
        <f>+IF(E103&gt;0,'10'!$E$174,0)</f>
        <v>0</v>
      </c>
      <c r="J103" s="88">
        <f>+IF(E103&gt;0,'10'!$E$175,0)</f>
        <v>0</v>
      </c>
      <c r="K103" s="88">
        <f>+IF(E103&gt;0,'10'!$E$178,0)</f>
        <v>0</v>
      </c>
      <c r="L103" s="88">
        <f>+IF(E103&gt;0,'10'!$E$182,0)</f>
        <v>0</v>
      </c>
      <c r="M103" s="88">
        <f>+IF(E103&gt;0,'10'!$E$187,0)</f>
        <v>0</v>
      </c>
    </row>
    <row r="104" spans="1:13" x14ac:dyDescent="0.25">
      <c r="A104">
        <f>+'10'!$E$1</f>
        <v>10</v>
      </c>
      <c r="B104" s="88">
        <f>IF(E104&gt;0,'10'!$D$2,0)</f>
        <v>0</v>
      </c>
      <c r="C104">
        <f>IF(E104&gt;0,'10'!$D$17,0)</f>
        <v>0</v>
      </c>
      <c r="D104" s="88">
        <f>+IF('10'!$D$148&gt;0,'10'!$C$148,0)</f>
        <v>0</v>
      </c>
      <c r="E104">
        <f>+IF('10'!$D$148&gt;0,'10'!$D$148,0)</f>
        <v>0</v>
      </c>
      <c r="F104" s="90">
        <f t="shared" si="9"/>
        <v>0</v>
      </c>
      <c r="G104" s="88">
        <f>+IF(E104&gt;0,'10'!$E$172,0)</f>
        <v>0</v>
      </c>
      <c r="H104" s="88">
        <f>+IF(E104&gt;0,'10'!$E$173,0)</f>
        <v>0</v>
      </c>
      <c r="I104" s="88">
        <f>+IF(E104&gt;0,'10'!$E$174,0)</f>
        <v>0</v>
      </c>
      <c r="J104" s="88">
        <f>+IF(E104&gt;0,'10'!$E$175,0)</f>
        <v>0</v>
      </c>
      <c r="K104" s="88">
        <f>+IF(E104&gt;0,'10'!$E$178,0)</f>
        <v>0</v>
      </c>
      <c r="L104" s="88">
        <f>+IF(E104&gt;0,'10'!$E$182,0)</f>
        <v>0</v>
      </c>
      <c r="M104" s="88">
        <f>+IF(E104&gt;0,'10'!$E$187,0)</f>
        <v>0</v>
      </c>
    </row>
    <row r="105" spans="1:13" x14ac:dyDescent="0.25">
      <c r="A105">
        <f>+'10'!$E$1</f>
        <v>10</v>
      </c>
      <c r="B105" s="88">
        <f>IF(E105&gt;0,'10'!$D$2,0)</f>
        <v>0</v>
      </c>
      <c r="C105">
        <f>IF(E105&gt;0,'10'!$D$17,0)</f>
        <v>0</v>
      </c>
      <c r="D105" s="88">
        <f>+IF('10'!$D$149&gt;0,'10'!$C$149,0)</f>
        <v>0</v>
      </c>
      <c r="E105">
        <f>+IF('10'!$D$149&gt;0,'10'!$D$149,0)</f>
        <v>0</v>
      </c>
      <c r="F105" s="90">
        <f t="shared" si="9"/>
        <v>0</v>
      </c>
      <c r="G105" s="88">
        <f>+IF(E105&gt;0,'10'!$E$172,0)</f>
        <v>0</v>
      </c>
      <c r="H105" s="88">
        <f>+IF(E105&gt;0,'10'!$E$173,0)</f>
        <v>0</v>
      </c>
      <c r="I105" s="88">
        <f>+IF(E105&gt;0,'10'!$E$174,0)</f>
        <v>0</v>
      </c>
      <c r="J105" s="88">
        <f>+IF(E105&gt;0,'10'!$E$175,0)</f>
        <v>0</v>
      </c>
      <c r="K105" s="88">
        <f>+IF(E105&gt;0,'10'!$E$178,0)</f>
        <v>0</v>
      </c>
      <c r="L105" s="88">
        <f>+IF(E105&gt;0,'10'!$E$182,0)</f>
        <v>0</v>
      </c>
      <c r="M105" s="88">
        <f>+IF(E105&gt;0,'10'!$E$187,0)</f>
        <v>0</v>
      </c>
    </row>
    <row r="106" spans="1:13" x14ac:dyDescent="0.25">
      <c r="A106">
        <f>+'10'!$E$1</f>
        <v>10</v>
      </c>
      <c r="B106" s="88">
        <f>IF(E106&gt;0,'10'!$D$2,0)</f>
        <v>0</v>
      </c>
      <c r="C106">
        <f>IF(E106&gt;0,'10'!$D$17,0)</f>
        <v>0</v>
      </c>
      <c r="D106" s="88">
        <f>+IF('10'!$D$150&gt;0,'10'!$C$150,0)</f>
        <v>0</v>
      </c>
      <c r="E106">
        <f>+IF('10'!$D$150&gt;0,'10'!$D$150,0)</f>
        <v>0</v>
      </c>
      <c r="F106" s="90">
        <f t="shared" si="9"/>
        <v>0</v>
      </c>
      <c r="G106" s="88">
        <f>+IF(E106&gt;0,'10'!$E$172,0)</f>
        <v>0</v>
      </c>
      <c r="H106" s="88">
        <f>+IF(E106&gt;0,'10'!$E$173,0)</f>
        <v>0</v>
      </c>
      <c r="I106" s="88">
        <f>+IF(E106&gt;0,'10'!$E$174,0)</f>
        <v>0</v>
      </c>
      <c r="J106" s="88">
        <f>+IF(E106&gt;0,'10'!$E$175,0)</f>
        <v>0</v>
      </c>
      <c r="K106" s="88">
        <f>+IF(E106&gt;0,'10'!$E$178,0)</f>
        <v>0</v>
      </c>
      <c r="L106" s="88">
        <f>+IF(E106&gt;0,'10'!$E$182,0)</f>
        <v>0</v>
      </c>
      <c r="M106" s="88">
        <f>+IF(E106&gt;0,'10'!$E$187,0)</f>
        <v>0</v>
      </c>
    </row>
    <row r="107" spans="1:13" x14ac:dyDescent="0.25">
      <c r="A107">
        <f>+'10'!$E$1</f>
        <v>10</v>
      </c>
      <c r="B107" s="88">
        <f>IF(E107&gt;0,'10'!$D$2,0)</f>
        <v>0</v>
      </c>
      <c r="C107">
        <f>IF(E107&gt;0,'10'!$D$17,0)</f>
        <v>0</v>
      </c>
      <c r="D107" s="88">
        <f>+IF('10'!$D$151&gt;0,'10'!$C$151,0)</f>
        <v>0</v>
      </c>
      <c r="E107">
        <f>+IF('10'!$D$151&gt;0,'10'!$D$151,0)</f>
        <v>0</v>
      </c>
      <c r="F107" s="90">
        <f t="shared" si="9"/>
        <v>0</v>
      </c>
      <c r="G107" s="88">
        <f>+IF(E107&gt;0,'10'!$E$172,0)</f>
        <v>0</v>
      </c>
      <c r="H107" s="88">
        <f>+IF(E107&gt;0,'10'!$E$173,0)</f>
        <v>0</v>
      </c>
      <c r="I107" s="88">
        <f>+IF(E107&gt;0,'10'!$E$174,0)</f>
        <v>0</v>
      </c>
      <c r="J107" s="88">
        <f>+IF(E107&gt;0,'10'!$E$175,0)</f>
        <v>0</v>
      </c>
      <c r="K107" s="88">
        <f>+IF(E107&gt;0,'10'!$E$178,0)</f>
        <v>0</v>
      </c>
      <c r="L107" s="88">
        <f>+IF(E107&gt;0,'10'!$E$182,0)</f>
        <v>0</v>
      </c>
      <c r="M107" s="88">
        <f>+IF(E107&gt;0,'10'!$E$187,0)</f>
        <v>0</v>
      </c>
    </row>
    <row r="108" spans="1:13" x14ac:dyDescent="0.25">
      <c r="A108">
        <f>+'10'!$E$1</f>
        <v>10</v>
      </c>
      <c r="B108" s="88">
        <f>IF(E108&gt;0,'10'!$D$2,0)</f>
        <v>0</v>
      </c>
      <c r="C108">
        <f>IF(E108&gt;0,'10'!$D$17,0)</f>
        <v>0</v>
      </c>
      <c r="D108" s="88">
        <f>+IF('10'!$D$152&gt;0,'10'!$C$152,0)</f>
        <v>0</v>
      </c>
      <c r="E108">
        <f>+IF('10'!$D$152&gt;0,'10'!$D$152,0)</f>
        <v>0</v>
      </c>
      <c r="F108" s="90">
        <f t="shared" si="9"/>
        <v>0</v>
      </c>
      <c r="G108" s="88">
        <f>+IF(E108&gt;0,'10'!$E$172,0)</f>
        <v>0</v>
      </c>
      <c r="H108" s="88">
        <f>+IF(E108&gt;0,'10'!$E$173,0)</f>
        <v>0</v>
      </c>
      <c r="I108" s="88">
        <f>+IF(E108&gt;0,'10'!$E$174,0)</f>
        <v>0</v>
      </c>
      <c r="J108" s="88">
        <f>+IF(E108&gt;0,'10'!$E$175,0)</f>
        <v>0</v>
      </c>
      <c r="K108" s="88">
        <f>+IF(E108&gt;0,'10'!$E$178,0)</f>
        <v>0</v>
      </c>
      <c r="L108" s="88">
        <f>+IF(E108&gt;0,'10'!$E$182,0)</f>
        <v>0</v>
      </c>
      <c r="M108" s="88">
        <f>+IF(E108&gt;0,'10'!$E$187,0)</f>
        <v>0</v>
      </c>
    </row>
    <row r="109" spans="1:13" x14ac:dyDescent="0.25">
      <c r="A109">
        <f>+'10'!$E$1</f>
        <v>10</v>
      </c>
      <c r="B109" s="88">
        <f>IF(E109&gt;0,'10'!$D$2,0)</f>
        <v>0</v>
      </c>
      <c r="C109">
        <f>IF(E109&gt;0,'10'!$D$17,0)</f>
        <v>0</v>
      </c>
      <c r="D109" s="88">
        <f>+IF('10'!$D$153&gt;0,'10'!$C$153,0)</f>
        <v>0</v>
      </c>
      <c r="E109">
        <f>+IF('10'!$D$153&gt;0,'10'!$D$153,0)</f>
        <v>0</v>
      </c>
      <c r="F109" s="90">
        <f t="shared" si="9"/>
        <v>0</v>
      </c>
      <c r="G109" s="88">
        <f>+IF(E109&gt;0,'10'!$E$172,0)</f>
        <v>0</v>
      </c>
      <c r="H109" s="88">
        <f>+IF(E109&gt;0,'10'!$E$173,0)</f>
        <v>0</v>
      </c>
      <c r="I109" s="88">
        <f>+IF(E109&gt;0,'10'!$E$174,0)</f>
        <v>0</v>
      </c>
      <c r="J109" s="88">
        <f>+IF(E109&gt;0,'10'!$E$175,0)</f>
        <v>0</v>
      </c>
      <c r="K109" s="88">
        <f>+IF(E109&gt;0,'10'!$E$178,0)</f>
        <v>0</v>
      </c>
      <c r="L109" s="88">
        <f>+IF(E109&gt;0,'10'!$E$182,0)</f>
        <v>0</v>
      </c>
      <c r="M109" s="88">
        <f>+IF(E109&gt;0,'10'!$E$187,0)</f>
        <v>0</v>
      </c>
    </row>
    <row r="110" spans="1:13" x14ac:dyDescent="0.25">
      <c r="A110">
        <f>+'10'!$E$1</f>
        <v>10</v>
      </c>
      <c r="B110" s="88">
        <f>IF(E110&gt;0,'10'!$D$2,0)</f>
        <v>0</v>
      </c>
      <c r="C110">
        <f>IF(E110&gt;0,'10'!$D$17,0)</f>
        <v>0</v>
      </c>
      <c r="D110" s="88">
        <f>+IF('10'!$D$154&gt;0,'10'!$C$154,0)</f>
        <v>0</v>
      </c>
      <c r="E110">
        <f>+IF('10'!$D$154&gt;0,'10'!$D$154,0)</f>
        <v>0</v>
      </c>
      <c r="F110" s="90">
        <f t="shared" si="9"/>
        <v>0</v>
      </c>
      <c r="G110" s="88">
        <f>+IF(E110&gt;0,'10'!$E$172,0)</f>
        <v>0</v>
      </c>
      <c r="H110" s="88">
        <f>+IF(E110&gt;0,'10'!$E$173,0)</f>
        <v>0</v>
      </c>
      <c r="I110" s="88">
        <f>+IF(E110&gt;0,'10'!$E$174,0)</f>
        <v>0</v>
      </c>
      <c r="J110" s="88">
        <f>+IF(E110&gt;0,'10'!$E$175,0)</f>
        <v>0</v>
      </c>
      <c r="K110" s="88">
        <f>+IF(E110&gt;0,'10'!$E$178,0)</f>
        <v>0</v>
      </c>
      <c r="L110" s="88">
        <f>+IF(E110&gt;0,'10'!$E$182,0)</f>
        <v>0</v>
      </c>
      <c r="M110" s="88">
        <f>+IF(E110&gt;0,'10'!$E$187,0)</f>
        <v>0</v>
      </c>
    </row>
    <row r="111" spans="1:13" x14ac:dyDescent="0.25">
      <c r="A111">
        <f>+'10'!$E$1</f>
        <v>10</v>
      </c>
      <c r="B111" s="88">
        <f>IF(E111&gt;0,'10'!$D$2,0)</f>
        <v>0</v>
      </c>
      <c r="C111">
        <f>IF(E111&gt;0,'10'!$D$17,0)</f>
        <v>0</v>
      </c>
      <c r="D111" s="88">
        <f>+IF('10'!$D$155&gt;0,'10'!$C$155,0)</f>
        <v>0</v>
      </c>
      <c r="E111">
        <f>+IF('10'!$D$155&gt;0,'10'!$D$155,0)</f>
        <v>0</v>
      </c>
      <c r="F111" s="90">
        <f t="shared" si="9"/>
        <v>0</v>
      </c>
      <c r="G111" s="88">
        <f>+IF(E111&gt;0,'10'!$E$172,0)</f>
        <v>0</v>
      </c>
      <c r="H111" s="88">
        <f>+IF(E111&gt;0,'10'!$E$173,0)</f>
        <v>0</v>
      </c>
      <c r="I111" s="88">
        <f>+IF(E111&gt;0,'10'!$E$174,0)</f>
        <v>0</v>
      </c>
      <c r="J111" s="88">
        <f>+IF(E111&gt;0,'10'!$E$175,0)</f>
        <v>0</v>
      </c>
      <c r="K111" s="88">
        <f>+IF(E111&gt;0,'10'!$E$178,0)</f>
        <v>0</v>
      </c>
      <c r="L111" s="88">
        <f>+IF(E111&gt;0,'10'!$E$182,0)</f>
        <v>0</v>
      </c>
      <c r="M111" s="88">
        <f>+IF(E111&gt;0,'10'!$E$187,0)</f>
        <v>0</v>
      </c>
    </row>
    <row r="112" spans="1:13" x14ac:dyDescent="0.25">
      <c r="A112">
        <f>+'10'!$E$1</f>
        <v>10</v>
      </c>
      <c r="B112" s="88">
        <f>IF(E112&gt;0,'10'!$D$2,0)</f>
        <v>0</v>
      </c>
      <c r="C112">
        <f>IF(E112&gt;0,'10'!$D$17,0)</f>
        <v>0</v>
      </c>
      <c r="D112" s="88">
        <f>+IF('10'!$D$156&gt;0,'10'!$C$156,0)</f>
        <v>0</v>
      </c>
      <c r="E112">
        <f>+IF('10'!$D$156&gt;0,'10'!$D$156,0)</f>
        <v>0</v>
      </c>
      <c r="F112" s="90">
        <f t="shared" si="9"/>
        <v>0</v>
      </c>
      <c r="G112" s="88">
        <f>+IF(E112&gt;0,'10'!$E$172,0)</f>
        <v>0</v>
      </c>
      <c r="H112" s="88">
        <f>+IF(E112&gt;0,'10'!$E$173,0)</f>
        <v>0</v>
      </c>
      <c r="I112" s="88">
        <f>+IF(E112&gt;0,'10'!$E$174,0)</f>
        <v>0</v>
      </c>
      <c r="J112" s="88">
        <f>+IF(E112&gt;0,'10'!$E$175,0)</f>
        <v>0</v>
      </c>
      <c r="K112" s="88">
        <f>+IF(E112&gt;0,'10'!$E$178,0)</f>
        <v>0</v>
      </c>
      <c r="L112" s="88">
        <f>+IF(E112&gt;0,'10'!$E$182,0)</f>
        <v>0</v>
      </c>
      <c r="M112" s="88">
        <f>+IF(E112&gt;0,'10'!$E$187,0)</f>
        <v>0</v>
      </c>
    </row>
    <row r="113" spans="1:13" x14ac:dyDescent="0.25">
      <c r="A113">
        <f>+'11'!$E$1</f>
        <v>11</v>
      </c>
      <c r="B113" s="88">
        <f>IF(E113&gt;0,'11'!$D$2,0)</f>
        <v>0</v>
      </c>
      <c r="C113">
        <f>IF(E113&gt;0,'11'!$D$17,0)</f>
        <v>0</v>
      </c>
      <c r="D113" s="88">
        <f>IFERROR(VLOOKUP(1,'11'!$A$130:$D$146,3,FALSE),0)</f>
        <v>0</v>
      </c>
      <c r="E113">
        <f>IF(D113&gt;0,1,0)</f>
        <v>0</v>
      </c>
      <c r="F113" s="90">
        <f>SUM(G113:M113)</f>
        <v>0</v>
      </c>
      <c r="G113" s="88">
        <f>+IF(E113&gt;0,'11'!$E$172,0)</f>
        <v>0</v>
      </c>
      <c r="H113" s="88">
        <f>+IF(E113&gt;0,'11'!$E$173,0)</f>
        <v>0</v>
      </c>
      <c r="I113" s="88">
        <f>+IF(E113&gt;0,'11'!$E$174,0)</f>
        <v>0</v>
      </c>
      <c r="J113" s="88">
        <f>+IF(E113&gt;0,'11'!$E$175,0)</f>
        <v>0</v>
      </c>
      <c r="K113" s="88">
        <f>+IF(E113&gt;0,'11'!$E$178,0)</f>
        <v>0</v>
      </c>
      <c r="L113" s="88">
        <f>+IF(E113&gt;0,'11'!$E$182,0)</f>
        <v>0</v>
      </c>
      <c r="M113" s="88">
        <f>+IF(E113&gt;0,'11'!$E$187,0)</f>
        <v>0</v>
      </c>
    </row>
    <row r="114" spans="1:13" x14ac:dyDescent="0.25">
      <c r="A114">
        <f>+'11'!$E$1</f>
        <v>11</v>
      </c>
      <c r="B114" s="88">
        <f>IF(E114&gt;0,'11'!$D$2,0)</f>
        <v>0</v>
      </c>
      <c r="C114">
        <f>IF(E114&gt;0,'11'!$D$17,0)</f>
        <v>0</v>
      </c>
      <c r="D114" s="88">
        <f>+IF('11'!$D$147&gt;0,'11'!$C$147,0)</f>
        <v>0</v>
      </c>
      <c r="E114">
        <f>+IF('11'!$D$147&gt;0,'11'!$D$147,0)</f>
        <v>0</v>
      </c>
      <c r="F114" s="90">
        <f t="shared" ref="F114:F123" si="10">SUM(G114:M114)</f>
        <v>0</v>
      </c>
      <c r="G114" s="88">
        <f>+IF(E114&gt;0,'11'!$E$172,0)</f>
        <v>0</v>
      </c>
      <c r="H114" s="88">
        <f>+IF(E114&gt;0,'11'!$E$173,0)</f>
        <v>0</v>
      </c>
      <c r="I114" s="88">
        <f>+IF(E114&gt;0,'11'!$E$174,0)</f>
        <v>0</v>
      </c>
      <c r="J114" s="88">
        <f>+IF(E114&gt;0,'11'!$E$175,0)</f>
        <v>0</v>
      </c>
      <c r="K114" s="88">
        <f>+IF(E114&gt;0,'11'!$E$178,0)</f>
        <v>0</v>
      </c>
      <c r="L114" s="88">
        <f>+IF(E114&gt;0,'11'!$E$182,0)</f>
        <v>0</v>
      </c>
      <c r="M114" s="88">
        <f>+IF(E114&gt;0,'11'!$E$187,0)</f>
        <v>0</v>
      </c>
    </row>
    <row r="115" spans="1:13" x14ac:dyDescent="0.25">
      <c r="A115">
        <f>+'11'!$E$1</f>
        <v>11</v>
      </c>
      <c r="B115" s="88">
        <f>IF(E115&gt;0,'11'!$D$2,0)</f>
        <v>0</v>
      </c>
      <c r="C115">
        <f>IF(E115&gt;0,'11'!$D$17,0)</f>
        <v>0</v>
      </c>
      <c r="D115" s="88">
        <f>+IF('11'!$D$148&gt;0,'11'!$C$148,0)</f>
        <v>0</v>
      </c>
      <c r="E115">
        <f>+IF('11'!$D$148&gt;0,'11'!$D$148,0)</f>
        <v>0</v>
      </c>
      <c r="F115" s="90">
        <f t="shared" si="10"/>
        <v>0</v>
      </c>
      <c r="G115" s="88">
        <f>+IF(E115&gt;0,'11'!$E$172,0)</f>
        <v>0</v>
      </c>
      <c r="H115" s="88">
        <f>+IF(E115&gt;0,'11'!$E$173,0)</f>
        <v>0</v>
      </c>
      <c r="I115" s="88">
        <f>+IF(E115&gt;0,'11'!$E$174,0)</f>
        <v>0</v>
      </c>
      <c r="J115" s="88">
        <f>+IF(E115&gt;0,'11'!$E$175,0)</f>
        <v>0</v>
      </c>
      <c r="K115" s="88">
        <f>+IF(E115&gt;0,'11'!$E$178,0)</f>
        <v>0</v>
      </c>
      <c r="L115" s="88">
        <f>+IF(E115&gt;0,'11'!$E$182,0)</f>
        <v>0</v>
      </c>
      <c r="M115" s="88">
        <f>+IF(E115&gt;0,'11'!$E$187,0)</f>
        <v>0</v>
      </c>
    </row>
    <row r="116" spans="1:13" x14ac:dyDescent="0.25">
      <c r="A116">
        <f>+'11'!$E$1</f>
        <v>11</v>
      </c>
      <c r="B116" s="88">
        <f>IF(E116&gt;0,'11'!$D$2,0)</f>
        <v>0</v>
      </c>
      <c r="C116">
        <f>IF(E116&gt;0,'11'!$D$17,0)</f>
        <v>0</v>
      </c>
      <c r="D116" s="88">
        <f>+IF('11'!$D$149&gt;0,'11'!$C$149,0)</f>
        <v>0</v>
      </c>
      <c r="E116">
        <f>+IF('11'!$D$149&gt;0,'11'!$D$149,0)</f>
        <v>0</v>
      </c>
      <c r="F116" s="90">
        <f t="shared" si="10"/>
        <v>0</v>
      </c>
      <c r="G116" s="88">
        <f>+IF(E116&gt;0,'11'!$E$172,0)</f>
        <v>0</v>
      </c>
      <c r="H116" s="88">
        <f>+IF(E116&gt;0,'11'!$E$173,0)</f>
        <v>0</v>
      </c>
      <c r="I116" s="88">
        <f>+IF(E116&gt;0,'11'!$E$174,0)</f>
        <v>0</v>
      </c>
      <c r="J116" s="88">
        <f>+IF(E116&gt;0,'11'!$E$175,0)</f>
        <v>0</v>
      </c>
      <c r="K116" s="88">
        <f>+IF(E116&gt;0,'11'!$E$178,0)</f>
        <v>0</v>
      </c>
      <c r="L116" s="88">
        <f>+IF(E116&gt;0,'11'!$E$182,0)</f>
        <v>0</v>
      </c>
      <c r="M116" s="88">
        <f>+IF(E116&gt;0,'11'!$E$187,0)</f>
        <v>0</v>
      </c>
    </row>
    <row r="117" spans="1:13" x14ac:dyDescent="0.25">
      <c r="A117">
        <f>+'11'!$E$1</f>
        <v>11</v>
      </c>
      <c r="B117" s="88">
        <f>IF(E117&gt;0,'11'!$D$2,0)</f>
        <v>0</v>
      </c>
      <c r="C117">
        <f>IF(E117&gt;0,'11'!$D$17,0)</f>
        <v>0</v>
      </c>
      <c r="D117" s="88">
        <f>+IF('11'!$D$150&gt;0,'11'!$C$150,0)</f>
        <v>0</v>
      </c>
      <c r="E117">
        <f>+IF('11'!$D$150&gt;0,'11'!$D$150,0)</f>
        <v>0</v>
      </c>
      <c r="F117" s="90">
        <f t="shared" si="10"/>
        <v>0</v>
      </c>
      <c r="G117" s="88">
        <f>+IF(E117&gt;0,'11'!$E$172,0)</f>
        <v>0</v>
      </c>
      <c r="H117" s="88">
        <f>+IF(E117&gt;0,'11'!$E$173,0)</f>
        <v>0</v>
      </c>
      <c r="I117" s="88">
        <f>+IF(E117&gt;0,'11'!$E$174,0)</f>
        <v>0</v>
      </c>
      <c r="J117" s="88">
        <f>+IF(E117&gt;0,'11'!$E$175,0)</f>
        <v>0</v>
      </c>
      <c r="K117" s="88">
        <f>+IF(E117&gt;0,'11'!$E$178,0)</f>
        <v>0</v>
      </c>
      <c r="L117" s="88">
        <f>+IF(E117&gt;0,'11'!$E$182,0)</f>
        <v>0</v>
      </c>
      <c r="M117" s="88">
        <f>+IF(E117&gt;0,'11'!$E$187,0)</f>
        <v>0</v>
      </c>
    </row>
    <row r="118" spans="1:13" x14ac:dyDescent="0.25">
      <c r="A118">
        <f>+'11'!$E$1</f>
        <v>11</v>
      </c>
      <c r="B118" s="88">
        <f>IF(E118&gt;0,'11'!$D$2,0)</f>
        <v>0</v>
      </c>
      <c r="C118">
        <f>IF(E118&gt;0,'11'!$D$17,0)</f>
        <v>0</v>
      </c>
      <c r="D118" s="88">
        <f>+IF('11'!$D$151&gt;0,'11'!$C$151,0)</f>
        <v>0</v>
      </c>
      <c r="E118">
        <f>+IF('11'!$D$151&gt;0,'11'!$D$151,0)</f>
        <v>0</v>
      </c>
      <c r="F118" s="90">
        <f t="shared" si="10"/>
        <v>0</v>
      </c>
      <c r="G118" s="88">
        <f>+IF(E118&gt;0,'11'!$E$172,0)</f>
        <v>0</v>
      </c>
      <c r="H118" s="88">
        <f>+IF(E118&gt;0,'11'!$E$173,0)</f>
        <v>0</v>
      </c>
      <c r="I118" s="88">
        <f>+IF(E118&gt;0,'11'!$E$174,0)</f>
        <v>0</v>
      </c>
      <c r="J118" s="88">
        <f>+IF(E118&gt;0,'11'!$E$175,0)</f>
        <v>0</v>
      </c>
      <c r="K118" s="88">
        <f>+IF(E118&gt;0,'11'!$E$178,0)</f>
        <v>0</v>
      </c>
      <c r="L118" s="88">
        <f>+IF(E118&gt;0,'11'!$E$182,0)</f>
        <v>0</v>
      </c>
      <c r="M118" s="88">
        <f>+IF(E118&gt;0,'11'!$E$187,0)</f>
        <v>0</v>
      </c>
    </row>
    <row r="119" spans="1:13" x14ac:dyDescent="0.25">
      <c r="A119">
        <f>+'11'!$E$1</f>
        <v>11</v>
      </c>
      <c r="B119" s="88">
        <f>IF(E119&gt;0,'11'!$D$2,0)</f>
        <v>0</v>
      </c>
      <c r="C119">
        <f>IF(E119&gt;0,'11'!$D$17,0)</f>
        <v>0</v>
      </c>
      <c r="D119" s="88">
        <f>+IF('11'!$D$152&gt;0,'11'!$C$152,0)</f>
        <v>0</v>
      </c>
      <c r="E119">
        <f>+IF('11'!$D$152&gt;0,'11'!$D$152,0)</f>
        <v>0</v>
      </c>
      <c r="F119" s="90">
        <f t="shared" si="10"/>
        <v>0</v>
      </c>
      <c r="G119" s="88">
        <f>+IF(E119&gt;0,'11'!$E$172,0)</f>
        <v>0</v>
      </c>
      <c r="H119" s="88">
        <f>+IF(E119&gt;0,'11'!$E$173,0)</f>
        <v>0</v>
      </c>
      <c r="I119" s="88">
        <f>+IF(E119&gt;0,'11'!$E$174,0)</f>
        <v>0</v>
      </c>
      <c r="J119" s="88">
        <f>+IF(E119&gt;0,'11'!$E$175,0)</f>
        <v>0</v>
      </c>
      <c r="K119" s="88">
        <f>+IF(E119&gt;0,'11'!$E$178,0)</f>
        <v>0</v>
      </c>
      <c r="L119" s="88">
        <f>+IF(E119&gt;0,'11'!$E$182,0)</f>
        <v>0</v>
      </c>
      <c r="M119" s="88">
        <f>+IF(E119&gt;0,'11'!$E$187,0)</f>
        <v>0</v>
      </c>
    </row>
    <row r="120" spans="1:13" x14ac:dyDescent="0.25">
      <c r="A120">
        <f>+'11'!$E$1</f>
        <v>11</v>
      </c>
      <c r="B120" s="88">
        <f>IF(E120&gt;0,'11'!$D$2,0)</f>
        <v>0</v>
      </c>
      <c r="C120">
        <f>IF(E120&gt;0,'11'!$D$17,0)</f>
        <v>0</v>
      </c>
      <c r="D120" s="88">
        <f>+IF('11'!$D$153&gt;0,'11'!$C$153,0)</f>
        <v>0</v>
      </c>
      <c r="E120">
        <f>+IF('11'!$D$153&gt;0,'11'!$D$153,0)</f>
        <v>0</v>
      </c>
      <c r="F120" s="90">
        <f t="shared" si="10"/>
        <v>0</v>
      </c>
      <c r="G120" s="88">
        <f>+IF(E120&gt;0,'11'!$E$172,0)</f>
        <v>0</v>
      </c>
      <c r="H120" s="88">
        <f>+IF(E120&gt;0,'11'!$E$173,0)</f>
        <v>0</v>
      </c>
      <c r="I120" s="88">
        <f>+IF(E120&gt;0,'11'!$E$174,0)</f>
        <v>0</v>
      </c>
      <c r="J120" s="88">
        <f>+IF(E120&gt;0,'11'!$E$175,0)</f>
        <v>0</v>
      </c>
      <c r="K120" s="88">
        <f>+IF(E120&gt;0,'11'!$E$178,0)</f>
        <v>0</v>
      </c>
      <c r="L120" s="88">
        <f>+IF(E120&gt;0,'11'!$E$182,0)</f>
        <v>0</v>
      </c>
      <c r="M120" s="88">
        <f>+IF(E120&gt;0,'11'!$E$187,0)</f>
        <v>0</v>
      </c>
    </row>
    <row r="121" spans="1:13" x14ac:dyDescent="0.25">
      <c r="A121">
        <f>+'11'!$E$1</f>
        <v>11</v>
      </c>
      <c r="B121" s="88">
        <f>IF(E121&gt;0,'11'!$D$2,0)</f>
        <v>0</v>
      </c>
      <c r="C121">
        <f>IF(E121&gt;0,'11'!$D$17,0)</f>
        <v>0</v>
      </c>
      <c r="D121" s="88">
        <f>+IF('11'!$D$154&gt;0,'11'!$C$154,0)</f>
        <v>0</v>
      </c>
      <c r="E121">
        <f>+IF('11'!$D$154&gt;0,'11'!$D$154,0)</f>
        <v>0</v>
      </c>
      <c r="F121" s="90">
        <f t="shared" si="10"/>
        <v>0</v>
      </c>
      <c r="G121" s="88">
        <f>+IF(E121&gt;0,'11'!$E$172,0)</f>
        <v>0</v>
      </c>
      <c r="H121" s="88">
        <f>+IF(E121&gt;0,'11'!$E$173,0)</f>
        <v>0</v>
      </c>
      <c r="I121" s="88">
        <f>+IF(E121&gt;0,'11'!$E$174,0)</f>
        <v>0</v>
      </c>
      <c r="J121" s="88">
        <f>+IF(E121&gt;0,'11'!$E$175,0)</f>
        <v>0</v>
      </c>
      <c r="K121" s="88">
        <f>+IF(E121&gt;0,'11'!$E$178,0)</f>
        <v>0</v>
      </c>
      <c r="L121" s="88">
        <f>+IF(E121&gt;0,'11'!$E$182,0)</f>
        <v>0</v>
      </c>
      <c r="M121" s="88">
        <f>+IF(E121&gt;0,'11'!$E$187,0)</f>
        <v>0</v>
      </c>
    </row>
    <row r="122" spans="1:13" x14ac:dyDescent="0.25">
      <c r="A122">
        <f>+'11'!$E$1</f>
        <v>11</v>
      </c>
      <c r="B122" s="88">
        <f>IF(E122&gt;0,'11'!$D$2,0)</f>
        <v>0</v>
      </c>
      <c r="C122">
        <f>IF(E122&gt;0,'11'!$D$17,0)</f>
        <v>0</v>
      </c>
      <c r="D122" s="88">
        <f>+IF('11'!$D$155&gt;0,'11'!$C$155,0)</f>
        <v>0</v>
      </c>
      <c r="E122">
        <f>+IF('11'!$D$155&gt;0,'11'!$D$155,0)</f>
        <v>0</v>
      </c>
      <c r="F122" s="90">
        <f t="shared" si="10"/>
        <v>0</v>
      </c>
      <c r="G122" s="88">
        <f>+IF(E122&gt;0,'11'!$E$172,0)</f>
        <v>0</v>
      </c>
      <c r="H122" s="88">
        <f>+IF(E122&gt;0,'11'!$E$173,0)</f>
        <v>0</v>
      </c>
      <c r="I122" s="88">
        <f>+IF(E122&gt;0,'11'!$E$174,0)</f>
        <v>0</v>
      </c>
      <c r="J122" s="88">
        <f>+IF(E122&gt;0,'11'!$E$175,0)</f>
        <v>0</v>
      </c>
      <c r="K122" s="88">
        <f>+IF(E122&gt;0,'11'!$E$178,0)</f>
        <v>0</v>
      </c>
      <c r="L122" s="88">
        <f>+IF(E122&gt;0,'11'!$E$182,0)</f>
        <v>0</v>
      </c>
      <c r="M122" s="88">
        <f>+IF(E122&gt;0,'11'!$E$187,0)</f>
        <v>0</v>
      </c>
    </row>
    <row r="123" spans="1:13" x14ac:dyDescent="0.25">
      <c r="A123">
        <f>+'11'!$E$1</f>
        <v>11</v>
      </c>
      <c r="B123" s="88">
        <f>IF(E123&gt;0,'11'!$D$2,0)</f>
        <v>0</v>
      </c>
      <c r="C123">
        <f>IF(E123&gt;0,'11'!$D$17,0)</f>
        <v>0</v>
      </c>
      <c r="D123" s="88">
        <f>+IF('11'!$D$156&gt;0,'11'!$C$156,0)</f>
        <v>0</v>
      </c>
      <c r="E123">
        <f>+IF('11'!$D$156&gt;0,'11'!$D$156,0)</f>
        <v>0</v>
      </c>
      <c r="F123" s="90">
        <f t="shared" si="10"/>
        <v>0</v>
      </c>
      <c r="G123" s="88">
        <f>+IF(E123&gt;0,'11'!$E$172,0)</f>
        <v>0</v>
      </c>
      <c r="H123" s="88">
        <f>+IF(E123&gt;0,'11'!$E$173,0)</f>
        <v>0</v>
      </c>
      <c r="I123" s="88">
        <f>+IF(E123&gt;0,'11'!$E$174,0)</f>
        <v>0</v>
      </c>
      <c r="J123" s="88">
        <f>+IF(E123&gt;0,'11'!$E$175,0)</f>
        <v>0</v>
      </c>
      <c r="K123" s="88">
        <f>+IF(E123&gt;0,'11'!$E$178,0)</f>
        <v>0</v>
      </c>
      <c r="L123" s="88">
        <f>+IF(E123&gt;0,'11'!$E$182,0)</f>
        <v>0</v>
      </c>
      <c r="M123" s="88">
        <f>+IF(E123&gt;0,'11'!$E$187,0)</f>
        <v>0</v>
      </c>
    </row>
    <row r="124" spans="1:13" x14ac:dyDescent="0.25">
      <c r="A124">
        <f>+'12'!$E$1</f>
        <v>12</v>
      </c>
      <c r="B124" s="88">
        <f>IF(E124&gt;0,'12'!$D$2,0)</f>
        <v>0</v>
      </c>
      <c r="C124">
        <f>IF(E124&gt;0,'12'!$D$17,0)</f>
        <v>0</v>
      </c>
      <c r="D124" s="88">
        <f>IFERROR(VLOOKUP(1,'12'!$A$130:$D$146,3,FALSE),0)</f>
        <v>0</v>
      </c>
      <c r="E124">
        <f>IF(D124&gt;0,1,0)</f>
        <v>0</v>
      </c>
      <c r="F124" s="90">
        <f>SUM(G124:M124)</f>
        <v>0</v>
      </c>
      <c r="G124" s="88">
        <f>+IF(E124&gt;0,'12'!$E$172,0)</f>
        <v>0</v>
      </c>
      <c r="H124" s="88">
        <f>+IF(E124&gt;0,'12'!$E$173,0)</f>
        <v>0</v>
      </c>
      <c r="I124" s="88">
        <f>+IF(E124&gt;0,'12'!$E$174,0)</f>
        <v>0</v>
      </c>
      <c r="J124" s="88">
        <f>+IF(E124&gt;0,'12'!$E$175,0)</f>
        <v>0</v>
      </c>
      <c r="K124" s="88">
        <f>+IF(E124&gt;0,'12'!$E$178,0)</f>
        <v>0</v>
      </c>
      <c r="L124" s="88">
        <f>+IF(E124&gt;0,'12'!$E$182,0)</f>
        <v>0</v>
      </c>
      <c r="M124" s="88">
        <f>+IF(E124&gt;0,'12'!$E$187,0)</f>
        <v>0</v>
      </c>
    </row>
    <row r="125" spans="1:13" x14ac:dyDescent="0.25">
      <c r="A125">
        <f>+'12'!$E$1</f>
        <v>12</v>
      </c>
      <c r="B125" s="88">
        <f>IF(E125&gt;0,'12'!$D$2,0)</f>
        <v>0</v>
      </c>
      <c r="C125">
        <f>IF(E125&gt;0,'12'!$D$17,0)</f>
        <v>0</v>
      </c>
      <c r="D125" s="88">
        <f>+IF('12'!$D$147&gt;0,'12'!$C$147,0)</f>
        <v>0</v>
      </c>
      <c r="E125">
        <f>+IF('12'!$D$147&gt;0,'12'!$D$147,0)</f>
        <v>0</v>
      </c>
      <c r="F125" s="90">
        <f t="shared" ref="F125:F134" si="11">SUM(G125:M125)</f>
        <v>0</v>
      </c>
      <c r="G125" s="88">
        <f>+IF(E125&gt;0,'12'!$E$172,0)</f>
        <v>0</v>
      </c>
      <c r="H125" s="88">
        <f>+IF(E125&gt;0,'12'!$E$173,0)</f>
        <v>0</v>
      </c>
      <c r="I125" s="88">
        <f>+IF(E125&gt;0,'12'!$E$174,0)</f>
        <v>0</v>
      </c>
      <c r="J125" s="88">
        <f>+IF(E125&gt;0,'12'!$E$175,0)</f>
        <v>0</v>
      </c>
      <c r="K125" s="88">
        <f>+IF(E125&gt;0,'12'!$E$178,0)</f>
        <v>0</v>
      </c>
      <c r="L125" s="88">
        <f>+IF(E125&gt;0,'12'!$E$182,0)</f>
        <v>0</v>
      </c>
      <c r="M125" s="88">
        <f>+IF(E125&gt;0,'12'!$E$187,0)</f>
        <v>0</v>
      </c>
    </row>
    <row r="126" spans="1:13" x14ac:dyDescent="0.25">
      <c r="A126">
        <f>+'12'!$E$1</f>
        <v>12</v>
      </c>
      <c r="B126" s="88">
        <f>IF(E126&gt;0,'12'!$D$2,0)</f>
        <v>0</v>
      </c>
      <c r="C126">
        <f>IF(E126&gt;0,'12'!$D$17,0)</f>
        <v>0</v>
      </c>
      <c r="D126" s="88">
        <f>+IF('12'!$D$148&gt;0,'12'!$C$148,0)</f>
        <v>0</v>
      </c>
      <c r="E126">
        <f>+IF('12'!$D$148&gt;0,'12'!$D$148,0)</f>
        <v>0</v>
      </c>
      <c r="F126" s="90">
        <f t="shared" si="11"/>
        <v>0</v>
      </c>
      <c r="G126" s="88">
        <f>+IF(E126&gt;0,'12'!$E$172,0)</f>
        <v>0</v>
      </c>
      <c r="H126" s="88">
        <f>+IF(E126&gt;0,'12'!$E$173,0)</f>
        <v>0</v>
      </c>
      <c r="I126" s="88">
        <f>+IF(E126&gt;0,'12'!$E$174,0)</f>
        <v>0</v>
      </c>
      <c r="J126" s="88">
        <f>+IF(E126&gt;0,'12'!$E$175,0)</f>
        <v>0</v>
      </c>
      <c r="K126" s="88">
        <f>+IF(E126&gt;0,'12'!$E$178,0)</f>
        <v>0</v>
      </c>
      <c r="L126" s="88">
        <f>+IF(E126&gt;0,'12'!$E$182,0)</f>
        <v>0</v>
      </c>
      <c r="M126" s="88">
        <f>+IF(E126&gt;0,'12'!$E$187,0)</f>
        <v>0</v>
      </c>
    </row>
    <row r="127" spans="1:13" x14ac:dyDescent="0.25">
      <c r="A127">
        <f>+'12'!$E$1</f>
        <v>12</v>
      </c>
      <c r="B127" s="88">
        <f>IF(E127&gt;0,'12'!$D$2,0)</f>
        <v>0</v>
      </c>
      <c r="C127">
        <f>IF(E127&gt;0,'12'!$D$17,0)</f>
        <v>0</v>
      </c>
      <c r="D127" s="88">
        <f>+IF('12'!$D$149&gt;0,'12'!$C$149,0)</f>
        <v>0</v>
      </c>
      <c r="E127">
        <f>+IF('12'!$D$149&gt;0,'12'!$D$149,0)</f>
        <v>0</v>
      </c>
      <c r="F127" s="90">
        <f t="shared" si="11"/>
        <v>0</v>
      </c>
      <c r="G127" s="88">
        <f>+IF(E127&gt;0,'12'!$E$172,0)</f>
        <v>0</v>
      </c>
      <c r="H127" s="88">
        <f>+IF(E127&gt;0,'12'!$E$173,0)</f>
        <v>0</v>
      </c>
      <c r="I127" s="88">
        <f>+IF(E127&gt;0,'12'!$E$174,0)</f>
        <v>0</v>
      </c>
      <c r="J127" s="88">
        <f>+IF(E127&gt;0,'12'!$E$175,0)</f>
        <v>0</v>
      </c>
      <c r="K127" s="88">
        <f>+IF(E127&gt;0,'12'!$E$178,0)</f>
        <v>0</v>
      </c>
      <c r="L127" s="88">
        <f>+IF(E127&gt;0,'12'!$E$182,0)</f>
        <v>0</v>
      </c>
      <c r="M127" s="88">
        <f>+IF(E127&gt;0,'12'!$E$187,0)</f>
        <v>0</v>
      </c>
    </row>
    <row r="128" spans="1:13" x14ac:dyDescent="0.25">
      <c r="A128">
        <f>+'12'!$E$1</f>
        <v>12</v>
      </c>
      <c r="B128" s="88">
        <f>IF(E128&gt;0,'12'!$D$2,0)</f>
        <v>0</v>
      </c>
      <c r="C128">
        <f>IF(E128&gt;0,'12'!$D$17,0)</f>
        <v>0</v>
      </c>
      <c r="D128" s="88">
        <f>+IF('12'!$D$150&gt;0,'12'!$C$150,0)</f>
        <v>0</v>
      </c>
      <c r="E128">
        <f>+IF('12'!$D$150&gt;0,'12'!$D$150,0)</f>
        <v>0</v>
      </c>
      <c r="F128" s="90">
        <f t="shared" si="11"/>
        <v>0</v>
      </c>
      <c r="G128" s="88">
        <f>+IF(E128&gt;0,'12'!$E$172,0)</f>
        <v>0</v>
      </c>
      <c r="H128" s="88">
        <f>+IF(E128&gt;0,'12'!$E$173,0)</f>
        <v>0</v>
      </c>
      <c r="I128" s="88">
        <f>+IF(E128&gt;0,'12'!$E$174,0)</f>
        <v>0</v>
      </c>
      <c r="J128" s="88">
        <f>+IF(E128&gt;0,'12'!$E$175,0)</f>
        <v>0</v>
      </c>
      <c r="K128" s="88">
        <f>+IF(E128&gt;0,'12'!$E$178,0)</f>
        <v>0</v>
      </c>
      <c r="L128" s="88">
        <f>+IF(E128&gt;0,'12'!$E$182,0)</f>
        <v>0</v>
      </c>
      <c r="M128" s="88">
        <f>+IF(E128&gt;0,'12'!$E$187,0)</f>
        <v>0</v>
      </c>
    </row>
    <row r="129" spans="1:13" x14ac:dyDescent="0.25">
      <c r="A129">
        <f>+'12'!$E$1</f>
        <v>12</v>
      </c>
      <c r="B129" s="88">
        <f>IF(E129&gt;0,'12'!$D$2,0)</f>
        <v>0</v>
      </c>
      <c r="C129">
        <f>IF(E129&gt;0,'12'!$D$17,0)</f>
        <v>0</v>
      </c>
      <c r="D129" s="88">
        <f>+IF('12'!$D$151&gt;0,'12'!$C$151,0)</f>
        <v>0</v>
      </c>
      <c r="E129">
        <f>+IF('12'!$D$151&gt;0,'12'!$D$151,0)</f>
        <v>0</v>
      </c>
      <c r="F129" s="90">
        <f t="shared" si="11"/>
        <v>0</v>
      </c>
      <c r="G129" s="88">
        <f>+IF(E129&gt;0,'12'!$E$172,0)</f>
        <v>0</v>
      </c>
      <c r="H129" s="88">
        <f>+IF(E129&gt;0,'12'!$E$173,0)</f>
        <v>0</v>
      </c>
      <c r="I129" s="88">
        <f>+IF(E129&gt;0,'12'!$E$174,0)</f>
        <v>0</v>
      </c>
      <c r="J129" s="88">
        <f>+IF(E129&gt;0,'12'!$E$175,0)</f>
        <v>0</v>
      </c>
      <c r="K129" s="88">
        <f>+IF(E129&gt;0,'12'!$E$178,0)</f>
        <v>0</v>
      </c>
      <c r="L129" s="88">
        <f>+IF(E129&gt;0,'12'!$E$182,0)</f>
        <v>0</v>
      </c>
      <c r="M129" s="88">
        <f>+IF(E129&gt;0,'12'!$E$187,0)</f>
        <v>0</v>
      </c>
    </row>
    <row r="130" spans="1:13" x14ac:dyDescent="0.25">
      <c r="A130">
        <f>+'12'!$E$1</f>
        <v>12</v>
      </c>
      <c r="B130" s="88">
        <f>IF(E130&gt;0,'12'!$D$2,0)</f>
        <v>0</v>
      </c>
      <c r="C130">
        <f>IF(E130&gt;0,'12'!$D$17,0)</f>
        <v>0</v>
      </c>
      <c r="D130" s="88">
        <f>+IF('12'!$D$152&gt;0,'12'!$C$152,0)</f>
        <v>0</v>
      </c>
      <c r="E130">
        <f>+IF('12'!$D$152&gt;0,'12'!$D$152,0)</f>
        <v>0</v>
      </c>
      <c r="F130" s="90">
        <f t="shared" si="11"/>
        <v>0</v>
      </c>
      <c r="G130" s="88">
        <f>+IF(E130&gt;0,'12'!$E$172,0)</f>
        <v>0</v>
      </c>
      <c r="H130" s="88">
        <f>+IF(E130&gt;0,'12'!$E$173,0)</f>
        <v>0</v>
      </c>
      <c r="I130" s="88">
        <f>+IF(E130&gt;0,'12'!$E$174,0)</f>
        <v>0</v>
      </c>
      <c r="J130" s="88">
        <f>+IF(E130&gt;0,'12'!$E$175,0)</f>
        <v>0</v>
      </c>
      <c r="K130" s="88">
        <f>+IF(E130&gt;0,'12'!$E$178,0)</f>
        <v>0</v>
      </c>
      <c r="L130" s="88">
        <f>+IF(E130&gt;0,'12'!$E$182,0)</f>
        <v>0</v>
      </c>
      <c r="M130" s="88">
        <f>+IF(E130&gt;0,'12'!$E$187,0)</f>
        <v>0</v>
      </c>
    </row>
    <row r="131" spans="1:13" x14ac:dyDescent="0.25">
      <c r="A131">
        <f>+'12'!$E$1</f>
        <v>12</v>
      </c>
      <c r="B131" s="88">
        <f>IF(E131&gt;0,'12'!$D$2,0)</f>
        <v>0</v>
      </c>
      <c r="C131">
        <f>IF(E131&gt;0,'12'!$D$17,0)</f>
        <v>0</v>
      </c>
      <c r="D131" s="88">
        <f>+IF('12'!$D$153&gt;0,'12'!$C$153,0)</f>
        <v>0</v>
      </c>
      <c r="E131">
        <f>+IF('12'!$D$153&gt;0,'12'!$D$153,0)</f>
        <v>0</v>
      </c>
      <c r="F131" s="90">
        <f t="shared" si="11"/>
        <v>0</v>
      </c>
      <c r="G131" s="88">
        <f>+IF(E131&gt;0,'12'!$E$172,0)</f>
        <v>0</v>
      </c>
      <c r="H131" s="88">
        <f>+IF(E131&gt;0,'12'!$E$173,0)</f>
        <v>0</v>
      </c>
      <c r="I131" s="88">
        <f>+IF(E131&gt;0,'12'!$E$174,0)</f>
        <v>0</v>
      </c>
      <c r="J131" s="88">
        <f>+IF(E131&gt;0,'12'!$E$175,0)</f>
        <v>0</v>
      </c>
      <c r="K131" s="88">
        <f>+IF(E131&gt;0,'12'!$E$178,0)</f>
        <v>0</v>
      </c>
      <c r="L131" s="88">
        <f>+IF(E131&gt;0,'12'!$E$182,0)</f>
        <v>0</v>
      </c>
      <c r="M131" s="88">
        <f>+IF(E131&gt;0,'12'!$E$187,0)</f>
        <v>0</v>
      </c>
    </row>
    <row r="132" spans="1:13" x14ac:dyDescent="0.25">
      <c r="A132">
        <f>+'12'!$E$1</f>
        <v>12</v>
      </c>
      <c r="B132" s="88">
        <f>IF(E132&gt;0,'12'!$D$2,0)</f>
        <v>0</v>
      </c>
      <c r="C132">
        <f>IF(E132&gt;0,'12'!$D$17,0)</f>
        <v>0</v>
      </c>
      <c r="D132" s="88">
        <f>+IF('12'!$D$154&gt;0,'12'!$C$154,0)</f>
        <v>0</v>
      </c>
      <c r="E132">
        <f>+IF('12'!$D$154&gt;0,'12'!$D$154,0)</f>
        <v>0</v>
      </c>
      <c r="F132" s="90">
        <f t="shared" si="11"/>
        <v>0</v>
      </c>
      <c r="G132" s="88">
        <f>+IF(E132&gt;0,'12'!$E$172,0)</f>
        <v>0</v>
      </c>
      <c r="H132" s="88">
        <f>+IF(E132&gt;0,'12'!$E$173,0)</f>
        <v>0</v>
      </c>
      <c r="I132" s="88">
        <f>+IF(E132&gt;0,'12'!$E$174,0)</f>
        <v>0</v>
      </c>
      <c r="J132" s="88">
        <f>+IF(E132&gt;0,'12'!$E$175,0)</f>
        <v>0</v>
      </c>
      <c r="K132" s="88">
        <f>+IF(E132&gt;0,'12'!$E$178,0)</f>
        <v>0</v>
      </c>
      <c r="L132" s="88">
        <f>+IF(E132&gt;0,'12'!$E$182,0)</f>
        <v>0</v>
      </c>
      <c r="M132" s="88">
        <f>+IF(E132&gt;0,'12'!$E$187,0)</f>
        <v>0</v>
      </c>
    </row>
    <row r="133" spans="1:13" x14ac:dyDescent="0.25">
      <c r="A133">
        <f>+'12'!$E$1</f>
        <v>12</v>
      </c>
      <c r="B133" s="88">
        <f>IF(E133&gt;0,'12'!$D$2,0)</f>
        <v>0</v>
      </c>
      <c r="C133">
        <f>IF(E133&gt;0,'12'!$D$17,0)</f>
        <v>0</v>
      </c>
      <c r="D133" s="88">
        <f>+IF('12'!$D$155&gt;0,'12'!$C$155,0)</f>
        <v>0</v>
      </c>
      <c r="E133">
        <f>+IF('12'!$D$155&gt;0,'12'!$D$155,0)</f>
        <v>0</v>
      </c>
      <c r="F133" s="90">
        <f t="shared" si="11"/>
        <v>0</v>
      </c>
      <c r="G133" s="88">
        <f>+IF(E133&gt;0,'12'!$E$172,0)</f>
        <v>0</v>
      </c>
      <c r="H133" s="88">
        <f>+IF(E133&gt;0,'12'!$E$173,0)</f>
        <v>0</v>
      </c>
      <c r="I133" s="88">
        <f>+IF(E133&gt;0,'12'!$E$174,0)</f>
        <v>0</v>
      </c>
      <c r="J133" s="88">
        <f>+IF(E133&gt;0,'12'!$E$175,0)</f>
        <v>0</v>
      </c>
      <c r="K133" s="88">
        <f>+IF(E133&gt;0,'12'!$E$178,0)</f>
        <v>0</v>
      </c>
      <c r="L133" s="88">
        <f>+IF(E133&gt;0,'12'!$E$182,0)</f>
        <v>0</v>
      </c>
      <c r="M133" s="88">
        <f>+IF(E133&gt;0,'12'!$E$187,0)</f>
        <v>0</v>
      </c>
    </row>
    <row r="134" spans="1:13" x14ac:dyDescent="0.25">
      <c r="A134">
        <f>+'12'!$E$1</f>
        <v>12</v>
      </c>
      <c r="B134" s="88">
        <f>IF(E134&gt;0,'12'!$D$2,0)</f>
        <v>0</v>
      </c>
      <c r="C134">
        <f>IF(E134&gt;0,'12'!$D$17,0)</f>
        <v>0</v>
      </c>
      <c r="D134" s="88">
        <f>+IF('12'!$D$156&gt;0,'12'!$C$156,0)</f>
        <v>0</v>
      </c>
      <c r="E134">
        <f>+IF('12'!$D$156&gt;0,'12'!$D$156,0)</f>
        <v>0</v>
      </c>
      <c r="F134" s="90">
        <f t="shared" si="11"/>
        <v>0</v>
      </c>
      <c r="G134" s="88">
        <f>+IF(E134&gt;0,'12'!$E$172,0)</f>
        <v>0</v>
      </c>
      <c r="H134" s="88">
        <f>+IF(E134&gt;0,'12'!$E$173,0)</f>
        <v>0</v>
      </c>
      <c r="I134" s="88">
        <f>+IF(E134&gt;0,'12'!$E$174,0)</f>
        <v>0</v>
      </c>
      <c r="J134" s="88">
        <f>+IF(E134&gt;0,'12'!$E$175,0)</f>
        <v>0</v>
      </c>
      <c r="K134" s="88">
        <f>+IF(E134&gt;0,'12'!$E$178,0)</f>
        <v>0</v>
      </c>
      <c r="L134" s="88">
        <f>+IF(E134&gt;0,'12'!$E$182,0)</f>
        <v>0</v>
      </c>
      <c r="M134" s="88">
        <f>+IF(E134&gt;0,'12'!$E$187,0)</f>
        <v>0</v>
      </c>
    </row>
    <row r="135" spans="1:13" x14ac:dyDescent="0.25">
      <c r="A135">
        <f>+'13'!$E$1</f>
        <v>13</v>
      </c>
      <c r="B135" s="88">
        <f>IF(E135&gt;0,'13'!$D$2,0)</f>
        <v>0</v>
      </c>
      <c r="C135">
        <f>IF(E135&gt;0,'13'!$D$17,0)</f>
        <v>0</v>
      </c>
      <c r="D135" s="88">
        <f>IFERROR(VLOOKUP(1,'13'!$A$130:$D$146,3,FALSE),0)</f>
        <v>0</v>
      </c>
      <c r="E135">
        <f>IF(D135&gt;0,1,0)</f>
        <v>0</v>
      </c>
      <c r="F135" s="90">
        <f>SUM(G135:M135)</f>
        <v>0</v>
      </c>
      <c r="G135" s="88">
        <f>+IF(E135&gt;0,'13'!$E$172,0)</f>
        <v>0</v>
      </c>
      <c r="H135" s="88">
        <f>+IF(E135&gt;0,'13'!$E$173,0)</f>
        <v>0</v>
      </c>
      <c r="I135" s="88">
        <f>+IF(E135&gt;0,'13'!$E$174,0)</f>
        <v>0</v>
      </c>
      <c r="J135" s="88">
        <f>+IF(E135&gt;0,'13'!$E$175,0)</f>
        <v>0</v>
      </c>
      <c r="K135" s="88">
        <f>+IF(E135&gt;0,'13'!$E$178,0)</f>
        <v>0</v>
      </c>
      <c r="L135" s="88">
        <f>+IF(E135&gt;0,'13'!$E$182,0)</f>
        <v>0</v>
      </c>
      <c r="M135" s="88">
        <f>+IF(E135&gt;0,'13'!$E$187,0)</f>
        <v>0</v>
      </c>
    </row>
    <row r="136" spans="1:13" x14ac:dyDescent="0.25">
      <c r="A136">
        <f>+'13'!$E$1</f>
        <v>13</v>
      </c>
      <c r="B136" s="88">
        <f>IF(E136&gt;0,'13'!$D$2,0)</f>
        <v>0</v>
      </c>
      <c r="C136">
        <f>IF(E136&gt;0,'13'!$D$17,0)</f>
        <v>0</v>
      </c>
      <c r="D136" s="88">
        <f>+IF('13'!$D$147&gt;0,'13'!$C$147,0)</f>
        <v>0</v>
      </c>
      <c r="E136">
        <f>+IF('13'!$D$147&gt;0,'13'!$D$147,0)</f>
        <v>0</v>
      </c>
      <c r="F136" s="90">
        <f t="shared" ref="F136:F145" si="12">SUM(G136:M136)</f>
        <v>0</v>
      </c>
      <c r="G136" s="88">
        <f>+IF(E136&gt;0,'13'!$E$172,0)</f>
        <v>0</v>
      </c>
      <c r="H136" s="88">
        <f>+IF(E136&gt;0,'13'!$E$173,0)</f>
        <v>0</v>
      </c>
      <c r="I136" s="88">
        <f>+IF(E136&gt;0,'13'!$E$174,0)</f>
        <v>0</v>
      </c>
      <c r="J136" s="88">
        <f>+IF(E136&gt;0,'13'!$E$175,0)</f>
        <v>0</v>
      </c>
      <c r="K136" s="88">
        <f>+IF(E136&gt;0,'13'!$E$178,0)</f>
        <v>0</v>
      </c>
      <c r="L136" s="88">
        <f>+IF(E136&gt;0,'13'!$E$182,0)</f>
        <v>0</v>
      </c>
      <c r="M136" s="88">
        <f>+IF(E136&gt;0,'13'!$E$187,0)</f>
        <v>0</v>
      </c>
    </row>
    <row r="137" spans="1:13" x14ac:dyDescent="0.25">
      <c r="A137">
        <f>+'13'!$E$1</f>
        <v>13</v>
      </c>
      <c r="B137" s="88">
        <f>IF(E137&gt;0,'13'!$D$2,0)</f>
        <v>0</v>
      </c>
      <c r="C137">
        <f>IF(E137&gt;0,'13'!$D$17,0)</f>
        <v>0</v>
      </c>
      <c r="D137" s="88">
        <f>+IF('13'!$D$148&gt;0,'13'!$C$148,0)</f>
        <v>0</v>
      </c>
      <c r="E137">
        <f>+IF('13'!$D$148&gt;0,'13'!$D$148,0)</f>
        <v>0</v>
      </c>
      <c r="F137" s="90">
        <f t="shared" si="12"/>
        <v>0</v>
      </c>
      <c r="G137" s="88">
        <f>+IF(E137&gt;0,'13'!$E$172,0)</f>
        <v>0</v>
      </c>
      <c r="H137" s="88">
        <f>+IF(E137&gt;0,'13'!$E$173,0)</f>
        <v>0</v>
      </c>
      <c r="I137" s="88">
        <f>+IF(E137&gt;0,'13'!$E$174,0)</f>
        <v>0</v>
      </c>
      <c r="J137" s="88">
        <f>+IF(E137&gt;0,'13'!$E$175,0)</f>
        <v>0</v>
      </c>
      <c r="K137" s="88">
        <f>+IF(E137&gt;0,'13'!$E$178,0)</f>
        <v>0</v>
      </c>
      <c r="L137" s="88">
        <f>+IF(E137&gt;0,'13'!$E$182,0)</f>
        <v>0</v>
      </c>
      <c r="M137" s="88">
        <f>+IF(E137&gt;0,'13'!$E$187,0)</f>
        <v>0</v>
      </c>
    </row>
    <row r="138" spans="1:13" x14ac:dyDescent="0.25">
      <c r="A138">
        <f>+'13'!$E$1</f>
        <v>13</v>
      </c>
      <c r="B138" s="88">
        <f>IF(E138&gt;0,'13'!$D$2,0)</f>
        <v>0</v>
      </c>
      <c r="C138">
        <f>IF(E138&gt;0,'13'!$D$17,0)</f>
        <v>0</v>
      </c>
      <c r="D138" s="88">
        <f>+IF('13'!$D$149&gt;0,'13'!$C$149,0)</f>
        <v>0</v>
      </c>
      <c r="E138">
        <f>+IF('13'!$D$149&gt;0,'13'!$D$149,0)</f>
        <v>0</v>
      </c>
      <c r="F138" s="90">
        <f t="shared" si="12"/>
        <v>0</v>
      </c>
      <c r="G138" s="88">
        <f>+IF(E138&gt;0,'13'!$E$172,0)</f>
        <v>0</v>
      </c>
      <c r="H138" s="88">
        <f>+IF(E138&gt;0,'13'!$E$173,0)</f>
        <v>0</v>
      </c>
      <c r="I138" s="88">
        <f>+IF(E138&gt;0,'13'!$E$174,0)</f>
        <v>0</v>
      </c>
      <c r="J138" s="88">
        <f>+IF(E138&gt;0,'13'!$E$175,0)</f>
        <v>0</v>
      </c>
      <c r="K138" s="88">
        <f>+IF(E138&gt;0,'13'!$E$178,0)</f>
        <v>0</v>
      </c>
      <c r="L138" s="88">
        <f>+IF(E138&gt;0,'13'!$E$182,0)</f>
        <v>0</v>
      </c>
      <c r="M138" s="88">
        <f>+IF(E138&gt;0,'13'!$E$187,0)</f>
        <v>0</v>
      </c>
    </row>
    <row r="139" spans="1:13" x14ac:dyDescent="0.25">
      <c r="A139">
        <f>+'13'!$E$1</f>
        <v>13</v>
      </c>
      <c r="B139" s="88">
        <f>IF(E139&gt;0,'13'!$D$2,0)</f>
        <v>0</v>
      </c>
      <c r="C139">
        <f>IF(E139&gt;0,'13'!$D$17,0)</f>
        <v>0</v>
      </c>
      <c r="D139" s="88">
        <f>+IF('13'!$D$150&gt;0,'13'!$C$150,0)</f>
        <v>0</v>
      </c>
      <c r="E139">
        <f>+IF('13'!$D$150&gt;0,'13'!$D$150,0)</f>
        <v>0</v>
      </c>
      <c r="F139" s="90">
        <f t="shared" si="12"/>
        <v>0</v>
      </c>
      <c r="G139" s="88">
        <f>+IF(E139&gt;0,'13'!$E$172,0)</f>
        <v>0</v>
      </c>
      <c r="H139" s="88">
        <f>+IF(E139&gt;0,'13'!$E$173,0)</f>
        <v>0</v>
      </c>
      <c r="I139" s="88">
        <f>+IF(E139&gt;0,'13'!$E$174,0)</f>
        <v>0</v>
      </c>
      <c r="J139" s="88">
        <f>+IF(E139&gt;0,'13'!$E$175,0)</f>
        <v>0</v>
      </c>
      <c r="K139" s="88">
        <f>+IF(E139&gt;0,'13'!$E$178,0)</f>
        <v>0</v>
      </c>
      <c r="L139" s="88">
        <f>+IF(E139&gt;0,'13'!$E$182,0)</f>
        <v>0</v>
      </c>
      <c r="M139" s="88">
        <f>+IF(E139&gt;0,'13'!$E$187,0)</f>
        <v>0</v>
      </c>
    </row>
    <row r="140" spans="1:13" x14ac:dyDescent="0.25">
      <c r="A140">
        <f>+'13'!$E$1</f>
        <v>13</v>
      </c>
      <c r="B140" s="88">
        <f>IF(E140&gt;0,'13'!$D$2,0)</f>
        <v>0</v>
      </c>
      <c r="C140">
        <f>IF(E140&gt;0,'13'!$D$17,0)</f>
        <v>0</v>
      </c>
      <c r="D140" s="88">
        <f>+IF('13'!$D$151&gt;0,'13'!$C$151,0)</f>
        <v>0</v>
      </c>
      <c r="E140">
        <f>+IF('13'!$D$151&gt;0,'13'!$D$151,0)</f>
        <v>0</v>
      </c>
      <c r="F140" s="90">
        <f t="shared" si="12"/>
        <v>0</v>
      </c>
      <c r="G140" s="88">
        <f>+IF(E140&gt;0,'13'!$E$172,0)</f>
        <v>0</v>
      </c>
      <c r="H140" s="88">
        <f>+IF(E140&gt;0,'13'!$E$173,0)</f>
        <v>0</v>
      </c>
      <c r="I140" s="88">
        <f>+IF(E140&gt;0,'13'!$E$174,0)</f>
        <v>0</v>
      </c>
      <c r="J140" s="88">
        <f>+IF(E140&gt;0,'13'!$E$175,0)</f>
        <v>0</v>
      </c>
      <c r="K140" s="88">
        <f>+IF(E140&gt;0,'13'!$E$178,0)</f>
        <v>0</v>
      </c>
      <c r="L140" s="88">
        <f>+IF(E140&gt;0,'13'!$E$182,0)</f>
        <v>0</v>
      </c>
      <c r="M140" s="88">
        <f>+IF(E140&gt;0,'13'!$E$187,0)</f>
        <v>0</v>
      </c>
    </row>
    <row r="141" spans="1:13" x14ac:dyDescent="0.25">
      <c r="A141">
        <f>+'13'!$E$1</f>
        <v>13</v>
      </c>
      <c r="B141" s="88">
        <f>IF(E141&gt;0,'13'!$D$2,0)</f>
        <v>0</v>
      </c>
      <c r="C141">
        <f>IF(E141&gt;0,'13'!$D$17,0)</f>
        <v>0</v>
      </c>
      <c r="D141" s="88">
        <f>+IF('13'!$D$152&gt;0,'13'!$C$152,0)</f>
        <v>0</v>
      </c>
      <c r="E141">
        <f>+IF('13'!$D$152&gt;0,'13'!$D$152,0)</f>
        <v>0</v>
      </c>
      <c r="F141" s="90">
        <f t="shared" si="12"/>
        <v>0</v>
      </c>
      <c r="G141" s="88">
        <f>+IF(E141&gt;0,'13'!$E$172,0)</f>
        <v>0</v>
      </c>
      <c r="H141" s="88">
        <f>+IF(E141&gt;0,'13'!$E$173,0)</f>
        <v>0</v>
      </c>
      <c r="I141" s="88">
        <f>+IF(E141&gt;0,'13'!$E$174,0)</f>
        <v>0</v>
      </c>
      <c r="J141" s="88">
        <f>+IF(E141&gt;0,'13'!$E$175,0)</f>
        <v>0</v>
      </c>
      <c r="K141" s="88">
        <f>+IF(E141&gt;0,'13'!$E$178,0)</f>
        <v>0</v>
      </c>
      <c r="L141" s="88">
        <f>+IF(E141&gt;0,'13'!$E$182,0)</f>
        <v>0</v>
      </c>
      <c r="M141" s="88">
        <f>+IF(E141&gt;0,'13'!$E$187,0)</f>
        <v>0</v>
      </c>
    </row>
    <row r="142" spans="1:13" x14ac:dyDescent="0.25">
      <c r="A142">
        <f>+'13'!$E$1</f>
        <v>13</v>
      </c>
      <c r="B142" s="88">
        <f>IF(E142&gt;0,'13'!$D$2,0)</f>
        <v>0</v>
      </c>
      <c r="C142">
        <f>IF(E142&gt;0,'13'!$D$17,0)</f>
        <v>0</v>
      </c>
      <c r="D142" s="88">
        <f>+IF('13'!$D$153&gt;0,'13'!$C$153,0)</f>
        <v>0</v>
      </c>
      <c r="E142">
        <f>+IF('13'!$D$153&gt;0,'13'!$D$153,0)</f>
        <v>0</v>
      </c>
      <c r="F142" s="90">
        <f t="shared" si="12"/>
        <v>0</v>
      </c>
      <c r="G142" s="88">
        <f>+IF(E142&gt;0,'13'!$E$172,0)</f>
        <v>0</v>
      </c>
      <c r="H142" s="88">
        <f>+IF(E142&gt;0,'13'!$E$173,0)</f>
        <v>0</v>
      </c>
      <c r="I142" s="88">
        <f>+IF(E142&gt;0,'13'!$E$174,0)</f>
        <v>0</v>
      </c>
      <c r="J142" s="88">
        <f>+IF(E142&gt;0,'13'!$E$175,0)</f>
        <v>0</v>
      </c>
      <c r="K142" s="88">
        <f>+IF(E142&gt;0,'13'!$E$178,0)</f>
        <v>0</v>
      </c>
      <c r="L142" s="88">
        <f>+IF(E142&gt;0,'13'!$E$182,0)</f>
        <v>0</v>
      </c>
      <c r="M142" s="88">
        <f>+IF(E142&gt;0,'13'!$E$187,0)</f>
        <v>0</v>
      </c>
    </row>
    <row r="143" spans="1:13" x14ac:dyDescent="0.25">
      <c r="A143">
        <f>+'13'!$E$1</f>
        <v>13</v>
      </c>
      <c r="B143" s="88">
        <f>IF(E143&gt;0,'13'!$D$2,0)</f>
        <v>0</v>
      </c>
      <c r="C143">
        <f>IF(E143&gt;0,'13'!$D$17,0)</f>
        <v>0</v>
      </c>
      <c r="D143" s="88">
        <f>+IF('13'!$D$154&gt;0,'13'!$C$154,0)</f>
        <v>0</v>
      </c>
      <c r="E143">
        <f>+IF('13'!$D$154&gt;0,'13'!$D$154,0)</f>
        <v>0</v>
      </c>
      <c r="F143" s="90">
        <f t="shared" si="12"/>
        <v>0</v>
      </c>
      <c r="G143" s="88">
        <f>+IF(E143&gt;0,'13'!$E$172,0)</f>
        <v>0</v>
      </c>
      <c r="H143" s="88">
        <f>+IF(E143&gt;0,'13'!$E$173,0)</f>
        <v>0</v>
      </c>
      <c r="I143" s="88">
        <f>+IF(E143&gt;0,'13'!$E$174,0)</f>
        <v>0</v>
      </c>
      <c r="J143" s="88">
        <f>+IF(E143&gt;0,'13'!$E$175,0)</f>
        <v>0</v>
      </c>
      <c r="K143" s="88">
        <f>+IF(E143&gt;0,'13'!$E$178,0)</f>
        <v>0</v>
      </c>
      <c r="L143" s="88">
        <f>+IF(E143&gt;0,'13'!$E$182,0)</f>
        <v>0</v>
      </c>
      <c r="M143" s="88">
        <f>+IF(E143&gt;0,'13'!$E$187,0)</f>
        <v>0</v>
      </c>
    </row>
    <row r="144" spans="1:13" x14ac:dyDescent="0.25">
      <c r="A144">
        <f>+'13'!$E$1</f>
        <v>13</v>
      </c>
      <c r="B144" s="88">
        <f>IF(E144&gt;0,'13'!$D$2,0)</f>
        <v>0</v>
      </c>
      <c r="C144">
        <f>IF(E144&gt;0,'13'!$D$17,0)</f>
        <v>0</v>
      </c>
      <c r="D144" s="88">
        <f>+IF('13'!$D$155&gt;0,'13'!$C$155,0)</f>
        <v>0</v>
      </c>
      <c r="E144">
        <f>+IF('13'!$D$155&gt;0,'13'!$D$155,0)</f>
        <v>0</v>
      </c>
      <c r="F144" s="90">
        <f t="shared" si="12"/>
        <v>0</v>
      </c>
      <c r="G144" s="88">
        <f>+IF(E144&gt;0,'13'!$E$172,0)</f>
        <v>0</v>
      </c>
      <c r="H144" s="88">
        <f>+IF(E144&gt;0,'13'!$E$173,0)</f>
        <v>0</v>
      </c>
      <c r="I144" s="88">
        <f>+IF(E144&gt;0,'13'!$E$174,0)</f>
        <v>0</v>
      </c>
      <c r="J144" s="88">
        <f>+IF(E144&gt;0,'13'!$E$175,0)</f>
        <v>0</v>
      </c>
      <c r="K144" s="88">
        <f>+IF(E144&gt;0,'13'!$E$178,0)</f>
        <v>0</v>
      </c>
      <c r="L144" s="88">
        <f>+IF(E144&gt;0,'13'!$E$182,0)</f>
        <v>0</v>
      </c>
      <c r="M144" s="88">
        <f>+IF(E144&gt;0,'13'!$E$187,0)</f>
        <v>0</v>
      </c>
    </row>
    <row r="145" spans="1:13" x14ac:dyDescent="0.25">
      <c r="A145">
        <f>+'13'!$E$1</f>
        <v>13</v>
      </c>
      <c r="B145" s="88">
        <f>IF(E145&gt;0,'13'!$D$2,0)</f>
        <v>0</v>
      </c>
      <c r="C145">
        <f>IF(E145&gt;0,'13'!$D$17,0)</f>
        <v>0</v>
      </c>
      <c r="D145" s="88">
        <f>+IF('13'!$D$156&gt;0,'13'!$C$156,0)</f>
        <v>0</v>
      </c>
      <c r="E145">
        <f>+IF('13'!$D$156&gt;0,'13'!$D$156,0)</f>
        <v>0</v>
      </c>
      <c r="F145" s="90">
        <f t="shared" si="12"/>
        <v>0</v>
      </c>
      <c r="G145" s="88">
        <f>+IF(E145&gt;0,'13'!$E$172,0)</f>
        <v>0</v>
      </c>
      <c r="H145" s="88">
        <f>+IF(E145&gt;0,'13'!$E$173,0)</f>
        <v>0</v>
      </c>
      <c r="I145" s="88">
        <f>+IF(E145&gt;0,'13'!$E$174,0)</f>
        <v>0</v>
      </c>
      <c r="J145" s="88">
        <f>+IF(E145&gt;0,'13'!$E$175,0)</f>
        <v>0</v>
      </c>
      <c r="K145" s="88">
        <f>+IF(E145&gt;0,'13'!$E$178,0)</f>
        <v>0</v>
      </c>
      <c r="L145" s="88">
        <f>+IF(E145&gt;0,'13'!$E$182,0)</f>
        <v>0</v>
      </c>
      <c r="M145" s="88">
        <f>+IF(E145&gt;0,'13'!$E$187,0)</f>
        <v>0</v>
      </c>
    </row>
    <row r="146" spans="1:13" x14ac:dyDescent="0.25">
      <c r="A146">
        <f>+'14'!$E$1</f>
        <v>14</v>
      </c>
      <c r="B146" s="88">
        <f>IF(E146&gt;0,'14'!$D$2,0)</f>
        <v>0</v>
      </c>
      <c r="C146">
        <f>IF(E146&gt;0,'14'!$D$17,0)</f>
        <v>0</v>
      </c>
      <c r="D146" s="88">
        <f>IFERROR(VLOOKUP(1,'14'!$A$130:$D$146,3,FALSE),0)</f>
        <v>0</v>
      </c>
      <c r="E146">
        <f>IF(D146&gt;0,1,0)</f>
        <v>0</v>
      </c>
      <c r="F146" s="90">
        <f>SUM(G146:M146)</f>
        <v>0</v>
      </c>
      <c r="G146" s="88">
        <f>+IF(E146&gt;0,'14'!$E$172,0)</f>
        <v>0</v>
      </c>
      <c r="H146" s="88">
        <f>+IF(E146&gt;0,'14'!$E$173,0)</f>
        <v>0</v>
      </c>
      <c r="I146" s="88">
        <f>+IF(E146&gt;0,'14'!$E$174,0)</f>
        <v>0</v>
      </c>
      <c r="J146" s="88">
        <f>+IF(E146&gt;0,'14'!$E$175,0)</f>
        <v>0</v>
      </c>
      <c r="K146" s="88">
        <f>+IF(E146&gt;0,'14'!$E$178,0)</f>
        <v>0</v>
      </c>
      <c r="L146" s="88">
        <f>+IF(E146&gt;0,'14'!$E$182,0)</f>
        <v>0</v>
      </c>
      <c r="M146" s="88">
        <f>+IF(E146&gt;0,'14'!$E$187,0)</f>
        <v>0</v>
      </c>
    </row>
    <row r="147" spans="1:13" x14ac:dyDescent="0.25">
      <c r="A147">
        <f>+'14'!$E$1</f>
        <v>14</v>
      </c>
      <c r="B147" s="88">
        <f>IF(E147&gt;0,'14'!$D$2,0)</f>
        <v>0</v>
      </c>
      <c r="C147">
        <f>IF(E147&gt;0,'14'!$D$17,0)</f>
        <v>0</v>
      </c>
      <c r="D147" s="88">
        <f>+IF('14'!$D$147&gt;0,'14'!$C$147,0)</f>
        <v>0</v>
      </c>
      <c r="E147">
        <f>+IF('14'!$D$147&gt;0,'14'!$D$147,0)</f>
        <v>0</v>
      </c>
      <c r="F147" s="90">
        <f t="shared" ref="F147:F156" si="13">SUM(G147:M147)</f>
        <v>0</v>
      </c>
      <c r="G147" s="88">
        <f>+IF(E147&gt;0,'14'!$E$172,0)</f>
        <v>0</v>
      </c>
      <c r="H147" s="88">
        <f>+IF(E147&gt;0,'14'!$E$173,0)</f>
        <v>0</v>
      </c>
      <c r="I147" s="88">
        <f>+IF(E147&gt;0,'14'!$E$174,0)</f>
        <v>0</v>
      </c>
      <c r="J147" s="88">
        <f>+IF(E147&gt;0,'14'!$E$175,0)</f>
        <v>0</v>
      </c>
      <c r="K147" s="88">
        <f>+IF(E147&gt;0,'14'!$E$178,0)</f>
        <v>0</v>
      </c>
      <c r="L147" s="88">
        <f>+IF(E147&gt;0,'14'!$E$182,0)</f>
        <v>0</v>
      </c>
      <c r="M147" s="88">
        <f>+IF(E147&gt;0,'14'!$E$187,0)</f>
        <v>0</v>
      </c>
    </row>
    <row r="148" spans="1:13" x14ac:dyDescent="0.25">
      <c r="A148">
        <f>+'14'!$E$1</f>
        <v>14</v>
      </c>
      <c r="B148" s="88">
        <f>IF(E148&gt;0,'14'!$D$2,0)</f>
        <v>0</v>
      </c>
      <c r="C148">
        <f>IF(E148&gt;0,'14'!$D$17,0)</f>
        <v>0</v>
      </c>
      <c r="D148" s="88">
        <f>+IF('14'!$D$148&gt;0,'14'!$C$148,0)</f>
        <v>0</v>
      </c>
      <c r="E148">
        <f>+IF('14'!$D$148&gt;0,'14'!$D$148,0)</f>
        <v>0</v>
      </c>
      <c r="F148" s="90">
        <f t="shared" si="13"/>
        <v>0</v>
      </c>
      <c r="G148" s="88">
        <f>+IF(E148&gt;0,'14'!$E$172,0)</f>
        <v>0</v>
      </c>
      <c r="H148" s="88">
        <f>+IF(E148&gt;0,'14'!$E$173,0)</f>
        <v>0</v>
      </c>
      <c r="I148" s="88">
        <f>+IF(E148&gt;0,'14'!$E$174,0)</f>
        <v>0</v>
      </c>
      <c r="J148" s="88">
        <f>+IF(E148&gt;0,'14'!$E$175,0)</f>
        <v>0</v>
      </c>
      <c r="K148" s="88">
        <f>+IF(E148&gt;0,'14'!$E$178,0)</f>
        <v>0</v>
      </c>
      <c r="L148" s="88">
        <f>+IF(E148&gt;0,'14'!$E$182,0)</f>
        <v>0</v>
      </c>
      <c r="M148" s="88">
        <f>+IF(E148&gt;0,'14'!$E$187,0)</f>
        <v>0</v>
      </c>
    </row>
    <row r="149" spans="1:13" x14ac:dyDescent="0.25">
      <c r="A149">
        <f>+'14'!$E$1</f>
        <v>14</v>
      </c>
      <c r="B149" s="88">
        <f>IF(E149&gt;0,'14'!$D$2,0)</f>
        <v>0</v>
      </c>
      <c r="C149">
        <f>IF(E149&gt;0,'14'!$D$17,0)</f>
        <v>0</v>
      </c>
      <c r="D149" s="88">
        <f>+IF('14'!$D$149&gt;0,'14'!$C$149,0)</f>
        <v>0</v>
      </c>
      <c r="E149">
        <f>+IF('14'!$D$149&gt;0,'14'!$D$149,0)</f>
        <v>0</v>
      </c>
      <c r="F149" s="90">
        <f t="shared" si="13"/>
        <v>0</v>
      </c>
      <c r="G149" s="88">
        <f>+IF(E149&gt;0,'14'!$E$172,0)</f>
        <v>0</v>
      </c>
      <c r="H149" s="88">
        <f>+IF(E149&gt;0,'14'!$E$173,0)</f>
        <v>0</v>
      </c>
      <c r="I149" s="88">
        <f>+IF(E149&gt;0,'14'!$E$174,0)</f>
        <v>0</v>
      </c>
      <c r="J149" s="88">
        <f>+IF(E149&gt;0,'14'!$E$175,0)</f>
        <v>0</v>
      </c>
      <c r="K149" s="88">
        <f>+IF(E149&gt;0,'14'!$E$178,0)</f>
        <v>0</v>
      </c>
      <c r="L149" s="88">
        <f>+IF(E149&gt;0,'14'!$E$182,0)</f>
        <v>0</v>
      </c>
      <c r="M149" s="88">
        <f>+IF(E149&gt;0,'14'!$E$187,0)</f>
        <v>0</v>
      </c>
    </row>
    <row r="150" spans="1:13" x14ac:dyDescent="0.25">
      <c r="A150">
        <f>+'14'!$E$1</f>
        <v>14</v>
      </c>
      <c r="B150" s="88">
        <f>IF(E150&gt;0,'14'!$D$2,0)</f>
        <v>0</v>
      </c>
      <c r="C150">
        <f>IF(E150&gt;0,'14'!$D$17,0)</f>
        <v>0</v>
      </c>
      <c r="D150" s="88">
        <f>+IF('14'!$D$150&gt;0,'14'!$C$150,0)</f>
        <v>0</v>
      </c>
      <c r="E150">
        <f>+IF('14'!$D$150&gt;0,'14'!$D$150,0)</f>
        <v>0</v>
      </c>
      <c r="F150" s="90">
        <f t="shared" si="13"/>
        <v>0</v>
      </c>
      <c r="G150" s="88">
        <f>+IF(E150&gt;0,'14'!$E$172,0)</f>
        <v>0</v>
      </c>
      <c r="H150" s="88">
        <f>+IF(E150&gt;0,'14'!$E$173,0)</f>
        <v>0</v>
      </c>
      <c r="I150" s="88">
        <f>+IF(E150&gt;0,'14'!$E$174,0)</f>
        <v>0</v>
      </c>
      <c r="J150" s="88">
        <f>+IF(E150&gt;0,'14'!$E$175,0)</f>
        <v>0</v>
      </c>
      <c r="K150" s="88">
        <f>+IF(E150&gt;0,'14'!$E$178,0)</f>
        <v>0</v>
      </c>
      <c r="L150" s="88">
        <f>+IF(E150&gt;0,'14'!$E$182,0)</f>
        <v>0</v>
      </c>
      <c r="M150" s="88">
        <f>+IF(E150&gt;0,'14'!$E$187,0)</f>
        <v>0</v>
      </c>
    </row>
    <row r="151" spans="1:13" x14ac:dyDescent="0.25">
      <c r="A151">
        <f>+'14'!$E$1</f>
        <v>14</v>
      </c>
      <c r="B151" s="88">
        <f>IF(E151&gt;0,'14'!$D$2,0)</f>
        <v>0</v>
      </c>
      <c r="C151">
        <f>IF(E151&gt;0,'14'!$D$17,0)</f>
        <v>0</v>
      </c>
      <c r="D151" s="88">
        <f>+IF('14'!$D$151&gt;0,'14'!$C$151,0)</f>
        <v>0</v>
      </c>
      <c r="E151">
        <f>+IF('14'!$D$151&gt;0,'14'!$D$151,0)</f>
        <v>0</v>
      </c>
      <c r="F151" s="90">
        <f t="shared" si="13"/>
        <v>0</v>
      </c>
      <c r="G151" s="88">
        <f>+IF(E151&gt;0,'14'!$E$172,0)</f>
        <v>0</v>
      </c>
      <c r="H151" s="88">
        <f>+IF(E151&gt;0,'14'!$E$173,0)</f>
        <v>0</v>
      </c>
      <c r="I151" s="88">
        <f>+IF(E151&gt;0,'14'!$E$174,0)</f>
        <v>0</v>
      </c>
      <c r="J151" s="88">
        <f>+IF(E151&gt;0,'14'!$E$175,0)</f>
        <v>0</v>
      </c>
      <c r="K151" s="88">
        <f>+IF(E151&gt;0,'14'!$E$178,0)</f>
        <v>0</v>
      </c>
      <c r="L151" s="88">
        <f>+IF(E151&gt;0,'14'!$E$182,0)</f>
        <v>0</v>
      </c>
      <c r="M151" s="88">
        <f>+IF(E151&gt;0,'14'!$E$187,0)</f>
        <v>0</v>
      </c>
    </row>
    <row r="152" spans="1:13" x14ac:dyDescent="0.25">
      <c r="A152">
        <f>+'14'!$E$1</f>
        <v>14</v>
      </c>
      <c r="B152" s="88">
        <f>IF(E152&gt;0,'14'!$D$2,0)</f>
        <v>0</v>
      </c>
      <c r="C152">
        <f>IF(E152&gt;0,'14'!$D$17,0)</f>
        <v>0</v>
      </c>
      <c r="D152" s="88">
        <f>+IF('14'!$D$152&gt;0,'14'!$C$152,0)</f>
        <v>0</v>
      </c>
      <c r="E152">
        <f>+IF('14'!$D$152&gt;0,'14'!$D$152,0)</f>
        <v>0</v>
      </c>
      <c r="F152" s="90">
        <f t="shared" si="13"/>
        <v>0</v>
      </c>
      <c r="G152" s="88">
        <f>+IF(E152&gt;0,'14'!$E$172,0)</f>
        <v>0</v>
      </c>
      <c r="H152" s="88">
        <f>+IF(E152&gt;0,'14'!$E$173,0)</f>
        <v>0</v>
      </c>
      <c r="I152" s="88">
        <f>+IF(E152&gt;0,'14'!$E$174,0)</f>
        <v>0</v>
      </c>
      <c r="J152" s="88">
        <f>+IF(E152&gt;0,'14'!$E$175,0)</f>
        <v>0</v>
      </c>
      <c r="K152" s="88">
        <f>+IF(E152&gt;0,'14'!$E$178,0)</f>
        <v>0</v>
      </c>
      <c r="L152" s="88">
        <f>+IF(E152&gt;0,'14'!$E$182,0)</f>
        <v>0</v>
      </c>
      <c r="M152" s="88">
        <f>+IF(E152&gt;0,'14'!$E$187,0)</f>
        <v>0</v>
      </c>
    </row>
    <row r="153" spans="1:13" x14ac:dyDescent="0.25">
      <c r="A153">
        <f>+'14'!$E$1</f>
        <v>14</v>
      </c>
      <c r="B153" s="88">
        <f>IF(E153&gt;0,'14'!$D$2,0)</f>
        <v>0</v>
      </c>
      <c r="C153">
        <f>IF(E153&gt;0,'14'!$D$17,0)</f>
        <v>0</v>
      </c>
      <c r="D153" s="88">
        <f>+IF('14'!$D$153&gt;0,'14'!$C$153,0)</f>
        <v>0</v>
      </c>
      <c r="E153">
        <f>+IF('14'!$D$153&gt;0,'14'!$D$153,0)</f>
        <v>0</v>
      </c>
      <c r="F153" s="90">
        <f t="shared" si="13"/>
        <v>0</v>
      </c>
      <c r="G153" s="88">
        <f>+IF(E153&gt;0,'14'!$E$172,0)</f>
        <v>0</v>
      </c>
      <c r="H153" s="88">
        <f>+IF(E153&gt;0,'14'!$E$173,0)</f>
        <v>0</v>
      </c>
      <c r="I153" s="88">
        <f>+IF(E153&gt;0,'14'!$E$174,0)</f>
        <v>0</v>
      </c>
      <c r="J153" s="88">
        <f>+IF(E153&gt;0,'14'!$E$175,0)</f>
        <v>0</v>
      </c>
      <c r="K153" s="88">
        <f>+IF(E153&gt;0,'14'!$E$178,0)</f>
        <v>0</v>
      </c>
      <c r="L153" s="88">
        <f>+IF(E153&gt;0,'14'!$E$182,0)</f>
        <v>0</v>
      </c>
      <c r="M153" s="88">
        <f>+IF(E153&gt;0,'14'!$E$187,0)</f>
        <v>0</v>
      </c>
    </row>
    <row r="154" spans="1:13" x14ac:dyDescent="0.25">
      <c r="A154">
        <f>+'14'!$E$1</f>
        <v>14</v>
      </c>
      <c r="B154" s="88">
        <f>IF(E154&gt;0,'14'!$D$2,0)</f>
        <v>0</v>
      </c>
      <c r="C154">
        <f>IF(E154&gt;0,'14'!$D$17,0)</f>
        <v>0</v>
      </c>
      <c r="D154" s="88">
        <f>+IF('14'!$D$154&gt;0,'14'!$C$154,0)</f>
        <v>0</v>
      </c>
      <c r="E154">
        <f>+IF('14'!$D$154&gt;0,'14'!$D$154,0)</f>
        <v>0</v>
      </c>
      <c r="F154" s="90">
        <f t="shared" si="13"/>
        <v>0</v>
      </c>
      <c r="G154" s="88">
        <f>+IF(E154&gt;0,'14'!$E$172,0)</f>
        <v>0</v>
      </c>
      <c r="H154" s="88">
        <f>+IF(E154&gt;0,'14'!$E$173,0)</f>
        <v>0</v>
      </c>
      <c r="I154" s="88">
        <f>+IF(E154&gt;0,'14'!$E$174,0)</f>
        <v>0</v>
      </c>
      <c r="J154" s="88">
        <f>+IF(E154&gt;0,'14'!$E$175,0)</f>
        <v>0</v>
      </c>
      <c r="K154" s="88">
        <f>+IF(E154&gt;0,'14'!$E$178,0)</f>
        <v>0</v>
      </c>
      <c r="L154" s="88">
        <f>+IF(E154&gt;0,'14'!$E$182,0)</f>
        <v>0</v>
      </c>
      <c r="M154" s="88">
        <f>+IF(E154&gt;0,'14'!$E$187,0)</f>
        <v>0</v>
      </c>
    </row>
    <row r="155" spans="1:13" x14ac:dyDescent="0.25">
      <c r="A155">
        <f>+'14'!$E$1</f>
        <v>14</v>
      </c>
      <c r="B155" s="88">
        <f>IF(E155&gt;0,'14'!$D$2,0)</f>
        <v>0</v>
      </c>
      <c r="C155">
        <f>IF(E155&gt;0,'14'!$D$17,0)</f>
        <v>0</v>
      </c>
      <c r="D155" s="88">
        <f>+IF('14'!$D$155&gt;0,'14'!$C$155,0)</f>
        <v>0</v>
      </c>
      <c r="E155">
        <f>+IF('14'!$D$155&gt;0,'14'!$D$155,0)</f>
        <v>0</v>
      </c>
      <c r="F155" s="90">
        <f t="shared" si="13"/>
        <v>0</v>
      </c>
      <c r="G155" s="88">
        <f>+IF(E155&gt;0,'14'!$E$172,0)</f>
        <v>0</v>
      </c>
      <c r="H155" s="88">
        <f>+IF(E155&gt;0,'14'!$E$173,0)</f>
        <v>0</v>
      </c>
      <c r="I155" s="88">
        <f>+IF(E155&gt;0,'14'!$E$174,0)</f>
        <v>0</v>
      </c>
      <c r="J155" s="88">
        <f>+IF(E155&gt;0,'14'!$E$175,0)</f>
        <v>0</v>
      </c>
      <c r="K155" s="88">
        <f>+IF(E155&gt;0,'14'!$E$178,0)</f>
        <v>0</v>
      </c>
      <c r="L155" s="88">
        <f>+IF(E155&gt;0,'14'!$E$182,0)</f>
        <v>0</v>
      </c>
      <c r="M155" s="88">
        <f>+IF(E155&gt;0,'14'!$E$187,0)</f>
        <v>0</v>
      </c>
    </row>
    <row r="156" spans="1:13" x14ac:dyDescent="0.25">
      <c r="A156">
        <f>+'14'!$E$1</f>
        <v>14</v>
      </c>
      <c r="B156" s="88">
        <f>IF(E156&gt;0,'14'!$D$2,0)</f>
        <v>0</v>
      </c>
      <c r="C156">
        <f>IF(E156&gt;0,'14'!$D$17,0)</f>
        <v>0</v>
      </c>
      <c r="D156" s="88">
        <f>+IF('14'!$D$156&gt;0,'14'!$C$156,0)</f>
        <v>0</v>
      </c>
      <c r="E156">
        <f>+IF('14'!$D$156&gt;0,'14'!$D$156,0)</f>
        <v>0</v>
      </c>
      <c r="F156" s="90">
        <f t="shared" si="13"/>
        <v>0</v>
      </c>
      <c r="G156" s="88">
        <f>+IF(E156&gt;0,'14'!$E$172,0)</f>
        <v>0</v>
      </c>
      <c r="H156" s="88">
        <f>+IF(E156&gt;0,'14'!$E$173,0)</f>
        <v>0</v>
      </c>
      <c r="I156" s="88">
        <f>+IF(E156&gt;0,'14'!$E$174,0)</f>
        <v>0</v>
      </c>
      <c r="J156" s="88">
        <f>+IF(E156&gt;0,'14'!$E$175,0)</f>
        <v>0</v>
      </c>
      <c r="K156" s="88">
        <f>+IF(E156&gt;0,'14'!$E$178,0)</f>
        <v>0</v>
      </c>
      <c r="L156" s="88">
        <f>+IF(E156&gt;0,'14'!$E$182,0)</f>
        <v>0</v>
      </c>
      <c r="M156" s="88">
        <f>+IF(E156&gt;0,'14'!$E$187,0)</f>
        <v>0</v>
      </c>
    </row>
    <row r="157" spans="1:13" x14ac:dyDescent="0.25">
      <c r="A157">
        <f>+'15'!$E$1</f>
        <v>15</v>
      </c>
      <c r="B157" s="88">
        <f>IF(E157&gt;0,'15'!$D$2,0)</f>
        <v>0</v>
      </c>
      <c r="C157">
        <f>IF(E157&gt;0,'15'!$D$17,0)</f>
        <v>0</v>
      </c>
      <c r="D157" s="88">
        <f>IFERROR(VLOOKUP(1,'15'!$A$130:$D$146,3,FALSE),0)</f>
        <v>0</v>
      </c>
      <c r="E157">
        <f>IF(D157&gt;0,1,0)</f>
        <v>0</v>
      </c>
      <c r="F157" s="90">
        <f>SUM(G157:M157)</f>
        <v>0</v>
      </c>
      <c r="G157" s="88">
        <f>+IF(E157&gt;0,'15'!$E$172,0)</f>
        <v>0</v>
      </c>
      <c r="H157" s="88">
        <f>+IF(E157&gt;0,'15'!$E$173,0)</f>
        <v>0</v>
      </c>
      <c r="I157" s="88">
        <f>+IF(E157&gt;0,'15'!$E$174,0)</f>
        <v>0</v>
      </c>
      <c r="J157" s="88">
        <f>+IF(E157&gt;0,'15'!$E$175,0)</f>
        <v>0</v>
      </c>
      <c r="K157" s="88">
        <f>+IF(E157&gt;0,'15'!$E$178,0)</f>
        <v>0</v>
      </c>
      <c r="L157" s="88">
        <f>+IF(E157&gt;0,'15'!$E$182,0)</f>
        <v>0</v>
      </c>
      <c r="M157" s="88">
        <f>+IF(E157&gt;0,'15'!$E$187,0)</f>
        <v>0</v>
      </c>
    </row>
    <row r="158" spans="1:13" x14ac:dyDescent="0.25">
      <c r="A158">
        <f>+'15'!$E$1</f>
        <v>15</v>
      </c>
      <c r="B158" s="88">
        <f>IF(E158&gt;0,'15'!$D$2,0)</f>
        <v>0</v>
      </c>
      <c r="C158">
        <f>IF(E158&gt;0,'15'!$D$17,0)</f>
        <v>0</v>
      </c>
      <c r="D158" s="88">
        <f>+IF('15'!$D$147&gt;0,'15'!$C$147,0)</f>
        <v>0</v>
      </c>
      <c r="E158">
        <f>+IF('15'!$D$147&gt;0,'15'!$D$147,0)</f>
        <v>0</v>
      </c>
      <c r="F158" s="90">
        <f t="shared" ref="F158:F167" si="14">SUM(G158:M158)</f>
        <v>0</v>
      </c>
      <c r="G158" s="88">
        <f>+IF(E158&gt;0,'15'!$E$172,0)</f>
        <v>0</v>
      </c>
      <c r="H158" s="88">
        <f>+IF(E158&gt;0,'15'!$E$173,0)</f>
        <v>0</v>
      </c>
      <c r="I158" s="88">
        <f>+IF(E158&gt;0,'15'!$E$174,0)</f>
        <v>0</v>
      </c>
      <c r="J158" s="88">
        <f>+IF(E158&gt;0,'15'!$E$175,0)</f>
        <v>0</v>
      </c>
      <c r="K158" s="88">
        <f>+IF(E158&gt;0,'15'!$E$178,0)</f>
        <v>0</v>
      </c>
      <c r="L158" s="88">
        <f>+IF(E158&gt;0,'15'!$E$182,0)</f>
        <v>0</v>
      </c>
      <c r="M158" s="88">
        <f>+IF(E158&gt;0,'15'!$E$187,0)</f>
        <v>0</v>
      </c>
    </row>
    <row r="159" spans="1:13" x14ac:dyDescent="0.25">
      <c r="A159">
        <f>+'15'!$E$1</f>
        <v>15</v>
      </c>
      <c r="B159" s="88">
        <f>IF(E159&gt;0,'15'!$D$2,0)</f>
        <v>0</v>
      </c>
      <c r="C159">
        <f>IF(E159&gt;0,'15'!$D$17,0)</f>
        <v>0</v>
      </c>
      <c r="D159" s="88">
        <f>+IF('15'!$D$148&gt;0,'15'!$C$148,0)</f>
        <v>0</v>
      </c>
      <c r="E159">
        <f>+IF('15'!$D$148&gt;0,'15'!$D$148,0)</f>
        <v>0</v>
      </c>
      <c r="F159" s="90">
        <f t="shared" si="14"/>
        <v>0</v>
      </c>
      <c r="G159" s="88">
        <f>+IF(E159&gt;0,'15'!$E$172,0)</f>
        <v>0</v>
      </c>
      <c r="H159" s="88">
        <f>+IF(E159&gt;0,'15'!$E$173,0)</f>
        <v>0</v>
      </c>
      <c r="I159" s="88">
        <f>+IF(E159&gt;0,'15'!$E$174,0)</f>
        <v>0</v>
      </c>
      <c r="J159" s="88">
        <f>+IF(E159&gt;0,'15'!$E$175,0)</f>
        <v>0</v>
      </c>
      <c r="K159" s="88">
        <f>+IF(E159&gt;0,'15'!$E$178,0)</f>
        <v>0</v>
      </c>
      <c r="L159" s="88">
        <f>+IF(E159&gt;0,'15'!$E$182,0)</f>
        <v>0</v>
      </c>
      <c r="M159" s="88">
        <f>+IF(E159&gt;0,'15'!$E$187,0)</f>
        <v>0</v>
      </c>
    </row>
    <row r="160" spans="1:13" x14ac:dyDescent="0.25">
      <c r="A160">
        <f>+'15'!$E$1</f>
        <v>15</v>
      </c>
      <c r="B160" s="88">
        <f>IF(E160&gt;0,'15'!$D$2,0)</f>
        <v>0</v>
      </c>
      <c r="C160">
        <f>IF(E160&gt;0,'15'!$D$17,0)</f>
        <v>0</v>
      </c>
      <c r="D160" s="88">
        <f>+IF('15'!$D$149&gt;0,'15'!$C$149,0)</f>
        <v>0</v>
      </c>
      <c r="E160">
        <f>+IF('15'!$D$149&gt;0,'15'!$D$149,0)</f>
        <v>0</v>
      </c>
      <c r="F160" s="90">
        <f t="shared" si="14"/>
        <v>0</v>
      </c>
      <c r="G160" s="88">
        <f>+IF(E160&gt;0,'15'!$E$172,0)</f>
        <v>0</v>
      </c>
      <c r="H160" s="88">
        <f>+IF(E160&gt;0,'15'!$E$173,0)</f>
        <v>0</v>
      </c>
      <c r="I160" s="88">
        <f>+IF(E160&gt;0,'15'!$E$174,0)</f>
        <v>0</v>
      </c>
      <c r="J160" s="88">
        <f>+IF(E160&gt;0,'15'!$E$175,0)</f>
        <v>0</v>
      </c>
      <c r="K160" s="88">
        <f>+IF(E160&gt;0,'15'!$E$178,0)</f>
        <v>0</v>
      </c>
      <c r="L160" s="88">
        <f>+IF(E160&gt;0,'15'!$E$182,0)</f>
        <v>0</v>
      </c>
      <c r="M160" s="88">
        <f>+IF(E160&gt;0,'15'!$E$187,0)</f>
        <v>0</v>
      </c>
    </row>
    <row r="161" spans="1:13" x14ac:dyDescent="0.25">
      <c r="A161">
        <f>+'15'!$E$1</f>
        <v>15</v>
      </c>
      <c r="B161" s="88">
        <f>IF(E161&gt;0,'15'!$D$2,0)</f>
        <v>0</v>
      </c>
      <c r="C161">
        <f>IF(E161&gt;0,'15'!$D$17,0)</f>
        <v>0</v>
      </c>
      <c r="D161" s="88">
        <f>+IF('15'!$D$150&gt;0,'15'!$C$150,0)</f>
        <v>0</v>
      </c>
      <c r="E161">
        <f>+IF('15'!$D$150&gt;0,'15'!$D$150,0)</f>
        <v>0</v>
      </c>
      <c r="F161" s="90">
        <f t="shared" si="14"/>
        <v>0</v>
      </c>
      <c r="G161" s="88">
        <f>+IF(E161&gt;0,'15'!$E$172,0)</f>
        <v>0</v>
      </c>
      <c r="H161" s="88">
        <f>+IF(E161&gt;0,'15'!$E$173,0)</f>
        <v>0</v>
      </c>
      <c r="I161" s="88">
        <f>+IF(E161&gt;0,'15'!$E$174,0)</f>
        <v>0</v>
      </c>
      <c r="J161" s="88">
        <f>+IF(E161&gt;0,'15'!$E$175,0)</f>
        <v>0</v>
      </c>
      <c r="K161" s="88">
        <f>+IF(E161&gt;0,'15'!$E$178,0)</f>
        <v>0</v>
      </c>
      <c r="L161" s="88">
        <f>+IF(E161&gt;0,'15'!$E$182,0)</f>
        <v>0</v>
      </c>
      <c r="M161" s="88">
        <f>+IF(E161&gt;0,'15'!$E$187,0)</f>
        <v>0</v>
      </c>
    </row>
    <row r="162" spans="1:13" x14ac:dyDescent="0.25">
      <c r="A162">
        <f>+'15'!$E$1</f>
        <v>15</v>
      </c>
      <c r="B162" s="88">
        <f>IF(E162&gt;0,'15'!$D$2,0)</f>
        <v>0</v>
      </c>
      <c r="C162">
        <f>IF(E162&gt;0,'15'!$D$17,0)</f>
        <v>0</v>
      </c>
      <c r="D162" s="88">
        <f>+IF('15'!$D$151&gt;0,'15'!$C$151,0)</f>
        <v>0</v>
      </c>
      <c r="E162">
        <f>+IF('15'!$D$151&gt;0,'15'!$D$151,0)</f>
        <v>0</v>
      </c>
      <c r="F162" s="90">
        <f t="shared" si="14"/>
        <v>0</v>
      </c>
      <c r="G162" s="88">
        <f>+IF(E162&gt;0,'15'!$E$172,0)</f>
        <v>0</v>
      </c>
      <c r="H162" s="88">
        <f>+IF(E162&gt;0,'15'!$E$173,0)</f>
        <v>0</v>
      </c>
      <c r="I162" s="88">
        <f>+IF(E162&gt;0,'15'!$E$174,0)</f>
        <v>0</v>
      </c>
      <c r="J162" s="88">
        <f>+IF(E162&gt;0,'15'!$E$175,0)</f>
        <v>0</v>
      </c>
      <c r="K162" s="88">
        <f>+IF(E162&gt;0,'15'!$E$178,0)</f>
        <v>0</v>
      </c>
      <c r="L162" s="88">
        <f>+IF(E162&gt;0,'15'!$E$182,0)</f>
        <v>0</v>
      </c>
      <c r="M162" s="88">
        <f>+IF(E162&gt;0,'15'!$E$187,0)</f>
        <v>0</v>
      </c>
    </row>
    <row r="163" spans="1:13" x14ac:dyDescent="0.25">
      <c r="A163">
        <f>+'15'!$E$1</f>
        <v>15</v>
      </c>
      <c r="B163" s="88">
        <f>IF(E163&gt;0,'15'!$D$2,0)</f>
        <v>0</v>
      </c>
      <c r="C163">
        <f>IF(E163&gt;0,'15'!$D$17,0)</f>
        <v>0</v>
      </c>
      <c r="D163" s="88">
        <f>+IF('15'!$D$152&gt;0,'15'!$C$152,0)</f>
        <v>0</v>
      </c>
      <c r="E163">
        <f>+IF('15'!$D$152&gt;0,'15'!$D$152,0)</f>
        <v>0</v>
      </c>
      <c r="F163" s="90">
        <f t="shared" si="14"/>
        <v>0</v>
      </c>
      <c r="G163" s="88">
        <f>+IF(E163&gt;0,'15'!$E$172,0)</f>
        <v>0</v>
      </c>
      <c r="H163" s="88">
        <f>+IF(E163&gt;0,'15'!$E$173,0)</f>
        <v>0</v>
      </c>
      <c r="I163" s="88">
        <f>+IF(E163&gt;0,'15'!$E$174,0)</f>
        <v>0</v>
      </c>
      <c r="J163" s="88">
        <f>+IF(E163&gt;0,'15'!$E$175,0)</f>
        <v>0</v>
      </c>
      <c r="K163" s="88">
        <f>+IF(E163&gt;0,'15'!$E$178,0)</f>
        <v>0</v>
      </c>
      <c r="L163" s="88">
        <f>+IF(E163&gt;0,'15'!$E$182,0)</f>
        <v>0</v>
      </c>
      <c r="M163" s="88">
        <f>+IF(E163&gt;0,'15'!$E$187,0)</f>
        <v>0</v>
      </c>
    </row>
    <row r="164" spans="1:13" x14ac:dyDescent="0.25">
      <c r="A164">
        <f>+'15'!$E$1</f>
        <v>15</v>
      </c>
      <c r="B164" s="88">
        <f>IF(E164&gt;0,'15'!$D$2,0)</f>
        <v>0</v>
      </c>
      <c r="C164">
        <f>IF(E164&gt;0,'15'!$D$17,0)</f>
        <v>0</v>
      </c>
      <c r="D164" s="88">
        <f>+IF('15'!$D$153&gt;0,'15'!$C$153,0)</f>
        <v>0</v>
      </c>
      <c r="E164">
        <f>+IF('15'!$D$153&gt;0,'15'!$D$153,0)</f>
        <v>0</v>
      </c>
      <c r="F164" s="90">
        <f t="shared" si="14"/>
        <v>0</v>
      </c>
      <c r="G164" s="88">
        <f>+IF(E164&gt;0,'15'!$E$172,0)</f>
        <v>0</v>
      </c>
      <c r="H164" s="88">
        <f>+IF(E164&gt;0,'15'!$E$173,0)</f>
        <v>0</v>
      </c>
      <c r="I164" s="88">
        <f>+IF(E164&gt;0,'15'!$E$174,0)</f>
        <v>0</v>
      </c>
      <c r="J164" s="88">
        <f>+IF(E164&gt;0,'15'!$E$175,0)</f>
        <v>0</v>
      </c>
      <c r="K164" s="88">
        <f>+IF(E164&gt;0,'15'!$E$178,0)</f>
        <v>0</v>
      </c>
      <c r="L164" s="88">
        <f>+IF(E164&gt;0,'15'!$E$182,0)</f>
        <v>0</v>
      </c>
      <c r="M164" s="88">
        <f>+IF(E164&gt;0,'15'!$E$187,0)</f>
        <v>0</v>
      </c>
    </row>
    <row r="165" spans="1:13" x14ac:dyDescent="0.25">
      <c r="A165">
        <f>+'15'!$E$1</f>
        <v>15</v>
      </c>
      <c r="B165" s="88">
        <f>IF(E165&gt;0,'15'!$D$2,0)</f>
        <v>0</v>
      </c>
      <c r="C165">
        <f>IF(E165&gt;0,'15'!$D$17,0)</f>
        <v>0</v>
      </c>
      <c r="D165" s="88">
        <f>+IF('15'!$D$154&gt;0,'15'!$C$154,0)</f>
        <v>0</v>
      </c>
      <c r="E165">
        <f>+IF('15'!$D$154&gt;0,'15'!$D$154,0)</f>
        <v>0</v>
      </c>
      <c r="F165" s="90">
        <f t="shared" si="14"/>
        <v>0</v>
      </c>
      <c r="G165" s="88">
        <f>+IF(E165&gt;0,'15'!$E$172,0)</f>
        <v>0</v>
      </c>
      <c r="H165" s="88">
        <f>+IF(E165&gt;0,'15'!$E$173,0)</f>
        <v>0</v>
      </c>
      <c r="I165" s="88">
        <f>+IF(E165&gt;0,'15'!$E$174,0)</f>
        <v>0</v>
      </c>
      <c r="J165" s="88">
        <f>+IF(E165&gt;0,'15'!$E$175,0)</f>
        <v>0</v>
      </c>
      <c r="K165" s="88">
        <f>+IF(E165&gt;0,'15'!$E$178,0)</f>
        <v>0</v>
      </c>
      <c r="L165" s="88">
        <f>+IF(E165&gt;0,'15'!$E$182,0)</f>
        <v>0</v>
      </c>
      <c r="M165" s="88">
        <f>+IF(E165&gt;0,'15'!$E$187,0)</f>
        <v>0</v>
      </c>
    </row>
    <row r="166" spans="1:13" x14ac:dyDescent="0.25">
      <c r="A166">
        <f>+'15'!$E$1</f>
        <v>15</v>
      </c>
      <c r="B166" s="88">
        <f>IF(E166&gt;0,'15'!$D$2,0)</f>
        <v>0</v>
      </c>
      <c r="C166">
        <f>IF(E166&gt;0,'15'!$D$17,0)</f>
        <v>0</v>
      </c>
      <c r="D166" s="88">
        <f>+IF('15'!$D$155&gt;0,'15'!$C$155,0)</f>
        <v>0</v>
      </c>
      <c r="E166">
        <f>+IF('15'!$D$155&gt;0,'15'!$D$155,0)</f>
        <v>0</v>
      </c>
      <c r="F166" s="90">
        <f t="shared" si="14"/>
        <v>0</v>
      </c>
      <c r="G166" s="88">
        <f>+IF(E166&gt;0,'15'!$E$172,0)</f>
        <v>0</v>
      </c>
      <c r="H166" s="88">
        <f>+IF(E166&gt;0,'15'!$E$173,0)</f>
        <v>0</v>
      </c>
      <c r="I166" s="88">
        <f>+IF(E166&gt;0,'15'!$E$174,0)</f>
        <v>0</v>
      </c>
      <c r="J166" s="88">
        <f>+IF(E166&gt;0,'15'!$E$175,0)</f>
        <v>0</v>
      </c>
      <c r="K166" s="88">
        <f>+IF(E166&gt;0,'15'!$E$178,0)</f>
        <v>0</v>
      </c>
      <c r="L166" s="88">
        <f>+IF(E166&gt;0,'15'!$E$182,0)</f>
        <v>0</v>
      </c>
      <c r="M166" s="88">
        <f>+IF(E166&gt;0,'15'!$E$187,0)</f>
        <v>0</v>
      </c>
    </row>
    <row r="167" spans="1:13" x14ac:dyDescent="0.25">
      <c r="A167">
        <f>+'15'!$E$1</f>
        <v>15</v>
      </c>
      <c r="B167" s="88">
        <f>IF(E167&gt;0,'15'!$D$2,0)</f>
        <v>0</v>
      </c>
      <c r="C167">
        <f>IF(E167&gt;0,'15'!$D$17,0)</f>
        <v>0</v>
      </c>
      <c r="D167" s="88">
        <f>+IF('15'!$D$156&gt;0,'15'!$C$156,0)</f>
        <v>0</v>
      </c>
      <c r="E167">
        <f>+IF('15'!$D$156&gt;0,'15'!$D$156,0)</f>
        <v>0</v>
      </c>
      <c r="F167" s="90">
        <f t="shared" si="14"/>
        <v>0</v>
      </c>
      <c r="G167" s="88">
        <f>+IF(E167&gt;0,'15'!$E$172,0)</f>
        <v>0</v>
      </c>
      <c r="H167" s="88">
        <f>+IF(E167&gt;0,'15'!$E$173,0)</f>
        <v>0</v>
      </c>
      <c r="I167" s="88">
        <f>+IF(E167&gt;0,'15'!$E$174,0)</f>
        <v>0</v>
      </c>
      <c r="J167" s="88">
        <f>+IF(E167&gt;0,'15'!$E$175,0)</f>
        <v>0</v>
      </c>
      <c r="K167" s="88">
        <f>+IF(E167&gt;0,'15'!$E$178,0)</f>
        <v>0</v>
      </c>
      <c r="L167" s="88">
        <f>+IF(E167&gt;0,'15'!$E$182,0)</f>
        <v>0</v>
      </c>
      <c r="M167" s="88">
        <f>+IF(E167&gt;0,'15'!$E$187,0)</f>
        <v>0</v>
      </c>
    </row>
    <row r="168" spans="1:13" x14ac:dyDescent="0.25">
      <c r="A168">
        <f>+'16'!$E$1</f>
        <v>16</v>
      </c>
      <c r="B168" s="88">
        <f>IF(E168&gt;0,'16'!$D$2,0)</f>
        <v>0</v>
      </c>
      <c r="C168">
        <f>IF(E168&gt;0,'16'!$D$17,0)</f>
        <v>0</v>
      </c>
      <c r="D168" s="88">
        <f>IFERROR(VLOOKUP(1,'16'!$A$130:$D$146,3,FALSE),0)</f>
        <v>0</v>
      </c>
      <c r="E168">
        <f>IF(D168&gt;0,1,0)</f>
        <v>0</v>
      </c>
      <c r="F168" s="90">
        <f>SUM(G168:M168)</f>
        <v>0</v>
      </c>
      <c r="G168" s="88">
        <f>+IF(E168&gt;0,'16'!$E$172,0)</f>
        <v>0</v>
      </c>
      <c r="H168" s="88">
        <f>+IF(E168&gt;0,'16'!$E$173,0)</f>
        <v>0</v>
      </c>
      <c r="I168" s="88">
        <f>+IF(E168&gt;0,'16'!$E$174,0)</f>
        <v>0</v>
      </c>
      <c r="J168" s="88">
        <f>+IF(E168&gt;0,'16'!$E$175,0)</f>
        <v>0</v>
      </c>
      <c r="K168" s="88">
        <f>+IF(E168&gt;0,'16'!$E$178,0)</f>
        <v>0</v>
      </c>
      <c r="L168" s="88">
        <f>+IF(E168&gt;0,'16'!$E$182,0)</f>
        <v>0</v>
      </c>
      <c r="M168" s="88">
        <f>+IF(E168&gt;0,'16'!$E$187,0)</f>
        <v>0</v>
      </c>
    </row>
    <row r="169" spans="1:13" x14ac:dyDescent="0.25">
      <c r="A169">
        <f>+'16'!$E$1</f>
        <v>16</v>
      </c>
      <c r="B169" s="88">
        <f>IF(E169&gt;0,'16'!$D$2,0)</f>
        <v>0</v>
      </c>
      <c r="C169">
        <f>IF(E169&gt;0,'16'!$D$17,0)</f>
        <v>0</v>
      </c>
      <c r="D169" s="88">
        <f>+IF('16'!$D$147&gt;0,'16'!$C$147,0)</f>
        <v>0</v>
      </c>
      <c r="E169">
        <f>+IF('16'!$D$147&gt;0,'16'!$D$147,0)</f>
        <v>0</v>
      </c>
      <c r="F169" s="90">
        <f t="shared" ref="F169:F178" si="15">SUM(G169:M169)</f>
        <v>0</v>
      </c>
      <c r="G169" s="88">
        <f>+IF(E169&gt;0,'16'!$E$172,0)</f>
        <v>0</v>
      </c>
      <c r="H169" s="88">
        <f>+IF(E169&gt;0,'16'!$E$173,0)</f>
        <v>0</v>
      </c>
      <c r="I169" s="88">
        <f>+IF(E169&gt;0,'16'!$E$174,0)</f>
        <v>0</v>
      </c>
      <c r="J169" s="88">
        <f>+IF(E169&gt;0,'16'!$E$175,0)</f>
        <v>0</v>
      </c>
      <c r="K169" s="88">
        <f>+IF(E169&gt;0,'16'!$E$178,0)</f>
        <v>0</v>
      </c>
      <c r="L169" s="88">
        <f>+IF(E169&gt;0,'16'!$E$182,0)</f>
        <v>0</v>
      </c>
      <c r="M169" s="88">
        <f>+IF(E169&gt;0,'16'!$E$187,0)</f>
        <v>0</v>
      </c>
    </row>
    <row r="170" spans="1:13" x14ac:dyDescent="0.25">
      <c r="A170">
        <f>+'16'!$E$1</f>
        <v>16</v>
      </c>
      <c r="B170" s="88">
        <f>IF(E170&gt;0,'16'!$D$2,0)</f>
        <v>0</v>
      </c>
      <c r="C170">
        <f>IF(E170&gt;0,'16'!$D$17,0)</f>
        <v>0</v>
      </c>
      <c r="D170" s="88">
        <f>+IF('16'!$D$148&gt;0,'16'!$C$148,0)</f>
        <v>0</v>
      </c>
      <c r="E170">
        <f>+IF('16'!$D$148&gt;0,'16'!$D$148,0)</f>
        <v>0</v>
      </c>
      <c r="F170" s="90">
        <f t="shared" si="15"/>
        <v>0</v>
      </c>
      <c r="G170" s="88">
        <f>+IF(E170&gt;0,'16'!$E$172,0)</f>
        <v>0</v>
      </c>
      <c r="H170" s="88">
        <f>+IF(E170&gt;0,'16'!$E$173,0)</f>
        <v>0</v>
      </c>
      <c r="I170" s="88">
        <f>+IF(E170&gt;0,'16'!$E$174,0)</f>
        <v>0</v>
      </c>
      <c r="J170" s="88">
        <f>+IF(E170&gt;0,'16'!$E$175,0)</f>
        <v>0</v>
      </c>
      <c r="K170" s="88">
        <f>+IF(E170&gt;0,'16'!$E$178,0)</f>
        <v>0</v>
      </c>
      <c r="L170" s="88">
        <f>+IF(E170&gt;0,'16'!$E$182,0)</f>
        <v>0</v>
      </c>
      <c r="M170" s="88">
        <f>+IF(E170&gt;0,'16'!$E$187,0)</f>
        <v>0</v>
      </c>
    </row>
    <row r="171" spans="1:13" x14ac:dyDescent="0.25">
      <c r="A171">
        <f>+'16'!$E$1</f>
        <v>16</v>
      </c>
      <c r="B171" s="88">
        <f>IF(E171&gt;0,'16'!$D$2,0)</f>
        <v>0</v>
      </c>
      <c r="C171">
        <f>IF(E171&gt;0,'16'!$D$17,0)</f>
        <v>0</v>
      </c>
      <c r="D171" s="88">
        <f>+IF('16'!$D$149&gt;0,'16'!$C$149,0)</f>
        <v>0</v>
      </c>
      <c r="E171">
        <f>+IF('16'!$D$149&gt;0,'16'!$D$149,0)</f>
        <v>0</v>
      </c>
      <c r="F171" s="90">
        <f t="shared" si="15"/>
        <v>0</v>
      </c>
      <c r="G171" s="88">
        <f>+IF(E171&gt;0,'16'!$E$172,0)</f>
        <v>0</v>
      </c>
      <c r="H171" s="88">
        <f>+IF(E171&gt;0,'16'!$E$173,0)</f>
        <v>0</v>
      </c>
      <c r="I171" s="88">
        <f>+IF(E171&gt;0,'16'!$E$174,0)</f>
        <v>0</v>
      </c>
      <c r="J171" s="88">
        <f>+IF(E171&gt;0,'16'!$E$175,0)</f>
        <v>0</v>
      </c>
      <c r="K171" s="88">
        <f>+IF(E171&gt;0,'16'!$E$178,0)</f>
        <v>0</v>
      </c>
      <c r="L171" s="88">
        <f>+IF(E171&gt;0,'16'!$E$182,0)</f>
        <v>0</v>
      </c>
      <c r="M171" s="88">
        <f>+IF(E171&gt;0,'16'!$E$187,0)</f>
        <v>0</v>
      </c>
    </row>
    <row r="172" spans="1:13" x14ac:dyDescent="0.25">
      <c r="A172">
        <f>+'16'!$E$1</f>
        <v>16</v>
      </c>
      <c r="B172" s="88">
        <f>IF(E172&gt;0,'16'!$D$2,0)</f>
        <v>0</v>
      </c>
      <c r="C172">
        <f>IF(E172&gt;0,'16'!$D$17,0)</f>
        <v>0</v>
      </c>
      <c r="D172" s="88">
        <f>+IF('16'!$D$150&gt;0,'16'!$C$150,0)</f>
        <v>0</v>
      </c>
      <c r="E172">
        <f>+IF('16'!$D$150&gt;0,'16'!$D$150,0)</f>
        <v>0</v>
      </c>
      <c r="F172" s="90">
        <f t="shared" si="15"/>
        <v>0</v>
      </c>
      <c r="G172" s="88">
        <f>+IF(E172&gt;0,'16'!$E$172,0)</f>
        <v>0</v>
      </c>
      <c r="H172" s="88">
        <f>+IF(E172&gt;0,'16'!$E$173,0)</f>
        <v>0</v>
      </c>
      <c r="I172" s="88">
        <f>+IF(E172&gt;0,'16'!$E$174,0)</f>
        <v>0</v>
      </c>
      <c r="J172" s="88">
        <f>+IF(E172&gt;0,'16'!$E$175,0)</f>
        <v>0</v>
      </c>
      <c r="K172" s="88">
        <f>+IF(E172&gt;0,'16'!$E$178,0)</f>
        <v>0</v>
      </c>
      <c r="L172" s="88">
        <f>+IF(E172&gt;0,'16'!$E$182,0)</f>
        <v>0</v>
      </c>
      <c r="M172" s="88">
        <f>+IF(E172&gt;0,'16'!$E$187,0)</f>
        <v>0</v>
      </c>
    </row>
    <row r="173" spans="1:13" x14ac:dyDescent="0.25">
      <c r="A173">
        <f>+'16'!$E$1</f>
        <v>16</v>
      </c>
      <c r="B173" s="88">
        <f>IF(E173&gt;0,'16'!$D$2,0)</f>
        <v>0</v>
      </c>
      <c r="C173">
        <f>IF(E173&gt;0,'16'!$D$17,0)</f>
        <v>0</v>
      </c>
      <c r="D173" s="88">
        <f>+IF('16'!$D$151&gt;0,'16'!$C$151,0)</f>
        <v>0</v>
      </c>
      <c r="E173">
        <f>+IF('16'!$D$151&gt;0,'16'!$D$151,0)</f>
        <v>0</v>
      </c>
      <c r="F173" s="90">
        <f t="shared" si="15"/>
        <v>0</v>
      </c>
      <c r="G173" s="88">
        <f>+IF(E173&gt;0,'16'!$E$172,0)</f>
        <v>0</v>
      </c>
      <c r="H173" s="88">
        <f>+IF(E173&gt;0,'16'!$E$173,0)</f>
        <v>0</v>
      </c>
      <c r="I173" s="88">
        <f>+IF(E173&gt;0,'16'!$E$174,0)</f>
        <v>0</v>
      </c>
      <c r="J173" s="88">
        <f>+IF(E173&gt;0,'16'!$E$175,0)</f>
        <v>0</v>
      </c>
      <c r="K173" s="88">
        <f>+IF(E173&gt;0,'16'!$E$178,0)</f>
        <v>0</v>
      </c>
      <c r="L173" s="88">
        <f>+IF(E173&gt;0,'16'!$E$182,0)</f>
        <v>0</v>
      </c>
      <c r="M173" s="88">
        <f>+IF(E173&gt;0,'16'!$E$187,0)</f>
        <v>0</v>
      </c>
    </row>
    <row r="174" spans="1:13" x14ac:dyDescent="0.25">
      <c r="A174">
        <f>+'16'!$E$1</f>
        <v>16</v>
      </c>
      <c r="B174" s="88">
        <f>IF(E174&gt;0,'16'!$D$2,0)</f>
        <v>0</v>
      </c>
      <c r="C174">
        <f>IF(E174&gt;0,'16'!$D$17,0)</f>
        <v>0</v>
      </c>
      <c r="D174" s="88">
        <f>+IF('16'!$D$152&gt;0,'16'!$C$152,0)</f>
        <v>0</v>
      </c>
      <c r="E174">
        <f>+IF('16'!$D$152&gt;0,'16'!$D$152,0)</f>
        <v>0</v>
      </c>
      <c r="F174" s="90">
        <f t="shared" si="15"/>
        <v>0</v>
      </c>
      <c r="G174" s="88">
        <f>+IF(E174&gt;0,'16'!$E$172,0)</f>
        <v>0</v>
      </c>
      <c r="H174" s="88">
        <f>+IF(E174&gt;0,'16'!$E$173,0)</f>
        <v>0</v>
      </c>
      <c r="I174" s="88">
        <f>+IF(E174&gt;0,'16'!$E$174,0)</f>
        <v>0</v>
      </c>
      <c r="J174" s="88">
        <f>+IF(E174&gt;0,'16'!$E$175,0)</f>
        <v>0</v>
      </c>
      <c r="K174" s="88">
        <f>+IF(E174&gt;0,'16'!$E$178,0)</f>
        <v>0</v>
      </c>
      <c r="L174" s="88">
        <f>+IF(E174&gt;0,'16'!$E$182,0)</f>
        <v>0</v>
      </c>
      <c r="M174" s="88">
        <f>+IF(E174&gt;0,'16'!$E$187,0)</f>
        <v>0</v>
      </c>
    </row>
    <row r="175" spans="1:13" x14ac:dyDescent="0.25">
      <c r="A175">
        <f>+'16'!$E$1</f>
        <v>16</v>
      </c>
      <c r="B175" s="88">
        <f>IF(E175&gt;0,'16'!$D$2,0)</f>
        <v>0</v>
      </c>
      <c r="C175">
        <f>IF(E175&gt;0,'16'!$D$17,0)</f>
        <v>0</v>
      </c>
      <c r="D175" s="88">
        <f>+IF('16'!$D$153&gt;0,'16'!$C$153,0)</f>
        <v>0</v>
      </c>
      <c r="E175">
        <f>+IF('16'!$D$153&gt;0,'16'!$D$153,0)</f>
        <v>0</v>
      </c>
      <c r="F175" s="90">
        <f t="shared" si="15"/>
        <v>0</v>
      </c>
      <c r="G175" s="88">
        <f>+IF(E175&gt;0,'16'!$E$172,0)</f>
        <v>0</v>
      </c>
      <c r="H175" s="88">
        <f>+IF(E175&gt;0,'16'!$E$173,0)</f>
        <v>0</v>
      </c>
      <c r="I175" s="88">
        <f>+IF(E175&gt;0,'16'!$E$174,0)</f>
        <v>0</v>
      </c>
      <c r="J175" s="88">
        <f>+IF(E175&gt;0,'16'!$E$175,0)</f>
        <v>0</v>
      </c>
      <c r="K175" s="88">
        <f>+IF(E175&gt;0,'16'!$E$178,0)</f>
        <v>0</v>
      </c>
      <c r="L175" s="88">
        <f>+IF(E175&gt;0,'16'!$E$182,0)</f>
        <v>0</v>
      </c>
      <c r="M175" s="88">
        <f>+IF(E175&gt;0,'16'!$E$187,0)</f>
        <v>0</v>
      </c>
    </row>
    <row r="176" spans="1:13" x14ac:dyDescent="0.25">
      <c r="A176">
        <f>+'16'!$E$1</f>
        <v>16</v>
      </c>
      <c r="B176" s="88">
        <f>IF(E176&gt;0,'16'!$D$2,0)</f>
        <v>0</v>
      </c>
      <c r="C176">
        <f>IF(E176&gt;0,'16'!$D$17,0)</f>
        <v>0</v>
      </c>
      <c r="D176" s="88">
        <f>+IF('16'!$D$154&gt;0,'16'!$C$154,0)</f>
        <v>0</v>
      </c>
      <c r="E176">
        <f>+IF('16'!$D$154&gt;0,'16'!$D$154,0)</f>
        <v>0</v>
      </c>
      <c r="F176" s="90">
        <f t="shared" si="15"/>
        <v>0</v>
      </c>
      <c r="G176" s="88">
        <f>+IF(E176&gt;0,'16'!$E$172,0)</f>
        <v>0</v>
      </c>
      <c r="H176" s="88">
        <f>+IF(E176&gt;0,'16'!$E$173,0)</f>
        <v>0</v>
      </c>
      <c r="I176" s="88">
        <f>+IF(E176&gt;0,'16'!$E$174,0)</f>
        <v>0</v>
      </c>
      <c r="J176" s="88">
        <f>+IF(E176&gt;0,'16'!$E$175,0)</f>
        <v>0</v>
      </c>
      <c r="K176" s="88">
        <f>+IF(E176&gt;0,'16'!$E$178,0)</f>
        <v>0</v>
      </c>
      <c r="L176" s="88">
        <f>+IF(E176&gt;0,'16'!$E$182,0)</f>
        <v>0</v>
      </c>
      <c r="M176" s="88">
        <f>+IF(E176&gt;0,'16'!$E$187,0)</f>
        <v>0</v>
      </c>
    </row>
    <row r="177" spans="1:13" x14ac:dyDescent="0.25">
      <c r="A177">
        <f>+'16'!$E$1</f>
        <v>16</v>
      </c>
      <c r="B177" s="88">
        <f>IF(E177&gt;0,'16'!$D$2,0)</f>
        <v>0</v>
      </c>
      <c r="C177">
        <f>IF(E177&gt;0,'16'!$D$17,0)</f>
        <v>0</v>
      </c>
      <c r="D177" s="88">
        <f>+IF('16'!$D$155&gt;0,'16'!$C$155,0)</f>
        <v>0</v>
      </c>
      <c r="E177">
        <f>+IF('16'!$D$155&gt;0,'16'!$D$155,0)</f>
        <v>0</v>
      </c>
      <c r="F177" s="90">
        <f t="shared" si="15"/>
        <v>0</v>
      </c>
      <c r="G177" s="88">
        <f>+IF(E177&gt;0,'16'!$E$172,0)</f>
        <v>0</v>
      </c>
      <c r="H177" s="88">
        <f>+IF(E177&gt;0,'16'!$E$173,0)</f>
        <v>0</v>
      </c>
      <c r="I177" s="88">
        <f>+IF(E177&gt;0,'16'!$E$174,0)</f>
        <v>0</v>
      </c>
      <c r="J177" s="88">
        <f>+IF(E177&gt;0,'16'!$E$175,0)</f>
        <v>0</v>
      </c>
      <c r="K177" s="88">
        <f>+IF(E177&gt;0,'16'!$E$178,0)</f>
        <v>0</v>
      </c>
      <c r="L177" s="88">
        <f>+IF(E177&gt;0,'16'!$E$182,0)</f>
        <v>0</v>
      </c>
      <c r="M177" s="88">
        <f>+IF(E177&gt;0,'16'!$E$187,0)</f>
        <v>0</v>
      </c>
    </row>
    <row r="178" spans="1:13" x14ac:dyDescent="0.25">
      <c r="A178">
        <f>+'16'!$E$1</f>
        <v>16</v>
      </c>
      <c r="B178" s="88">
        <f>IF(E178&gt;0,'16'!$D$2,0)</f>
        <v>0</v>
      </c>
      <c r="C178">
        <f>IF(E178&gt;0,'16'!$D$17,0)</f>
        <v>0</v>
      </c>
      <c r="D178" s="88">
        <f>+IF('16'!$D$156&gt;0,'16'!$C$156,0)</f>
        <v>0</v>
      </c>
      <c r="E178">
        <f>+IF('16'!$D$156&gt;0,'16'!$D$156,0)</f>
        <v>0</v>
      </c>
      <c r="F178" s="90">
        <f t="shared" si="15"/>
        <v>0</v>
      </c>
      <c r="G178" s="88">
        <f>+IF(E178&gt;0,'16'!$E$172,0)</f>
        <v>0</v>
      </c>
      <c r="H178" s="88">
        <f>+IF(E178&gt;0,'16'!$E$173,0)</f>
        <v>0</v>
      </c>
      <c r="I178" s="88">
        <f>+IF(E178&gt;0,'16'!$E$174,0)</f>
        <v>0</v>
      </c>
      <c r="J178" s="88">
        <f>+IF(E178&gt;0,'16'!$E$175,0)</f>
        <v>0</v>
      </c>
      <c r="K178" s="88">
        <f>+IF(E178&gt;0,'16'!$E$178,0)</f>
        <v>0</v>
      </c>
      <c r="L178" s="88">
        <f>+IF(E178&gt;0,'16'!$E$182,0)</f>
        <v>0</v>
      </c>
      <c r="M178" s="88">
        <f>+IF(E178&gt;0,'16'!$E$187,0)</f>
        <v>0</v>
      </c>
    </row>
    <row r="179" spans="1:13" x14ac:dyDescent="0.25">
      <c r="A179">
        <f>+'17'!$E$1</f>
        <v>17</v>
      </c>
      <c r="B179" s="88">
        <f>IF(E179&gt;0,'17'!$D$2,0)</f>
        <v>0</v>
      </c>
      <c r="C179">
        <f>IF(E179&gt;0,'17'!$D$17,0)</f>
        <v>0</v>
      </c>
      <c r="D179" s="88">
        <f>IFERROR(VLOOKUP(1,'17'!$A$130:$D$146,3,FALSE),0)</f>
        <v>0</v>
      </c>
      <c r="E179">
        <f>IF(D179&gt;0,1,0)</f>
        <v>0</v>
      </c>
      <c r="F179" s="90">
        <f>SUM(G179:M179)</f>
        <v>0</v>
      </c>
      <c r="G179" s="88">
        <f>+IF(E179&gt;0,'17'!$E$172,0)</f>
        <v>0</v>
      </c>
      <c r="H179" s="88">
        <f>+IF(E179&gt;0,'17'!$E$173,0)</f>
        <v>0</v>
      </c>
      <c r="I179" s="88">
        <f>+IF(E179&gt;0,'17'!$E$174,0)</f>
        <v>0</v>
      </c>
      <c r="J179" s="88">
        <f>+IF(E179&gt;0,'17'!$E$175,0)</f>
        <v>0</v>
      </c>
      <c r="K179" s="88">
        <f>+IF(E179&gt;0,'17'!$E$178,0)</f>
        <v>0</v>
      </c>
      <c r="L179" s="88">
        <f>+IF(E179&gt;0,'17'!$E$182,0)</f>
        <v>0</v>
      </c>
      <c r="M179" s="88">
        <f>+IF(E179&gt;0,'17'!$E$187,0)</f>
        <v>0</v>
      </c>
    </row>
    <row r="180" spans="1:13" x14ac:dyDescent="0.25">
      <c r="A180">
        <f>+'17'!$E$1</f>
        <v>17</v>
      </c>
      <c r="B180" s="88">
        <f>IF(E180&gt;0,'17'!$D$2,0)</f>
        <v>0</v>
      </c>
      <c r="C180">
        <f>IF(E180&gt;0,'17'!$D$17,0)</f>
        <v>0</v>
      </c>
      <c r="D180" s="88">
        <f>+IF('17'!$D$147&gt;0,'17'!$C$147,0)</f>
        <v>0</v>
      </c>
      <c r="E180">
        <f>+IF('17'!$D$147&gt;0,'17'!$D$147,0)</f>
        <v>0</v>
      </c>
      <c r="F180" s="90">
        <f t="shared" ref="F180:F189" si="16">SUM(G180:M180)</f>
        <v>0</v>
      </c>
      <c r="G180" s="88">
        <f>+IF(E180&gt;0,'17'!$E$172,0)</f>
        <v>0</v>
      </c>
      <c r="H180" s="88">
        <f>+IF(E180&gt;0,'17'!$E$173,0)</f>
        <v>0</v>
      </c>
      <c r="I180" s="88">
        <f>+IF(E180&gt;0,'17'!$E$174,0)</f>
        <v>0</v>
      </c>
      <c r="J180" s="88">
        <f>+IF(E180&gt;0,'17'!$E$175,0)</f>
        <v>0</v>
      </c>
      <c r="K180" s="88">
        <f>+IF(E180&gt;0,'17'!$E$178,0)</f>
        <v>0</v>
      </c>
      <c r="L180" s="88">
        <f>+IF(E180&gt;0,'17'!$E$182,0)</f>
        <v>0</v>
      </c>
      <c r="M180" s="88">
        <f>+IF(E180&gt;0,'17'!$E$187,0)</f>
        <v>0</v>
      </c>
    </row>
    <row r="181" spans="1:13" x14ac:dyDescent="0.25">
      <c r="A181">
        <f>+'17'!$E$1</f>
        <v>17</v>
      </c>
      <c r="B181" s="88">
        <f>IF(E181&gt;0,'17'!$D$2,0)</f>
        <v>0</v>
      </c>
      <c r="C181">
        <f>IF(E181&gt;0,'17'!$D$17,0)</f>
        <v>0</v>
      </c>
      <c r="D181" s="88">
        <f>+IF('17'!$D$148&gt;0,'17'!$C$148,0)</f>
        <v>0</v>
      </c>
      <c r="E181">
        <f>+IF('17'!$D$148&gt;0,'17'!$D$148,0)</f>
        <v>0</v>
      </c>
      <c r="F181" s="90">
        <f t="shared" si="16"/>
        <v>0</v>
      </c>
      <c r="G181" s="88">
        <f>+IF(E181&gt;0,'17'!$E$172,0)</f>
        <v>0</v>
      </c>
      <c r="H181" s="88">
        <f>+IF(E181&gt;0,'17'!$E$173,0)</f>
        <v>0</v>
      </c>
      <c r="I181" s="88">
        <f>+IF(E181&gt;0,'17'!$E$174,0)</f>
        <v>0</v>
      </c>
      <c r="J181" s="88">
        <f>+IF(E181&gt;0,'17'!$E$175,0)</f>
        <v>0</v>
      </c>
      <c r="K181" s="88">
        <f>+IF(E181&gt;0,'17'!$E$178,0)</f>
        <v>0</v>
      </c>
      <c r="L181" s="88">
        <f>+IF(E181&gt;0,'17'!$E$182,0)</f>
        <v>0</v>
      </c>
      <c r="M181" s="88">
        <f>+IF(E181&gt;0,'17'!$E$187,0)</f>
        <v>0</v>
      </c>
    </row>
    <row r="182" spans="1:13" x14ac:dyDescent="0.25">
      <c r="A182">
        <f>+'17'!$E$1</f>
        <v>17</v>
      </c>
      <c r="B182" s="88">
        <f>IF(E182&gt;0,'17'!$D$2,0)</f>
        <v>0</v>
      </c>
      <c r="C182">
        <f>IF(E182&gt;0,'17'!$D$17,0)</f>
        <v>0</v>
      </c>
      <c r="D182" s="88">
        <f>+IF('17'!$D$149&gt;0,'17'!$C$149,0)</f>
        <v>0</v>
      </c>
      <c r="E182">
        <f>+IF('17'!$D$149&gt;0,'17'!$D$149,0)</f>
        <v>0</v>
      </c>
      <c r="F182" s="90">
        <f t="shared" si="16"/>
        <v>0</v>
      </c>
      <c r="G182" s="88">
        <f>+IF(E182&gt;0,'17'!$E$172,0)</f>
        <v>0</v>
      </c>
      <c r="H182" s="88">
        <f>+IF(E182&gt;0,'17'!$E$173,0)</f>
        <v>0</v>
      </c>
      <c r="I182" s="88">
        <f>+IF(E182&gt;0,'17'!$E$174,0)</f>
        <v>0</v>
      </c>
      <c r="J182" s="88">
        <f>+IF(E182&gt;0,'17'!$E$175,0)</f>
        <v>0</v>
      </c>
      <c r="K182" s="88">
        <f>+IF(E182&gt;0,'17'!$E$178,0)</f>
        <v>0</v>
      </c>
      <c r="L182" s="88">
        <f>+IF(E182&gt;0,'17'!$E$182,0)</f>
        <v>0</v>
      </c>
      <c r="M182" s="88">
        <f>+IF(E182&gt;0,'17'!$E$187,0)</f>
        <v>0</v>
      </c>
    </row>
    <row r="183" spans="1:13" x14ac:dyDescent="0.25">
      <c r="A183">
        <f>+'17'!$E$1</f>
        <v>17</v>
      </c>
      <c r="B183" s="88">
        <f>IF(E183&gt;0,'17'!$D$2,0)</f>
        <v>0</v>
      </c>
      <c r="C183">
        <f>IF(E183&gt;0,'17'!$D$17,0)</f>
        <v>0</v>
      </c>
      <c r="D183" s="88">
        <f>+IF('17'!$D$150&gt;0,'17'!$C$150,0)</f>
        <v>0</v>
      </c>
      <c r="E183">
        <f>+IF('17'!$D$150&gt;0,'17'!$D$150,0)</f>
        <v>0</v>
      </c>
      <c r="F183" s="90">
        <f t="shared" si="16"/>
        <v>0</v>
      </c>
      <c r="G183" s="88">
        <f>+IF(E183&gt;0,'17'!$E$172,0)</f>
        <v>0</v>
      </c>
      <c r="H183" s="88">
        <f>+IF(E183&gt;0,'17'!$E$173,0)</f>
        <v>0</v>
      </c>
      <c r="I183" s="88">
        <f>+IF(E183&gt;0,'17'!$E$174,0)</f>
        <v>0</v>
      </c>
      <c r="J183" s="88">
        <f>+IF(E183&gt;0,'17'!$E$175,0)</f>
        <v>0</v>
      </c>
      <c r="K183" s="88">
        <f>+IF(E183&gt;0,'17'!$E$178,0)</f>
        <v>0</v>
      </c>
      <c r="L183" s="88">
        <f>+IF(E183&gt;0,'17'!$E$182,0)</f>
        <v>0</v>
      </c>
      <c r="M183" s="88">
        <f>+IF(E183&gt;0,'17'!$E$187,0)</f>
        <v>0</v>
      </c>
    </row>
    <row r="184" spans="1:13" x14ac:dyDescent="0.25">
      <c r="A184">
        <f>+'17'!$E$1</f>
        <v>17</v>
      </c>
      <c r="B184" s="88">
        <f>IF(E184&gt;0,'17'!$D$2,0)</f>
        <v>0</v>
      </c>
      <c r="C184">
        <f>IF(E184&gt;0,'17'!$D$17,0)</f>
        <v>0</v>
      </c>
      <c r="D184" s="88">
        <f>+IF('17'!$D$151&gt;0,'17'!$C$151,0)</f>
        <v>0</v>
      </c>
      <c r="E184">
        <f>+IF('17'!$D$151&gt;0,'17'!$D$151,0)</f>
        <v>0</v>
      </c>
      <c r="F184" s="90">
        <f t="shared" si="16"/>
        <v>0</v>
      </c>
      <c r="G184" s="88">
        <f>+IF(E184&gt;0,'17'!$E$172,0)</f>
        <v>0</v>
      </c>
      <c r="H184" s="88">
        <f>+IF(E184&gt;0,'17'!$E$173,0)</f>
        <v>0</v>
      </c>
      <c r="I184" s="88">
        <f>+IF(E184&gt;0,'17'!$E$174,0)</f>
        <v>0</v>
      </c>
      <c r="J184" s="88">
        <f>+IF(E184&gt;0,'17'!$E$175,0)</f>
        <v>0</v>
      </c>
      <c r="K184" s="88">
        <f>+IF(E184&gt;0,'17'!$E$178,0)</f>
        <v>0</v>
      </c>
      <c r="L184" s="88">
        <f>+IF(E184&gt;0,'17'!$E$182,0)</f>
        <v>0</v>
      </c>
      <c r="M184" s="88">
        <f>+IF(E184&gt;0,'17'!$E$187,0)</f>
        <v>0</v>
      </c>
    </row>
    <row r="185" spans="1:13" x14ac:dyDescent="0.25">
      <c r="A185">
        <f>+'17'!$E$1</f>
        <v>17</v>
      </c>
      <c r="B185" s="88">
        <f>IF(E185&gt;0,'17'!$D$2,0)</f>
        <v>0</v>
      </c>
      <c r="C185">
        <f>IF(E185&gt;0,'17'!$D$17,0)</f>
        <v>0</v>
      </c>
      <c r="D185" s="88">
        <f>+IF('17'!$D$152&gt;0,'17'!$C$152,0)</f>
        <v>0</v>
      </c>
      <c r="E185">
        <f>+IF('17'!$D$152&gt;0,'17'!$D$152,0)</f>
        <v>0</v>
      </c>
      <c r="F185" s="90">
        <f t="shared" si="16"/>
        <v>0</v>
      </c>
      <c r="G185" s="88">
        <f>+IF(E185&gt;0,'17'!$E$172,0)</f>
        <v>0</v>
      </c>
      <c r="H185" s="88">
        <f>+IF(E185&gt;0,'17'!$E$173,0)</f>
        <v>0</v>
      </c>
      <c r="I185" s="88">
        <f>+IF(E185&gt;0,'17'!$E$174,0)</f>
        <v>0</v>
      </c>
      <c r="J185" s="88">
        <f>+IF(E185&gt;0,'17'!$E$175,0)</f>
        <v>0</v>
      </c>
      <c r="K185" s="88">
        <f>+IF(E185&gt;0,'17'!$E$178,0)</f>
        <v>0</v>
      </c>
      <c r="L185" s="88">
        <f>+IF(E185&gt;0,'17'!$E$182,0)</f>
        <v>0</v>
      </c>
      <c r="M185" s="88">
        <f>+IF(E185&gt;0,'17'!$E$187,0)</f>
        <v>0</v>
      </c>
    </row>
    <row r="186" spans="1:13" x14ac:dyDescent="0.25">
      <c r="A186">
        <f>+'17'!$E$1</f>
        <v>17</v>
      </c>
      <c r="B186" s="88">
        <f>IF(E186&gt;0,'17'!$D$2,0)</f>
        <v>0</v>
      </c>
      <c r="C186">
        <f>IF(E186&gt;0,'17'!$D$17,0)</f>
        <v>0</v>
      </c>
      <c r="D186" s="88">
        <f>+IF('17'!$D$153&gt;0,'17'!$C$153,0)</f>
        <v>0</v>
      </c>
      <c r="E186">
        <f>+IF('17'!$D$153&gt;0,'17'!$D$153,0)</f>
        <v>0</v>
      </c>
      <c r="F186" s="90">
        <f t="shared" si="16"/>
        <v>0</v>
      </c>
      <c r="G186" s="88">
        <f>+IF(E186&gt;0,'17'!$E$172,0)</f>
        <v>0</v>
      </c>
      <c r="H186" s="88">
        <f>+IF(E186&gt;0,'17'!$E$173,0)</f>
        <v>0</v>
      </c>
      <c r="I186" s="88">
        <f>+IF(E186&gt;0,'17'!$E$174,0)</f>
        <v>0</v>
      </c>
      <c r="J186" s="88">
        <f>+IF(E186&gt;0,'17'!$E$175,0)</f>
        <v>0</v>
      </c>
      <c r="K186" s="88">
        <f>+IF(E186&gt;0,'17'!$E$178,0)</f>
        <v>0</v>
      </c>
      <c r="L186" s="88">
        <f>+IF(E186&gt;0,'17'!$E$182,0)</f>
        <v>0</v>
      </c>
      <c r="M186" s="88">
        <f>+IF(E186&gt;0,'17'!$E$187,0)</f>
        <v>0</v>
      </c>
    </row>
    <row r="187" spans="1:13" x14ac:dyDescent="0.25">
      <c r="A187">
        <f>+'17'!$E$1</f>
        <v>17</v>
      </c>
      <c r="B187" s="88">
        <f>IF(E187&gt;0,'17'!$D$2,0)</f>
        <v>0</v>
      </c>
      <c r="C187">
        <f>IF(E187&gt;0,'17'!$D$17,0)</f>
        <v>0</v>
      </c>
      <c r="D187" s="88">
        <f>+IF('17'!$D$154&gt;0,'17'!$C$154,0)</f>
        <v>0</v>
      </c>
      <c r="E187">
        <f>+IF('17'!$D$154&gt;0,'17'!$D$154,0)</f>
        <v>0</v>
      </c>
      <c r="F187" s="90">
        <f t="shared" si="16"/>
        <v>0</v>
      </c>
      <c r="G187" s="88">
        <f>+IF(E187&gt;0,'17'!$E$172,0)</f>
        <v>0</v>
      </c>
      <c r="H187" s="88">
        <f>+IF(E187&gt;0,'17'!$E$173,0)</f>
        <v>0</v>
      </c>
      <c r="I187" s="88">
        <f>+IF(E187&gt;0,'17'!$E$174,0)</f>
        <v>0</v>
      </c>
      <c r="J187" s="88">
        <f>+IF(E187&gt;0,'17'!$E$175,0)</f>
        <v>0</v>
      </c>
      <c r="K187" s="88">
        <f>+IF(E187&gt;0,'17'!$E$178,0)</f>
        <v>0</v>
      </c>
      <c r="L187" s="88">
        <f>+IF(E187&gt;0,'17'!$E$182,0)</f>
        <v>0</v>
      </c>
      <c r="M187" s="88">
        <f>+IF(E187&gt;0,'17'!$E$187,0)</f>
        <v>0</v>
      </c>
    </row>
    <row r="188" spans="1:13" x14ac:dyDescent="0.25">
      <c r="A188">
        <f>+'17'!$E$1</f>
        <v>17</v>
      </c>
      <c r="B188" s="88">
        <f>IF(E188&gt;0,'17'!$D$2,0)</f>
        <v>0</v>
      </c>
      <c r="C188">
        <f>IF(E188&gt;0,'17'!$D$17,0)</f>
        <v>0</v>
      </c>
      <c r="D188" s="88">
        <f>+IF('17'!$D$155&gt;0,'17'!$C$155,0)</f>
        <v>0</v>
      </c>
      <c r="E188">
        <f>+IF('17'!$D$155&gt;0,'17'!$D$155,0)</f>
        <v>0</v>
      </c>
      <c r="F188" s="90">
        <f t="shared" si="16"/>
        <v>0</v>
      </c>
      <c r="G188" s="88">
        <f>+IF(E188&gt;0,'17'!$E$172,0)</f>
        <v>0</v>
      </c>
      <c r="H188" s="88">
        <f>+IF(E188&gt;0,'17'!$E$173,0)</f>
        <v>0</v>
      </c>
      <c r="I188" s="88">
        <f>+IF(E188&gt;0,'17'!$E$174,0)</f>
        <v>0</v>
      </c>
      <c r="J188" s="88">
        <f>+IF(E188&gt;0,'17'!$E$175,0)</f>
        <v>0</v>
      </c>
      <c r="K188" s="88">
        <f>+IF(E188&gt;0,'17'!$E$178,0)</f>
        <v>0</v>
      </c>
      <c r="L188" s="88">
        <f>+IF(E188&gt;0,'17'!$E$182,0)</f>
        <v>0</v>
      </c>
      <c r="M188" s="88">
        <f>+IF(E188&gt;0,'17'!$E$187,0)</f>
        <v>0</v>
      </c>
    </row>
    <row r="189" spans="1:13" x14ac:dyDescent="0.25">
      <c r="A189">
        <f>+'17'!$E$1</f>
        <v>17</v>
      </c>
      <c r="B189" s="88">
        <f>IF(E189&gt;0,'17'!$D$2,0)</f>
        <v>0</v>
      </c>
      <c r="C189">
        <f>IF(E189&gt;0,'17'!$D$17,0)</f>
        <v>0</v>
      </c>
      <c r="D189" s="88">
        <f>+IF('17'!$D$156&gt;0,'17'!$C$156,0)</f>
        <v>0</v>
      </c>
      <c r="E189">
        <f>+IF('17'!$D$156&gt;0,'17'!$D$156,0)</f>
        <v>0</v>
      </c>
      <c r="F189" s="90">
        <f t="shared" si="16"/>
        <v>0</v>
      </c>
      <c r="G189" s="88">
        <f>+IF(E189&gt;0,'17'!$E$172,0)</f>
        <v>0</v>
      </c>
      <c r="H189" s="88">
        <f>+IF(E189&gt;0,'17'!$E$173,0)</f>
        <v>0</v>
      </c>
      <c r="I189" s="88">
        <f>+IF(E189&gt;0,'17'!$E$174,0)</f>
        <v>0</v>
      </c>
      <c r="J189" s="88">
        <f>+IF(E189&gt;0,'17'!$E$175,0)</f>
        <v>0</v>
      </c>
      <c r="K189" s="88">
        <f>+IF(E189&gt;0,'17'!$E$178,0)</f>
        <v>0</v>
      </c>
      <c r="L189" s="88">
        <f>+IF(E189&gt;0,'17'!$E$182,0)</f>
        <v>0</v>
      </c>
      <c r="M189" s="88">
        <f>+IF(E189&gt;0,'17'!$E$187,0)</f>
        <v>0</v>
      </c>
    </row>
    <row r="190" spans="1:13" x14ac:dyDescent="0.25">
      <c r="A190">
        <f>+'18'!$E$1</f>
        <v>18</v>
      </c>
      <c r="B190" s="88">
        <f>IF(E190&gt;0,'18'!$D$2,0)</f>
        <v>0</v>
      </c>
      <c r="C190">
        <f>IF(E190&gt;0,'18'!$D$17,0)</f>
        <v>0</v>
      </c>
      <c r="D190" s="88">
        <f>IFERROR(VLOOKUP(1,'18'!$A$130:$D$146,3,FALSE),0)</f>
        <v>0</v>
      </c>
      <c r="E190">
        <f>IF(D190&gt;0,1,0)</f>
        <v>0</v>
      </c>
      <c r="F190" s="90">
        <f>SUM(G190:M190)</f>
        <v>0</v>
      </c>
      <c r="G190" s="88">
        <f>+IF(E190&gt;0,'18'!$E$172,0)</f>
        <v>0</v>
      </c>
      <c r="H190" s="88">
        <f>+IF(E190&gt;0,'18'!$E$173,0)</f>
        <v>0</v>
      </c>
      <c r="I190" s="88">
        <f>+IF(E190&gt;0,'18'!$E$174,0)</f>
        <v>0</v>
      </c>
      <c r="J190" s="88">
        <f>+IF(E190&gt;0,'18'!$E$175,0)</f>
        <v>0</v>
      </c>
      <c r="K190" s="88">
        <f>+IF(E190&gt;0,'18'!$E$178,0)</f>
        <v>0</v>
      </c>
      <c r="L190" s="88">
        <f>+IF(E190&gt;0,'18'!$E$182,0)</f>
        <v>0</v>
      </c>
      <c r="M190" s="88">
        <f>+IF(E190&gt;0,'18'!$E$187,0)</f>
        <v>0</v>
      </c>
    </row>
    <row r="191" spans="1:13" x14ac:dyDescent="0.25">
      <c r="A191">
        <f>+'18'!$E$1</f>
        <v>18</v>
      </c>
      <c r="B191" s="88">
        <f>IF(E191&gt;0,'18'!$D$2,0)</f>
        <v>0</v>
      </c>
      <c r="C191">
        <f>IF(E191&gt;0,'18'!$D$17,0)</f>
        <v>0</v>
      </c>
      <c r="D191" s="88">
        <f>+IF('18'!$D$147&gt;0,'18'!$C$147,0)</f>
        <v>0</v>
      </c>
      <c r="E191">
        <f>+IF('18'!$D$147&gt;0,'18'!$D$147,0)</f>
        <v>0</v>
      </c>
      <c r="F191" s="90">
        <f t="shared" ref="F191:F200" si="17">SUM(G191:M191)</f>
        <v>0</v>
      </c>
      <c r="G191" s="88">
        <f>+IF(E191&gt;0,'18'!$E$172,0)</f>
        <v>0</v>
      </c>
      <c r="H191" s="88">
        <f>+IF(E191&gt;0,'18'!$E$173,0)</f>
        <v>0</v>
      </c>
      <c r="I191" s="88">
        <f>+IF(E191&gt;0,'18'!$E$174,0)</f>
        <v>0</v>
      </c>
      <c r="J191" s="88">
        <f>+IF(E191&gt;0,'18'!$E$175,0)</f>
        <v>0</v>
      </c>
      <c r="K191" s="88">
        <f>+IF(E191&gt;0,'18'!$E$178,0)</f>
        <v>0</v>
      </c>
      <c r="L191" s="88">
        <f>+IF(E191&gt;0,'18'!$E$182,0)</f>
        <v>0</v>
      </c>
      <c r="M191" s="88">
        <f>+IF(E191&gt;0,'18'!$E$187,0)</f>
        <v>0</v>
      </c>
    </row>
    <row r="192" spans="1:13" x14ac:dyDescent="0.25">
      <c r="A192">
        <f>+'18'!$E$1</f>
        <v>18</v>
      </c>
      <c r="B192" s="88">
        <f>IF(E192&gt;0,'18'!$D$2,0)</f>
        <v>0</v>
      </c>
      <c r="C192">
        <f>IF(E192&gt;0,'18'!$D$17,0)</f>
        <v>0</v>
      </c>
      <c r="D192" s="88">
        <f>+IF('18'!$D$148&gt;0,'18'!$C$148,0)</f>
        <v>0</v>
      </c>
      <c r="E192">
        <f>+IF('18'!$D$148&gt;0,'18'!$D$148,0)</f>
        <v>0</v>
      </c>
      <c r="F192" s="90">
        <f t="shared" si="17"/>
        <v>0</v>
      </c>
      <c r="G192" s="88">
        <f>+IF(E192&gt;0,'18'!$E$172,0)</f>
        <v>0</v>
      </c>
      <c r="H192" s="88">
        <f>+IF(E192&gt;0,'18'!$E$173,0)</f>
        <v>0</v>
      </c>
      <c r="I192" s="88">
        <f>+IF(E192&gt;0,'18'!$E$174,0)</f>
        <v>0</v>
      </c>
      <c r="J192" s="88">
        <f>+IF(E192&gt;0,'18'!$E$175,0)</f>
        <v>0</v>
      </c>
      <c r="K192" s="88">
        <f>+IF(E192&gt;0,'18'!$E$178,0)</f>
        <v>0</v>
      </c>
      <c r="L192" s="88">
        <f>+IF(E192&gt;0,'18'!$E$182,0)</f>
        <v>0</v>
      </c>
      <c r="M192" s="88">
        <f>+IF(E192&gt;0,'18'!$E$187,0)</f>
        <v>0</v>
      </c>
    </row>
    <row r="193" spans="1:13" x14ac:dyDescent="0.25">
      <c r="A193">
        <f>+'18'!$E$1</f>
        <v>18</v>
      </c>
      <c r="B193" s="88">
        <f>IF(E193&gt;0,'18'!$D$2,0)</f>
        <v>0</v>
      </c>
      <c r="C193">
        <f>IF(E193&gt;0,'18'!$D$17,0)</f>
        <v>0</v>
      </c>
      <c r="D193" s="88">
        <f>+IF('18'!$D$149&gt;0,'18'!$C$149,0)</f>
        <v>0</v>
      </c>
      <c r="E193">
        <f>+IF('18'!$D$149&gt;0,'18'!$D$149,0)</f>
        <v>0</v>
      </c>
      <c r="F193" s="90">
        <f t="shared" si="17"/>
        <v>0</v>
      </c>
      <c r="G193" s="88">
        <f>+IF(E193&gt;0,'18'!$E$172,0)</f>
        <v>0</v>
      </c>
      <c r="H193" s="88">
        <f>+IF(E193&gt;0,'18'!$E$173,0)</f>
        <v>0</v>
      </c>
      <c r="I193" s="88">
        <f>+IF(E193&gt;0,'18'!$E$174,0)</f>
        <v>0</v>
      </c>
      <c r="J193" s="88">
        <f>+IF(E193&gt;0,'18'!$E$175,0)</f>
        <v>0</v>
      </c>
      <c r="K193" s="88">
        <f>+IF(E193&gt;0,'18'!$E$178,0)</f>
        <v>0</v>
      </c>
      <c r="L193" s="88">
        <f>+IF(E193&gt;0,'18'!$E$182,0)</f>
        <v>0</v>
      </c>
      <c r="M193" s="88">
        <f>+IF(E193&gt;0,'18'!$E$187,0)</f>
        <v>0</v>
      </c>
    </row>
    <row r="194" spans="1:13" x14ac:dyDescent="0.25">
      <c r="A194">
        <f>+'18'!$E$1</f>
        <v>18</v>
      </c>
      <c r="B194" s="88">
        <f>IF(E194&gt;0,'18'!$D$2,0)</f>
        <v>0</v>
      </c>
      <c r="C194">
        <f>IF(E194&gt;0,'18'!$D$17,0)</f>
        <v>0</v>
      </c>
      <c r="D194" s="88">
        <f>+IF('18'!$D$150&gt;0,'18'!$C$150,0)</f>
        <v>0</v>
      </c>
      <c r="E194">
        <f>+IF('18'!$D$150&gt;0,'18'!$D$150,0)</f>
        <v>0</v>
      </c>
      <c r="F194" s="90">
        <f t="shared" si="17"/>
        <v>0</v>
      </c>
      <c r="G194" s="88">
        <f>+IF(E194&gt;0,'18'!$E$172,0)</f>
        <v>0</v>
      </c>
      <c r="H194" s="88">
        <f>+IF(E194&gt;0,'18'!$E$173,0)</f>
        <v>0</v>
      </c>
      <c r="I194" s="88">
        <f>+IF(E194&gt;0,'18'!$E$174,0)</f>
        <v>0</v>
      </c>
      <c r="J194" s="88">
        <f>+IF(E194&gt;0,'18'!$E$175,0)</f>
        <v>0</v>
      </c>
      <c r="K194" s="88">
        <f>+IF(E194&gt;0,'18'!$E$178,0)</f>
        <v>0</v>
      </c>
      <c r="L194" s="88">
        <f>+IF(E194&gt;0,'18'!$E$182,0)</f>
        <v>0</v>
      </c>
      <c r="M194" s="88">
        <f>+IF(E194&gt;0,'18'!$E$187,0)</f>
        <v>0</v>
      </c>
    </row>
    <row r="195" spans="1:13" x14ac:dyDescent="0.25">
      <c r="A195">
        <f>+'18'!$E$1</f>
        <v>18</v>
      </c>
      <c r="B195" s="88">
        <f>IF(E195&gt;0,'18'!$D$2,0)</f>
        <v>0</v>
      </c>
      <c r="C195">
        <f>IF(E195&gt;0,'18'!$D$17,0)</f>
        <v>0</v>
      </c>
      <c r="D195" s="88">
        <f>+IF('18'!$D$151&gt;0,'18'!$C$151,0)</f>
        <v>0</v>
      </c>
      <c r="E195">
        <f>+IF('18'!$D$151&gt;0,'18'!$D$151,0)</f>
        <v>0</v>
      </c>
      <c r="F195" s="90">
        <f t="shared" si="17"/>
        <v>0</v>
      </c>
      <c r="G195" s="88">
        <f>+IF(E195&gt;0,'18'!$E$172,0)</f>
        <v>0</v>
      </c>
      <c r="H195" s="88">
        <f>+IF(E195&gt;0,'18'!$E$173,0)</f>
        <v>0</v>
      </c>
      <c r="I195" s="88">
        <f>+IF(E195&gt;0,'18'!$E$174,0)</f>
        <v>0</v>
      </c>
      <c r="J195" s="88">
        <f>+IF(E195&gt;0,'18'!$E$175,0)</f>
        <v>0</v>
      </c>
      <c r="K195" s="88">
        <f>+IF(E195&gt;0,'18'!$E$178,0)</f>
        <v>0</v>
      </c>
      <c r="L195" s="88">
        <f>+IF(E195&gt;0,'18'!$E$182,0)</f>
        <v>0</v>
      </c>
      <c r="M195" s="88">
        <f>+IF(E195&gt;0,'18'!$E$187,0)</f>
        <v>0</v>
      </c>
    </row>
    <row r="196" spans="1:13" x14ac:dyDescent="0.25">
      <c r="A196">
        <f>+'18'!$E$1</f>
        <v>18</v>
      </c>
      <c r="B196" s="88">
        <f>IF(E196&gt;0,'18'!$D$2,0)</f>
        <v>0</v>
      </c>
      <c r="C196">
        <f>IF(E196&gt;0,'18'!$D$17,0)</f>
        <v>0</v>
      </c>
      <c r="D196" s="88">
        <f>+IF('18'!$D$152&gt;0,'18'!$C$152,0)</f>
        <v>0</v>
      </c>
      <c r="E196">
        <f>+IF('18'!$D$152&gt;0,'18'!$D$152,0)</f>
        <v>0</v>
      </c>
      <c r="F196" s="90">
        <f t="shared" si="17"/>
        <v>0</v>
      </c>
      <c r="G196" s="88">
        <f>+IF(E196&gt;0,'18'!$E$172,0)</f>
        <v>0</v>
      </c>
      <c r="H196" s="88">
        <f>+IF(E196&gt;0,'18'!$E$173,0)</f>
        <v>0</v>
      </c>
      <c r="I196" s="88">
        <f>+IF(E196&gt;0,'18'!$E$174,0)</f>
        <v>0</v>
      </c>
      <c r="J196" s="88">
        <f>+IF(E196&gt;0,'18'!$E$175,0)</f>
        <v>0</v>
      </c>
      <c r="K196" s="88">
        <f>+IF(E196&gt;0,'18'!$E$178,0)</f>
        <v>0</v>
      </c>
      <c r="L196" s="88">
        <f>+IF(E196&gt;0,'18'!$E$182,0)</f>
        <v>0</v>
      </c>
      <c r="M196" s="88">
        <f>+IF(E196&gt;0,'18'!$E$187,0)</f>
        <v>0</v>
      </c>
    </row>
    <row r="197" spans="1:13" x14ac:dyDescent="0.25">
      <c r="A197">
        <f>+'18'!$E$1</f>
        <v>18</v>
      </c>
      <c r="B197" s="88">
        <f>IF(E197&gt;0,'18'!$D$2,0)</f>
        <v>0</v>
      </c>
      <c r="C197">
        <f>IF(E197&gt;0,'18'!$D$17,0)</f>
        <v>0</v>
      </c>
      <c r="D197" s="88">
        <f>+IF('18'!$D$153&gt;0,'18'!$C$153,0)</f>
        <v>0</v>
      </c>
      <c r="E197">
        <f>+IF('18'!$D$153&gt;0,'18'!$D$153,0)</f>
        <v>0</v>
      </c>
      <c r="F197" s="90">
        <f t="shared" si="17"/>
        <v>0</v>
      </c>
      <c r="G197" s="88">
        <f>+IF(E197&gt;0,'18'!$E$172,0)</f>
        <v>0</v>
      </c>
      <c r="H197" s="88">
        <f>+IF(E197&gt;0,'18'!$E$173,0)</f>
        <v>0</v>
      </c>
      <c r="I197" s="88">
        <f>+IF(E197&gt;0,'18'!$E$174,0)</f>
        <v>0</v>
      </c>
      <c r="J197" s="88">
        <f>+IF(E197&gt;0,'18'!$E$175,0)</f>
        <v>0</v>
      </c>
      <c r="K197" s="88">
        <f>+IF(E197&gt;0,'18'!$E$178,0)</f>
        <v>0</v>
      </c>
      <c r="L197" s="88">
        <f>+IF(E197&gt;0,'18'!$E$182,0)</f>
        <v>0</v>
      </c>
      <c r="M197" s="88">
        <f>+IF(E197&gt;0,'18'!$E$187,0)</f>
        <v>0</v>
      </c>
    </row>
    <row r="198" spans="1:13" x14ac:dyDescent="0.25">
      <c r="A198">
        <f>+'18'!$E$1</f>
        <v>18</v>
      </c>
      <c r="B198" s="88">
        <f>IF(E198&gt;0,'18'!$D$2,0)</f>
        <v>0</v>
      </c>
      <c r="C198">
        <f>IF(E198&gt;0,'18'!$D$17,0)</f>
        <v>0</v>
      </c>
      <c r="D198" s="88">
        <f>+IF('18'!$D$154&gt;0,'18'!$C$154,0)</f>
        <v>0</v>
      </c>
      <c r="E198">
        <f>+IF('18'!$D$154&gt;0,'18'!$D$154,0)</f>
        <v>0</v>
      </c>
      <c r="F198" s="90">
        <f t="shared" si="17"/>
        <v>0</v>
      </c>
      <c r="G198" s="88">
        <f>+IF(E198&gt;0,'18'!$E$172,0)</f>
        <v>0</v>
      </c>
      <c r="H198" s="88">
        <f>+IF(E198&gt;0,'18'!$E$173,0)</f>
        <v>0</v>
      </c>
      <c r="I198" s="88">
        <f>+IF(E198&gt;0,'18'!$E$174,0)</f>
        <v>0</v>
      </c>
      <c r="J198" s="88">
        <f>+IF(E198&gt;0,'18'!$E$175,0)</f>
        <v>0</v>
      </c>
      <c r="K198" s="88">
        <f>+IF(E198&gt;0,'18'!$E$178,0)</f>
        <v>0</v>
      </c>
      <c r="L198" s="88">
        <f>+IF(E198&gt;0,'18'!$E$182,0)</f>
        <v>0</v>
      </c>
      <c r="M198" s="88">
        <f>+IF(E198&gt;0,'18'!$E$187,0)</f>
        <v>0</v>
      </c>
    </row>
    <row r="199" spans="1:13" x14ac:dyDescent="0.25">
      <c r="A199">
        <f>+'18'!$E$1</f>
        <v>18</v>
      </c>
      <c r="B199" s="88">
        <f>IF(E199&gt;0,'18'!$D$2,0)</f>
        <v>0</v>
      </c>
      <c r="C199">
        <f>IF(E199&gt;0,'18'!$D$17,0)</f>
        <v>0</v>
      </c>
      <c r="D199" s="88">
        <f>+IF('18'!$D$155&gt;0,'18'!$C$155,0)</f>
        <v>0</v>
      </c>
      <c r="E199">
        <f>+IF('18'!$D$155&gt;0,'18'!$D$155,0)</f>
        <v>0</v>
      </c>
      <c r="F199" s="90">
        <f t="shared" si="17"/>
        <v>0</v>
      </c>
      <c r="G199" s="88">
        <f>+IF(E199&gt;0,'18'!$E$172,0)</f>
        <v>0</v>
      </c>
      <c r="H199" s="88">
        <f>+IF(E199&gt;0,'18'!$E$173,0)</f>
        <v>0</v>
      </c>
      <c r="I199" s="88">
        <f>+IF(E199&gt;0,'18'!$E$174,0)</f>
        <v>0</v>
      </c>
      <c r="J199" s="88">
        <f>+IF(E199&gt;0,'18'!$E$175,0)</f>
        <v>0</v>
      </c>
      <c r="K199" s="88">
        <f>+IF(E199&gt;0,'18'!$E$178,0)</f>
        <v>0</v>
      </c>
      <c r="L199" s="88">
        <f>+IF(E199&gt;0,'18'!$E$182,0)</f>
        <v>0</v>
      </c>
      <c r="M199" s="88">
        <f>+IF(E199&gt;0,'18'!$E$187,0)</f>
        <v>0</v>
      </c>
    </row>
    <row r="200" spans="1:13" x14ac:dyDescent="0.25">
      <c r="A200">
        <f>+'18'!$E$1</f>
        <v>18</v>
      </c>
      <c r="B200" s="88">
        <f>IF(E200&gt;0,'18'!$D$2,0)</f>
        <v>0</v>
      </c>
      <c r="C200">
        <f>IF(E200&gt;0,'18'!$D$17,0)</f>
        <v>0</v>
      </c>
      <c r="D200" s="88">
        <f>+IF('18'!$D$156&gt;0,'18'!$C$156,0)</f>
        <v>0</v>
      </c>
      <c r="E200">
        <f>+IF('18'!$D$156&gt;0,'18'!$D$156,0)</f>
        <v>0</v>
      </c>
      <c r="F200" s="90">
        <f t="shared" si="17"/>
        <v>0</v>
      </c>
      <c r="G200" s="88">
        <f>+IF(E200&gt;0,'18'!$E$172,0)</f>
        <v>0</v>
      </c>
      <c r="H200" s="88">
        <f>+IF(E200&gt;0,'18'!$E$173,0)</f>
        <v>0</v>
      </c>
      <c r="I200" s="88">
        <f>+IF(E200&gt;0,'18'!$E$174,0)</f>
        <v>0</v>
      </c>
      <c r="J200" s="88">
        <f>+IF(E200&gt;0,'18'!$E$175,0)</f>
        <v>0</v>
      </c>
      <c r="K200" s="88">
        <f>+IF(E200&gt;0,'18'!$E$178,0)</f>
        <v>0</v>
      </c>
      <c r="L200" s="88">
        <f>+IF(E200&gt;0,'18'!$E$182,0)</f>
        <v>0</v>
      </c>
      <c r="M200" s="88">
        <f>+IF(E200&gt;0,'18'!$E$187,0)</f>
        <v>0</v>
      </c>
    </row>
    <row r="201" spans="1:13" x14ac:dyDescent="0.25">
      <c r="A201">
        <f>+'19'!$E$1</f>
        <v>19</v>
      </c>
      <c r="B201" s="88">
        <f>IF(E201&gt;0,'19'!$D$2,0)</f>
        <v>0</v>
      </c>
      <c r="C201">
        <f>IF(E201&gt;0,'19'!$D$17,0)</f>
        <v>0</v>
      </c>
      <c r="D201" s="88">
        <f>IFERROR(VLOOKUP(1,'19'!$A$130:$D$146,3,FALSE),0)</f>
        <v>0</v>
      </c>
      <c r="E201">
        <f>IF(D201&gt;0,1,0)</f>
        <v>0</v>
      </c>
      <c r="F201" s="90">
        <f>SUM(G201:M201)</f>
        <v>0</v>
      </c>
      <c r="G201" s="88">
        <f>+IF(E201&gt;0,'19'!$E$172,0)</f>
        <v>0</v>
      </c>
      <c r="H201" s="88">
        <f>+IF(E201&gt;0,'19'!$E$173,0)</f>
        <v>0</v>
      </c>
      <c r="I201" s="88">
        <f>+IF(E201&gt;0,'19'!$E$174,0)</f>
        <v>0</v>
      </c>
      <c r="J201" s="88">
        <f>+IF(E201&gt;0,'19'!$E$175,0)</f>
        <v>0</v>
      </c>
      <c r="K201" s="88">
        <f>+IF(E201&gt;0,'19'!$E$178,0)</f>
        <v>0</v>
      </c>
      <c r="L201" s="88">
        <f>+IF(E201&gt;0,'19'!$E$182,0)</f>
        <v>0</v>
      </c>
      <c r="M201" s="88">
        <f>+IF(E201&gt;0,'19'!$E$187,0)</f>
        <v>0</v>
      </c>
    </row>
    <row r="202" spans="1:13" x14ac:dyDescent="0.25">
      <c r="A202">
        <f>+'19'!$E$1</f>
        <v>19</v>
      </c>
      <c r="B202" s="88">
        <f>IF(E202&gt;0,'19'!$D$2,0)</f>
        <v>0</v>
      </c>
      <c r="C202">
        <f>IF(E202&gt;0,'19'!$D$17,0)</f>
        <v>0</v>
      </c>
      <c r="D202" s="88">
        <f>+IF('19'!$D$147&gt;0,'19'!$C$147,0)</f>
        <v>0</v>
      </c>
      <c r="E202">
        <f>+IF('19'!$D$147&gt;0,'19'!$D$147,0)</f>
        <v>0</v>
      </c>
      <c r="F202" s="90">
        <f t="shared" ref="F202:F211" si="18">SUM(G202:M202)</f>
        <v>0</v>
      </c>
      <c r="G202" s="88">
        <f>+IF(E202&gt;0,'19'!$E$172,0)</f>
        <v>0</v>
      </c>
      <c r="H202" s="88">
        <f>+IF(E202&gt;0,'19'!$E$173,0)</f>
        <v>0</v>
      </c>
      <c r="I202" s="88">
        <f>+IF(E202&gt;0,'19'!$E$174,0)</f>
        <v>0</v>
      </c>
      <c r="J202" s="88">
        <f>+IF(E202&gt;0,'19'!$E$175,0)</f>
        <v>0</v>
      </c>
      <c r="K202" s="88">
        <f>+IF(E202&gt;0,'19'!$E$178,0)</f>
        <v>0</v>
      </c>
      <c r="L202" s="88">
        <f>+IF(E202&gt;0,'19'!$E$182,0)</f>
        <v>0</v>
      </c>
      <c r="M202" s="88">
        <f>+IF(E202&gt;0,'19'!$E$187,0)</f>
        <v>0</v>
      </c>
    </row>
    <row r="203" spans="1:13" x14ac:dyDescent="0.25">
      <c r="A203">
        <f>+'19'!$E$1</f>
        <v>19</v>
      </c>
      <c r="B203" s="88">
        <f>IF(E203&gt;0,'19'!$D$2,0)</f>
        <v>0</v>
      </c>
      <c r="C203">
        <f>IF(E203&gt;0,'19'!$D$17,0)</f>
        <v>0</v>
      </c>
      <c r="D203" s="88">
        <f>+IF('19'!$D$148&gt;0,'19'!$C$148,0)</f>
        <v>0</v>
      </c>
      <c r="E203">
        <f>+IF('19'!$D$148&gt;0,'19'!$D$148,0)</f>
        <v>0</v>
      </c>
      <c r="F203" s="90">
        <f t="shared" si="18"/>
        <v>0</v>
      </c>
      <c r="G203" s="88">
        <f>+IF(E203&gt;0,'19'!$E$172,0)</f>
        <v>0</v>
      </c>
      <c r="H203" s="88">
        <f>+IF(E203&gt;0,'19'!$E$173,0)</f>
        <v>0</v>
      </c>
      <c r="I203" s="88">
        <f>+IF(E203&gt;0,'19'!$E$174,0)</f>
        <v>0</v>
      </c>
      <c r="J203" s="88">
        <f>+IF(E203&gt;0,'19'!$E$175,0)</f>
        <v>0</v>
      </c>
      <c r="K203" s="88">
        <f>+IF(E203&gt;0,'19'!$E$178,0)</f>
        <v>0</v>
      </c>
      <c r="L203" s="88">
        <f>+IF(E203&gt;0,'19'!$E$182,0)</f>
        <v>0</v>
      </c>
      <c r="M203" s="88">
        <f>+IF(E203&gt;0,'19'!$E$187,0)</f>
        <v>0</v>
      </c>
    </row>
    <row r="204" spans="1:13" x14ac:dyDescent="0.25">
      <c r="A204">
        <f>+'19'!$E$1</f>
        <v>19</v>
      </c>
      <c r="B204" s="88">
        <f>IF(E204&gt;0,'19'!$D$2,0)</f>
        <v>0</v>
      </c>
      <c r="C204">
        <f>IF(E204&gt;0,'19'!$D$17,0)</f>
        <v>0</v>
      </c>
      <c r="D204" s="88">
        <f>+IF('19'!$D$149&gt;0,'19'!$C$149,0)</f>
        <v>0</v>
      </c>
      <c r="E204">
        <f>+IF('19'!$D$149&gt;0,'19'!$D$149,0)</f>
        <v>0</v>
      </c>
      <c r="F204" s="90">
        <f t="shared" si="18"/>
        <v>0</v>
      </c>
      <c r="G204" s="88">
        <f>+IF(E204&gt;0,'19'!$E$172,0)</f>
        <v>0</v>
      </c>
      <c r="H204" s="88">
        <f>+IF(E204&gt;0,'19'!$E$173,0)</f>
        <v>0</v>
      </c>
      <c r="I204" s="88">
        <f>+IF(E204&gt;0,'19'!$E$174,0)</f>
        <v>0</v>
      </c>
      <c r="J204" s="88">
        <f>+IF(E204&gt;0,'19'!$E$175,0)</f>
        <v>0</v>
      </c>
      <c r="K204" s="88">
        <f>+IF(E204&gt;0,'19'!$E$178,0)</f>
        <v>0</v>
      </c>
      <c r="L204" s="88">
        <f>+IF(E204&gt;0,'19'!$E$182,0)</f>
        <v>0</v>
      </c>
      <c r="M204" s="88">
        <f>+IF(E204&gt;0,'19'!$E$187,0)</f>
        <v>0</v>
      </c>
    </row>
    <row r="205" spans="1:13" x14ac:dyDescent="0.25">
      <c r="A205">
        <f>+'19'!$E$1</f>
        <v>19</v>
      </c>
      <c r="B205" s="88">
        <f>IF(E205&gt;0,'19'!$D$2,0)</f>
        <v>0</v>
      </c>
      <c r="C205">
        <f>IF(E205&gt;0,'19'!$D$17,0)</f>
        <v>0</v>
      </c>
      <c r="D205" s="88">
        <f>+IF('19'!$D$150&gt;0,'19'!$C$150,0)</f>
        <v>0</v>
      </c>
      <c r="E205">
        <f>+IF('19'!$D$150&gt;0,'19'!$D$150,0)</f>
        <v>0</v>
      </c>
      <c r="F205" s="90">
        <f t="shared" si="18"/>
        <v>0</v>
      </c>
      <c r="G205" s="88">
        <f>+IF(E205&gt;0,'19'!$E$172,0)</f>
        <v>0</v>
      </c>
      <c r="H205" s="88">
        <f>+IF(E205&gt;0,'19'!$E$173,0)</f>
        <v>0</v>
      </c>
      <c r="I205" s="88">
        <f>+IF(E205&gt;0,'19'!$E$174,0)</f>
        <v>0</v>
      </c>
      <c r="J205" s="88">
        <f>+IF(E205&gt;0,'19'!$E$175,0)</f>
        <v>0</v>
      </c>
      <c r="K205" s="88">
        <f>+IF(E205&gt;0,'19'!$E$178,0)</f>
        <v>0</v>
      </c>
      <c r="L205" s="88">
        <f>+IF(E205&gt;0,'19'!$E$182,0)</f>
        <v>0</v>
      </c>
      <c r="M205" s="88">
        <f>+IF(E205&gt;0,'19'!$E$187,0)</f>
        <v>0</v>
      </c>
    </row>
    <row r="206" spans="1:13" x14ac:dyDescent="0.25">
      <c r="A206">
        <f>+'19'!$E$1</f>
        <v>19</v>
      </c>
      <c r="B206" s="88">
        <f>IF(E206&gt;0,'19'!$D$2,0)</f>
        <v>0</v>
      </c>
      <c r="C206">
        <f>IF(E206&gt;0,'19'!$D$17,0)</f>
        <v>0</v>
      </c>
      <c r="D206" s="88">
        <f>+IF('19'!$D$151&gt;0,'19'!$C$151,0)</f>
        <v>0</v>
      </c>
      <c r="E206">
        <f>+IF('19'!$D$151&gt;0,'19'!$D$151,0)</f>
        <v>0</v>
      </c>
      <c r="F206" s="90">
        <f t="shared" si="18"/>
        <v>0</v>
      </c>
      <c r="G206" s="88">
        <f>+IF(E206&gt;0,'19'!$E$172,0)</f>
        <v>0</v>
      </c>
      <c r="H206" s="88">
        <f>+IF(E206&gt;0,'19'!$E$173,0)</f>
        <v>0</v>
      </c>
      <c r="I206" s="88">
        <f>+IF(E206&gt;0,'19'!$E$174,0)</f>
        <v>0</v>
      </c>
      <c r="J206" s="88">
        <f>+IF(E206&gt;0,'19'!$E$175,0)</f>
        <v>0</v>
      </c>
      <c r="K206" s="88">
        <f>+IF(E206&gt;0,'19'!$E$178,0)</f>
        <v>0</v>
      </c>
      <c r="L206" s="88">
        <f>+IF(E206&gt;0,'19'!$E$182,0)</f>
        <v>0</v>
      </c>
      <c r="M206" s="88">
        <f>+IF(E206&gt;0,'19'!$E$187,0)</f>
        <v>0</v>
      </c>
    </row>
    <row r="207" spans="1:13" x14ac:dyDescent="0.25">
      <c r="A207">
        <f>+'19'!$E$1</f>
        <v>19</v>
      </c>
      <c r="B207" s="88">
        <f>IF(E207&gt;0,'19'!$D$2,0)</f>
        <v>0</v>
      </c>
      <c r="C207">
        <f>IF(E207&gt;0,'19'!$D$17,0)</f>
        <v>0</v>
      </c>
      <c r="D207" s="88">
        <f>+IF('19'!$D$152&gt;0,'19'!$C$152,0)</f>
        <v>0</v>
      </c>
      <c r="E207">
        <f>+IF('19'!$D$152&gt;0,'19'!$D$152,0)</f>
        <v>0</v>
      </c>
      <c r="F207" s="90">
        <f t="shared" si="18"/>
        <v>0</v>
      </c>
      <c r="G207" s="88">
        <f>+IF(E207&gt;0,'19'!$E$172,0)</f>
        <v>0</v>
      </c>
      <c r="H207" s="88">
        <f>+IF(E207&gt;0,'19'!$E$173,0)</f>
        <v>0</v>
      </c>
      <c r="I207" s="88">
        <f>+IF(E207&gt;0,'19'!$E$174,0)</f>
        <v>0</v>
      </c>
      <c r="J207" s="88">
        <f>+IF(E207&gt;0,'19'!$E$175,0)</f>
        <v>0</v>
      </c>
      <c r="K207" s="88">
        <f>+IF(E207&gt;0,'19'!$E$178,0)</f>
        <v>0</v>
      </c>
      <c r="L207" s="88">
        <f>+IF(E207&gt;0,'19'!$E$182,0)</f>
        <v>0</v>
      </c>
      <c r="M207" s="88">
        <f>+IF(E207&gt;0,'19'!$E$187,0)</f>
        <v>0</v>
      </c>
    </row>
    <row r="208" spans="1:13" x14ac:dyDescent="0.25">
      <c r="A208">
        <f>+'19'!$E$1</f>
        <v>19</v>
      </c>
      <c r="B208" s="88">
        <f>IF(E208&gt;0,'19'!$D$2,0)</f>
        <v>0</v>
      </c>
      <c r="C208">
        <f>IF(E208&gt;0,'19'!$D$17,0)</f>
        <v>0</v>
      </c>
      <c r="D208" s="88">
        <f>+IF('19'!$D$153&gt;0,'19'!$C$153,0)</f>
        <v>0</v>
      </c>
      <c r="E208">
        <f>+IF('19'!$D$153&gt;0,'19'!$D$153,0)</f>
        <v>0</v>
      </c>
      <c r="F208" s="90">
        <f t="shared" si="18"/>
        <v>0</v>
      </c>
      <c r="G208" s="88">
        <f>+IF(E208&gt;0,'19'!$E$172,0)</f>
        <v>0</v>
      </c>
      <c r="H208" s="88">
        <f>+IF(E208&gt;0,'19'!$E$173,0)</f>
        <v>0</v>
      </c>
      <c r="I208" s="88">
        <f>+IF(E208&gt;0,'19'!$E$174,0)</f>
        <v>0</v>
      </c>
      <c r="J208" s="88">
        <f>+IF(E208&gt;0,'19'!$E$175,0)</f>
        <v>0</v>
      </c>
      <c r="K208" s="88">
        <f>+IF(E208&gt;0,'19'!$E$178,0)</f>
        <v>0</v>
      </c>
      <c r="L208" s="88">
        <f>+IF(E208&gt;0,'19'!$E$182,0)</f>
        <v>0</v>
      </c>
      <c r="M208" s="88">
        <f>+IF(E208&gt;0,'19'!$E$187,0)</f>
        <v>0</v>
      </c>
    </row>
    <row r="209" spans="1:13" x14ac:dyDescent="0.25">
      <c r="A209">
        <f>+'19'!$E$1</f>
        <v>19</v>
      </c>
      <c r="B209" s="88">
        <f>IF(E209&gt;0,'19'!$D$2,0)</f>
        <v>0</v>
      </c>
      <c r="C209">
        <f>IF(E209&gt;0,'19'!$D$17,0)</f>
        <v>0</v>
      </c>
      <c r="D209" s="88">
        <f>+IF('19'!$D$154&gt;0,'19'!$C$154,0)</f>
        <v>0</v>
      </c>
      <c r="E209">
        <f>+IF('19'!$D$154&gt;0,'19'!$D$154,0)</f>
        <v>0</v>
      </c>
      <c r="F209" s="90">
        <f t="shared" si="18"/>
        <v>0</v>
      </c>
      <c r="G209" s="88">
        <f>+IF(E209&gt;0,'19'!$E$172,0)</f>
        <v>0</v>
      </c>
      <c r="H209" s="88">
        <f>+IF(E209&gt;0,'19'!$E$173,0)</f>
        <v>0</v>
      </c>
      <c r="I209" s="88">
        <f>+IF(E209&gt;0,'19'!$E$174,0)</f>
        <v>0</v>
      </c>
      <c r="J209" s="88">
        <f>+IF(E209&gt;0,'19'!$E$175,0)</f>
        <v>0</v>
      </c>
      <c r="K209" s="88">
        <f>+IF(E209&gt;0,'19'!$E$178,0)</f>
        <v>0</v>
      </c>
      <c r="L209" s="88">
        <f>+IF(E209&gt;0,'19'!$E$182,0)</f>
        <v>0</v>
      </c>
      <c r="M209" s="88">
        <f>+IF(E209&gt;0,'19'!$E$187,0)</f>
        <v>0</v>
      </c>
    </row>
    <row r="210" spans="1:13" x14ac:dyDescent="0.25">
      <c r="A210">
        <f>+'19'!$E$1</f>
        <v>19</v>
      </c>
      <c r="B210" s="88">
        <f>IF(E210&gt;0,'19'!$D$2,0)</f>
        <v>0</v>
      </c>
      <c r="C210">
        <f>IF(E210&gt;0,'19'!$D$17,0)</f>
        <v>0</v>
      </c>
      <c r="D210" s="88">
        <f>+IF('19'!$D$155&gt;0,'19'!$C$155,0)</f>
        <v>0</v>
      </c>
      <c r="E210">
        <f>+IF('19'!$D$155&gt;0,'19'!$D$155,0)</f>
        <v>0</v>
      </c>
      <c r="F210" s="90">
        <f t="shared" si="18"/>
        <v>0</v>
      </c>
      <c r="G210" s="88">
        <f>+IF(E210&gt;0,'19'!$E$172,0)</f>
        <v>0</v>
      </c>
      <c r="H210" s="88">
        <f>+IF(E210&gt;0,'19'!$E$173,0)</f>
        <v>0</v>
      </c>
      <c r="I210" s="88">
        <f>+IF(E210&gt;0,'19'!$E$174,0)</f>
        <v>0</v>
      </c>
      <c r="J210" s="88">
        <f>+IF(E210&gt;0,'19'!$E$175,0)</f>
        <v>0</v>
      </c>
      <c r="K210" s="88">
        <f>+IF(E210&gt;0,'19'!$E$178,0)</f>
        <v>0</v>
      </c>
      <c r="L210" s="88">
        <f>+IF(E210&gt;0,'19'!$E$182,0)</f>
        <v>0</v>
      </c>
      <c r="M210" s="88">
        <f>+IF(E210&gt;0,'19'!$E$187,0)</f>
        <v>0</v>
      </c>
    </row>
    <row r="211" spans="1:13" x14ac:dyDescent="0.25">
      <c r="A211">
        <f>+'19'!$E$1</f>
        <v>19</v>
      </c>
      <c r="B211" s="88">
        <f>IF(E211&gt;0,'19'!$D$2,0)</f>
        <v>0</v>
      </c>
      <c r="C211">
        <f>IF(E211&gt;0,'19'!$D$17,0)</f>
        <v>0</v>
      </c>
      <c r="D211" s="88">
        <f>+IF('19'!$D$156&gt;0,'19'!$C$156,0)</f>
        <v>0</v>
      </c>
      <c r="E211">
        <f>+IF('19'!$D$156&gt;0,'19'!$D$156,0)</f>
        <v>0</v>
      </c>
      <c r="F211" s="90">
        <f t="shared" si="18"/>
        <v>0</v>
      </c>
      <c r="G211" s="88">
        <f>+IF(E211&gt;0,'19'!$E$172,0)</f>
        <v>0</v>
      </c>
      <c r="H211" s="88">
        <f>+IF(E211&gt;0,'19'!$E$173,0)</f>
        <v>0</v>
      </c>
      <c r="I211" s="88">
        <f>+IF(E211&gt;0,'19'!$E$174,0)</f>
        <v>0</v>
      </c>
      <c r="J211" s="88">
        <f>+IF(E211&gt;0,'19'!$E$175,0)</f>
        <v>0</v>
      </c>
      <c r="K211" s="88">
        <f>+IF(E211&gt;0,'19'!$E$178,0)</f>
        <v>0</v>
      </c>
      <c r="L211" s="88">
        <f>+IF(E211&gt;0,'19'!$E$182,0)</f>
        <v>0</v>
      </c>
      <c r="M211" s="88">
        <f>+IF(E211&gt;0,'19'!$E$187,0)</f>
        <v>0</v>
      </c>
    </row>
    <row r="212" spans="1:13" x14ac:dyDescent="0.25">
      <c r="A212">
        <f>+'20'!$E$1</f>
        <v>20</v>
      </c>
      <c r="B212" s="88">
        <f>IF(E212&gt;0,'20'!$D$2,0)</f>
        <v>0</v>
      </c>
      <c r="C212">
        <f>IF(E212&gt;0,'20'!$D$17,0)</f>
        <v>0</v>
      </c>
      <c r="D212" s="88">
        <f>IFERROR(VLOOKUP(1,'20'!$A$130:$D$146,3,FALSE),0)</f>
        <v>0</v>
      </c>
      <c r="E212">
        <f>IF(D212&gt;0,1,0)</f>
        <v>0</v>
      </c>
      <c r="F212" s="90">
        <f>SUM(G212:M212)</f>
        <v>0</v>
      </c>
      <c r="G212" s="88">
        <f>+IF(E212&gt;0,'20'!$E$172,0)</f>
        <v>0</v>
      </c>
      <c r="H212" s="88">
        <f>+IF(E212&gt;0,'20'!$E$173,0)</f>
        <v>0</v>
      </c>
      <c r="I212" s="88">
        <f>+IF(E212&gt;0,'20'!$E$174,0)</f>
        <v>0</v>
      </c>
      <c r="J212" s="88">
        <f>+IF(E212&gt;0,'20'!$E$175,0)</f>
        <v>0</v>
      </c>
      <c r="K212" s="88">
        <f>+IF(E212&gt;0,'20'!$E$178,0)</f>
        <v>0</v>
      </c>
      <c r="L212" s="88">
        <f>+IF(E212&gt;0,'20'!$E$182,0)</f>
        <v>0</v>
      </c>
      <c r="M212" s="88">
        <f>+IF(E212&gt;0,'20'!$E$187,0)</f>
        <v>0</v>
      </c>
    </row>
    <row r="213" spans="1:13" x14ac:dyDescent="0.25">
      <c r="A213">
        <f>+'20'!$E$1</f>
        <v>20</v>
      </c>
      <c r="B213" s="88">
        <f>IF(E213&gt;0,'20'!$D$2,0)</f>
        <v>0</v>
      </c>
      <c r="C213">
        <f>IF(E213&gt;0,'20'!$D$17,0)</f>
        <v>0</v>
      </c>
      <c r="D213" s="88">
        <f>+IF('20'!$D$147&gt;0,'20'!$C$147,0)</f>
        <v>0</v>
      </c>
      <c r="E213">
        <f>+IF('20'!$D$147&gt;0,'20'!$D$147,0)</f>
        <v>0</v>
      </c>
      <c r="F213" s="90">
        <f t="shared" ref="F213:F222" si="19">SUM(G213:M213)</f>
        <v>0</v>
      </c>
      <c r="G213" s="88">
        <f>+IF(E213&gt;0,'20'!$E$172,0)</f>
        <v>0</v>
      </c>
      <c r="H213" s="88">
        <f>+IF(E213&gt;0,'20'!$E$173,0)</f>
        <v>0</v>
      </c>
      <c r="I213" s="88">
        <f>+IF(E213&gt;0,'20'!$E$174,0)</f>
        <v>0</v>
      </c>
      <c r="J213" s="88">
        <f>+IF(E213&gt;0,'20'!$E$175,0)</f>
        <v>0</v>
      </c>
      <c r="K213" s="88">
        <f>+IF(E213&gt;0,'20'!$E$178,0)</f>
        <v>0</v>
      </c>
      <c r="L213" s="88">
        <f>+IF(E213&gt;0,'20'!$E$182,0)</f>
        <v>0</v>
      </c>
      <c r="M213" s="88">
        <f>+IF(E213&gt;0,'20'!$E$187,0)</f>
        <v>0</v>
      </c>
    </row>
    <row r="214" spans="1:13" x14ac:dyDescent="0.25">
      <c r="A214">
        <f>+'20'!$E$1</f>
        <v>20</v>
      </c>
      <c r="B214" s="88">
        <f>IF(E214&gt;0,'20'!$D$2,0)</f>
        <v>0</v>
      </c>
      <c r="C214">
        <f>IF(E214&gt;0,'20'!$D$17,0)</f>
        <v>0</v>
      </c>
      <c r="D214" s="88">
        <f>+IF('20'!$D$148&gt;0,'20'!$C$148,0)</f>
        <v>0</v>
      </c>
      <c r="E214">
        <f>+IF('20'!$D$148&gt;0,'20'!$D$148,0)</f>
        <v>0</v>
      </c>
      <c r="F214" s="90">
        <f t="shared" si="19"/>
        <v>0</v>
      </c>
      <c r="G214" s="88">
        <f>+IF(E214&gt;0,'20'!$E$172,0)</f>
        <v>0</v>
      </c>
      <c r="H214" s="88">
        <f>+IF(E214&gt;0,'20'!$E$173,0)</f>
        <v>0</v>
      </c>
      <c r="I214" s="88">
        <f>+IF(E214&gt;0,'20'!$E$174,0)</f>
        <v>0</v>
      </c>
      <c r="J214" s="88">
        <f>+IF(E214&gt;0,'20'!$E$175,0)</f>
        <v>0</v>
      </c>
      <c r="K214" s="88">
        <f>+IF(E214&gt;0,'20'!$E$178,0)</f>
        <v>0</v>
      </c>
      <c r="L214" s="88">
        <f>+IF(E214&gt;0,'20'!$E$182,0)</f>
        <v>0</v>
      </c>
      <c r="M214" s="88">
        <f>+IF(E214&gt;0,'20'!$E$187,0)</f>
        <v>0</v>
      </c>
    </row>
    <row r="215" spans="1:13" x14ac:dyDescent="0.25">
      <c r="A215">
        <f>+'20'!$E$1</f>
        <v>20</v>
      </c>
      <c r="B215" s="88">
        <f>IF(E215&gt;0,'20'!$D$2,0)</f>
        <v>0</v>
      </c>
      <c r="C215">
        <f>IF(E215&gt;0,'20'!$D$17,0)</f>
        <v>0</v>
      </c>
      <c r="D215" s="88">
        <f>+IF('20'!$D$149&gt;0,'20'!$C$149,0)</f>
        <v>0</v>
      </c>
      <c r="E215">
        <f>+IF('20'!$D$149&gt;0,'20'!$D$149,0)</f>
        <v>0</v>
      </c>
      <c r="F215" s="90">
        <f t="shared" si="19"/>
        <v>0</v>
      </c>
      <c r="G215" s="88">
        <f>+IF(E215&gt;0,'20'!$E$172,0)</f>
        <v>0</v>
      </c>
      <c r="H215" s="88">
        <f>+IF(E215&gt;0,'20'!$E$173,0)</f>
        <v>0</v>
      </c>
      <c r="I215" s="88">
        <f>+IF(E215&gt;0,'20'!$E$174,0)</f>
        <v>0</v>
      </c>
      <c r="J215" s="88">
        <f>+IF(E215&gt;0,'20'!$E$175,0)</f>
        <v>0</v>
      </c>
      <c r="K215" s="88">
        <f>+IF(E215&gt;0,'20'!$E$178,0)</f>
        <v>0</v>
      </c>
      <c r="L215" s="88">
        <f>+IF(E215&gt;0,'20'!$E$182,0)</f>
        <v>0</v>
      </c>
      <c r="M215" s="88">
        <f>+IF(E215&gt;0,'20'!$E$187,0)</f>
        <v>0</v>
      </c>
    </row>
    <row r="216" spans="1:13" x14ac:dyDescent="0.25">
      <c r="A216">
        <f>+'20'!$E$1</f>
        <v>20</v>
      </c>
      <c r="B216" s="88">
        <f>IF(E216&gt;0,'20'!$D$2,0)</f>
        <v>0</v>
      </c>
      <c r="C216">
        <f>IF(E216&gt;0,'20'!$D$17,0)</f>
        <v>0</v>
      </c>
      <c r="D216" s="88">
        <f>+IF('20'!$D$150&gt;0,'20'!$C$150,0)</f>
        <v>0</v>
      </c>
      <c r="E216">
        <f>+IF('20'!$D$150&gt;0,'20'!$D$150,0)</f>
        <v>0</v>
      </c>
      <c r="F216" s="90">
        <f t="shared" si="19"/>
        <v>0</v>
      </c>
      <c r="G216" s="88">
        <f>+IF(E216&gt;0,'20'!$E$172,0)</f>
        <v>0</v>
      </c>
      <c r="H216" s="88">
        <f>+IF(E216&gt;0,'20'!$E$173,0)</f>
        <v>0</v>
      </c>
      <c r="I216" s="88">
        <f>+IF(E216&gt;0,'20'!$E$174,0)</f>
        <v>0</v>
      </c>
      <c r="J216" s="88">
        <f>+IF(E216&gt;0,'20'!$E$175,0)</f>
        <v>0</v>
      </c>
      <c r="K216" s="88">
        <f>+IF(E216&gt;0,'20'!$E$178,0)</f>
        <v>0</v>
      </c>
      <c r="L216" s="88">
        <f>+IF(E216&gt;0,'20'!$E$182,0)</f>
        <v>0</v>
      </c>
      <c r="M216" s="88">
        <f>+IF(E216&gt;0,'20'!$E$187,0)</f>
        <v>0</v>
      </c>
    </row>
    <row r="217" spans="1:13" x14ac:dyDescent="0.25">
      <c r="A217">
        <f>+'20'!$E$1</f>
        <v>20</v>
      </c>
      <c r="B217" s="88">
        <f>IF(E217&gt;0,'20'!$D$2,0)</f>
        <v>0</v>
      </c>
      <c r="C217">
        <f>IF(E217&gt;0,'20'!$D$17,0)</f>
        <v>0</v>
      </c>
      <c r="D217" s="88">
        <f>+IF('20'!$D$151&gt;0,'20'!$C$151,0)</f>
        <v>0</v>
      </c>
      <c r="E217">
        <f>+IF('20'!$D$151&gt;0,'20'!$D$151,0)</f>
        <v>0</v>
      </c>
      <c r="F217" s="90">
        <f t="shared" si="19"/>
        <v>0</v>
      </c>
      <c r="G217" s="88">
        <f>+IF(E217&gt;0,'20'!$E$172,0)</f>
        <v>0</v>
      </c>
      <c r="H217" s="88">
        <f>+IF(E217&gt;0,'20'!$E$173,0)</f>
        <v>0</v>
      </c>
      <c r="I217" s="88">
        <f>+IF(E217&gt;0,'20'!$E$174,0)</f>
        <v>0</v>
      </c>
      <c r="J217" s="88">
        <f>+IF(E217&gt;0,'20'!$E$175,0)</f>
        <v>0</v>
      </c>
      <c r="K217" s="88">
        <f>+IF(E217&gt;0,'20'!$E$178,0)</f>
        <v>0</v>
      </c>
      <c r="L217" s="88">
        <f>+IF(E217&gt;0,'20'!$E$182,0)</f>
        <v>0</v>
      </c>
      <c r="M217" s="88">
        <f>+IF(E217&gt;0,'20'!$E$187,0)</f>
        <v>0</v>
      </c>
    </row>
    <row r="218" spans="1:13" x14ac:dyDescent="0.25">
      <c r="A218">
        <f>+'20'!$E$1</f>
        <v>20</v>
      </c>
      <c r="B218" s="88">
        <f>IF(E218&gt;0,'20'!$D$2,0)</f>
        <v>0</v>
      </c>
      <c r="C218">
        <f>IF(E218&gt;0,'20'!$D$17,0)</f>
        <v>0</v>
      </c>
      <c r="D218" s="88">
        <f>+IF('20'!$D$152&gt;0,'20'!$C$152,0)</f>
        <v>0</v>
      </c>
      <c r="E218">
        <f>+IF('20'!$D$152&gt;0,'20'!$D$152,0)</f>
        <v>0</v>
      </c>
      <c r="F218" s="90">
        <f t="shared" si="19"/>
        <v>0</v>
      </c>
      <c r="G218" s="88">
        <f>+IF(E218&gt;0,'20'!$E$172,0)</f>
        <v>0</v>
      </c>
      <c r="H218" s="88">
        <f>+IF(E218&gt;0,'20'!$E$173,0)</f>
        <v>0</v>
      </c>
      <c r="I218" s="88">
        <f>+IF(E218&gt;0,'20'!$E$174,0)</f>
        <v>0</v>
      </c>
      <c r="J218" s="88">
        <f>+IF(E218&gt;0,'20'!$E$175,0)</f>
        <v>0</v>
      </c>
      <c r="K218" s="88">
        <f>+IF(E218&gt;0,'20'!$E$178,0)</f>
        <v>0</v>
      </c>
      <c r="L218" s="88">
        <f>+IF(E218&gt;0,'20'!$E$182,0)</f>
        <v>0</v>
      </c>
      <c r="M218" s="88">
        <f>+IF(E218&gt;0,'20'!$E$187,0)</f>
        <v>0</v>
      </c>
    </row>
    <row r="219" spans="1:13" x14ac:dyDescent="0.25">
      <c r="A219">
        <f>+'20'!$E$1</f>
        <v>20</v>
      </c>
      <c r="B219" s="88">
        <f>IF(E219&gt;0,'20'!$D$2,0)</f>
        <v>0</v>
      </c>
      <c r="C219">
        <f>IF(E219&gt;0,'20'!$D$17,0)</f>
        <v>0</v>
      </c>
      <c r="D219" s="88">
        <f>+IF('20'!$D$153&gt;0,'20'!$C$153,0)</f>
        <v>0</v>
      </c>
      <c r="E219">
        <f>+IF('20'!$D$153&gt;0,'20'!$D$153,0)</f>
        <v>0</v>
      </c>
      <c r="F219" s="90">
        <f t="shared" si="19"/>
        <v>0</v>
      </c>
      <c r="G219" s="88">
        <f>+IF(E219&gt;0,'20'!$E$172,0)</f>
        <v>0</v>
      </c>
      <c r="H219" s="88">
        <f>+IF(E219&gt;0,'20'!$E$173,0)</f>
        <v>0</v>
      </c>
      <c r="I219" s="88">
        <f>+IF(E219&gt;0,'20'!$E$174,0)</f>
        <v>0</v>
      </c>
      <c r="J219" s="88">
        <f>+IF(E219&gt;0,'20'!$E$175,0)</f>
        <v>0</v>
      </c>
      <c r="K219" s="88">
        <f>+IF(E219&gt;0,'20'!$E$178,0)</f>
        <v>0</v>
      </c>
      <c r="L219" s="88">
        <f>+IF(E219&gt;0,'20'!$E$182,0)</f>
        <v>0</v>
      </c>
      <c r="M219" s="88">
        <f>+IF(E219&gt;0,'20'!$E$187,0)</f>
        <v>0</v>
      </c>
    </row>
    <row r="220" spans="1:13" x14ac:dyDescent="0.25">
      <c r="A220">
        <f>+'20'!$E$1</f>
        <v>20</v>
      </c>
      <c r="B220" s="88">
        <f>IF(E220&gt;0,'20'!$D$2,0)</f>
        <v>0</v>
      </c>
      <c r="C220">
        <f>IF(E220&gt;0,'20'!$D$17,0)</f>
        <v>0</v>
      </c>
      <c r="D220" s="88">
        <f>+IF('20'!$D$154&gt;0,'20'!$C$154,0)</f>
        <v>0</v>
      </c>
      <c r="E220">
        <f>+IF('20'!$D$154&gt;0,'20'!$D$154,0)</f>
        <v>0</v>
      </c>
      <c r="F220" s="90">
        <f t="shared" si="19"/>
        <v>0</v>
      </c>
      <c r="G220" s="88">
        <f>+IF(E220&gt;0,'20'!$E$172,0)</f>
        <v>0</v>
      </c>
      <c r="H220" s="88">
        <f>+IF(E220&gt;0,'20'!$E$173,0)</f>
        <v>0</v>
      </c>
      <c r="I220" s="88">
        <f>+IF(E220&gt;0,'20'!$E$174,0)</f>
        <v>0</v>
      </c>
      <c r="J220" s="88">
        <f>+IF(E220&gt;0,'20'!$E$175,0)</f>
        <v>0</v>
      </c>
      <c r="K220" s="88">
        <f>+IF(E220&gt;0,'20'!$E$178,0)</f>
        <v>0</v>
      </c>
      <c r="L220" s="88">
        <f>+IF(E220&gt;0,'20'!$E$182,0)</f>
        <v>0</v>
      </c>
      <c r="M220" s="88">
        <f>+IF(E220&gt;0,'20'!$E$187,0)</f>
        <v>0</v>
      </c>
    </row>
    <row r="221" spans="1:13" x14ac:dyDescent="0.25">
      <c r="A221">
        <f>+'20'!$E$1</f>
        <v>20</v>
      </c>
      <c r="B221" s="88">
        <f>IF(E221&gt;0,'20'!$D$2,0)</f>
        <v>0</v>
      </c>
      <c r="C221">
        <f>IF(E221&gt;0,'20'!$D$17,0)</f>
        <v>0</v>
      </c>
      <c r="D221" s="88">
        <f>+IF('20'!$D$155&gt;0,'20'!$C$155,0)</f>
        <v>0</v>
      </c>
      <c r="E221">
        <f>+IF('20'!$D$155&gt;0,'20'!$D$155,0)</f>
        <v>0</v>
      </c>
      <c r="F221" s="90">
        <f t="shared" si="19"/>
        <v>0</v>
      </c>
      <c r="G221" s="88">
        <f>+IF(E221&gt;0,'20'!$E$172,0)</f>
        <v>0</v>
      </c>
      <c r="H221" s="88">
        <f>+IF(E221&gt;0,'20'!$E$173,0)</f>
        <v>0</v>
      </c>
      <c r="I221" s="88">
        <f>+IF(E221&gt;0,'20'!$E$174,0)</f>
        <v>0</v>
      </c>
      <c r="J221" s="88">
        <f>+IF(E221&gt;0,'20'!$E$175,0)</f>
        <v>0</v>
      </c>
      <c r="K221" s="88">
        <f>+IF(E221&gt;0,'20'!$E$178,0)</f>
        <v>0</v>
      </c>
      <c r="L221" s="88">
        <f>+IF(E221&gt;0,'20'!$E$182,0)</f>
        <v>0</v>
      </c>
      <c r="M221" s="88">
        <f>+IF(E221&gt;0,'20'!$E$187,0)</f>
        <v>0</v>
      </c>
    </row>
    <row r="222" spans="1:13" x14ac:dyDescent="0.25">
      <c r="A222">
        <f>+'20'!$E$1</f>
        <v>20</v>
      </c>
      <c r="B222" s="88">
        <f>IF(E222&gt;0,'20'!$D$2,0)</f>
        <v>0</v>
      </c>
      <c r="C222">
        <f>IF(E222&gt;0,'20'!$D$17,0)</f>
        <v>0</v>
      </c>
      <c r="D222" s="88">
        <f>+IF('20'!$D$156&gt;0,'20'!$C$156,0)</f>
        <v>0</v>
      </c>
      <c r="E222">
        <f>+IF('20'!$D$156&gt;0,'20'!$D$156,0)</f>
        <v>0</v>
      </c>
      <c r="F222" s="90">
        <f t="shared" si="19"/>
        <v>0</v>
      </c>
      <c r="G222" s="88">
        <f>+IF(E222&gt;0,'20'!$E$172,0)</f>
        <v>0</v>
      </c>
      <c r="H222" s="88">
        <f>+IF(E222&gt;0,'20'!$E$173,0)</f>
        <v>0</v>
      </c>
      <c r="I222" s="88">
        <f>+IF(E222&gt;0,'20'!$E$174,0)</f>
        <v>0</v>
      </c>
      <c r="J222" s="88">
        <f>+IF(E222&gt;0,'20'!$E$175,0)</f>
        <v>0</v>
      </c>
      <c r="K222" s="88">
        <f>+IF(E222&gt;0,'20'!$E$178,0)</f>
        <v>0</v>
      </c>
      <c r="L222" s="88">
        <f>+IF(E222&gt;0,'20'!$E$182,0)</f>
        <v>0</v>
      </c>
      <c r="M222" s="88">
        <f>+IF(E222&gt;0,'20'!$E$187,0)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topLeftCell="A157" zoomScale="80" zoomScaleNormal="80" zoomScaleSheetLayoutView="85" workbookViewId="0">
      <selection activeCell="C165" sqref="C165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+'1'!E1+1</f>
        <v>2</v>
      </c>
      <c r="J1" s="39"/>
    </row>
    <row r="2" spans="2:131" ht="18" thickBot="1" x14ac:dyDescent="0.35">
      <c r="C2" s="41" t="s">
        <v>149</v>
      </c>
      <c r="D2" s="41" t="str">
        <f>CONCATENATE("СО ОПОС_",E1)</f>
        <v>СО ОПОС_2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11</v>
      </c>
    </row>
    <row r="11" spans="2:131" ht="48" customHeight="1" x14ac:dyDescent="0.3">
      <c r="B11" s="150" t="s">
        <v>133</v>
      </c>
      <c r="C11" s="150"/>
      <c r="D11" s="150"/>
    </row>
    <row r="12" spans="2:131" ht="29.25" customHeight="1" x14ac:dyDescent="0.3">
      <c r="D12" s="94" t="s">
        <v>274</v>
      </c>
    </row>
    <row r="13" spans="2:131" ht="54.75" customHeight="1" x14ac:dyDescent="0.3">
      <c r="B13" s="154" t="s">
        <v>132</v>
      </c>
      <c r="C13" s="154"/>
      <c r="D13" s="154"/>
      <c r="AQ13" s="10" t="s">
        <v>44</v>
      </c>
      <c r="AR13" s="10" t="s">
        <v>45</v>
      </c>
      <c r="AS13" s="10" t="s">
        <v>46</v>
      </c>
      <c r="AT13" s="10" t="s">
        <v>47</v>
      </c>
      <c r="AU13" s="10" t="s">
        <v>48</v>
      </c>
      <c r="AV13" s="10" t="s">
        <v>49</v>
      </c>
      <c r="AW13" s="10" t="s">
        <v>50</v>
      </c>
      <c r="AX13" s="10" t="s">
        <v>51</v>
      </c>
      <c r="AY13" s="10" t="s">
        <v>52</v>
      </c>
      <c r="AZ13" s="10" t="s">
        <v>53</v>
      </c>
      <c r="BA13" s="10" t="s">
        <v>54</v>
      </c>
      <c r="BB13" s="10" t="s">
        <v>55</v>
      </c>
      <c r="BC13" s="10" t="s">
        <v>56</v>
      </c>
      <c r="BD13" s="10" t="s">
        <v>57</v>
      </c>
      <c r="BE13" s="10" t="s">
        <v>58</v>
      </c>
      <c r="BF13" s="10" t="s">
        <v>59</v>
      </c>
      <c r="BG13" s="10" t="s">
        <v>60</v>
      </c>
      <c r="BH13" s="10" t="s">
        <v>61</v>
      </c>
      <c r="BI13" s="10" t="s">
        <v>62</v>
      </c>
      <c r="BJ13" s="10" t="s">
        <v>63</v>
      </c>
      <c r="BK13" s="10" t="s">
        <v>64</v>
      </c>
      <c r="BL13" s="10" t="s">
        <v>65</v>
      </c>
      <c r="BM13" s="10" t="s">
        <v>66</v>
      </c>
      <c r="BN13" s="10" t="s">
        <v>67</v>
      </c>
      <c r="BO13" s="10" t="s">
        <v>68</v>
      </c>
      <c r="BP13" s="10" t="s">
        <v>69</v>
      </c>
      <c r="BQ13" s="10" t="s">
        <v>70</v>
      </c>
      <c r="BR13" s="10" t="s">
        <v>71</v>
      </c>
      <c r="BS13" s="10" t="s">
        <v>72</v>
      </c>
      <c r="BT13" s="10" t="s">
        <v>73</v>
      </c>
      <c r="BU13" s="10" t="s">
        <v>74</v>
      </c>
      <c r="BV13" s="10" t="s">
        <v>75</v>
      </c>
      <c r="BW13" s="10" t="s">
        <v>92</v>
      </c>
      <c r="BX13" s="10" t="s">
        <v>93</v>
      </c>
      <c r="BY13" s="10" t="s">
        <v>94</v>
      </c>
      <c r="BZ13" s="10" t="s">
        <v>95</v>
      </c>
      <c r="CA13" s="10" t="s">
        <v>76</v>
      </c>
      <c r="CB13" s="10" t="s">
        <v>77</v>
      </c>
      <c r="CC13" s="10" t="s">
        <v>78</v>
      </c>
      <c r="CD13" s="10" t="s">
        <v>79</v>
      </c>
      <c r="CE13" s="10" t="s">
        <v>80</v>
      </c>
      <c r="CF13" s="10" t="s">
        <v>81</v>
      </c>
      <c r="CG13" s="10" t="s">
        <v>96</v>
      </c>
      <c r="CH13" s="10" t="s">
        <v>97</v>
      </c>
      <c r="CI13" s="10" t="s">
        <v>98</v>
      </c>
      <c r="CJ13" s="10" t="s">
        <v>99</v>
      </c>
      <c r="CK13" s="10" t="s">
        <v>100</v>
      </c>
      <c r="CL13" s="10" t="s">
        <v>101</v>
      </c>
      <c r="CM13" s="10" t="s">
        <v>82</v>
      </c>
      <c r="CN13" s="10" t="s">
        <v>83</v>
      </c>
      <c r="CO13" s="10" t="s">
        <v>84</v>
      </c>
      <c r="CP13" s="10" t="s">
        <v>85</v>
      </c>
      <c r="CQ13" s="10" t="s">
        <v>86</v>
      </c>
      <c r="CR13" s="10" t="s">
        <v>87</v>
      </c>
      <c r="CS13" s="10" t="s">
        <v>88</v>
      </c>
      <c r="CT13" s="10" t="s">
        <v>89</v>
      </c>
      <c r="CU13" s="10" t="s">
        <v>102</v>
      </c>
      <c r="CV13" s="10" t="s">
        <v>90</v>
      </c>
      <c r="CW13" s="10" t="s">
        <v>91</v>
      </c>
      <c r="CX13" s="10" t="s">
        <v>103</v>
      </c>
      <c r="CY13" s="10" t="s">
        <v>104</v>
      </c>
      <c r="CZ13" s="10" t="s">
        <v>105</v>
      </c>
      <c r="DA13" s="10" t="s">
        <v>106</v>
      </c>
      <c r="DB13" s="10" t="s">
        <v>107</v>
      </c>
      <c r="DC13" s="10" t="s">
        <v>108</v>
      </c>
      <c r="DD13" s="10" t="s">
        <v>109</v>
      </c>
      <c r="DE13" s="10" t="s">
        <v>110</v>
      </c>
      <c r="DF13" s="10" t="s">
        <v>111</v>
      </c>
      <c r="DG13" s="10" t="s">
        <v>112</v>
      </c>
      <c r="DH13" s="10" t="s">
        <v>113</v>
      </c>
      <c r="DI13" s="10" t="s">
        <v>114</v>
      </c>
      <c r="DJ13" s="10" t="s">
        <v>115</v>
      </c>
      <c r="DK13" s="10" t="s">
        <v>116</v>
      </c>
      <c r="DL13" s="10" t="s">
        <v>117</v>
      </c>
      <c r="DM13" s="10" t="s">
        <v>118</v>
      </c>
      <c r="DN13" s="10" t="s">
        <v>119</v>
      </c>
      <c r="DO13" s="10" t="s">
        <v>120</v>
      </c>
      <c r="DP13" s="10" t="s">
        <v>121</v>
      </c>
      <c r="DQ13" s="10" t="s">
        <v>122</v>
      </c>
      <c r="DR13" s="10" t="s">
        <v>123</v>
      </c>
      <c r="DS13" s="10" t="s">
        <v>124</v>
      </c>
      <c r="DT13" s="10" t="s">
        <v>125</v>
      </c>
      <c r="DU13" s="10" t="s">
        <v>126</v>
      </c>
      <c r="DV13" s="10" t="s">
        <v>127</v>
      </c>
      <c r="DW13" s="10" t="s">
        <v>128</v>
      </c>
      <c r="DX13" s="10" t="s">
        <v>129</v>
      </c>
      <c r="DY13" s="10" t="s">
        <v>130</v>
      </c>
      <c r="DZ13" s="10" t="s">
        <v>131</v>
      </c>
      <c r="EA13" s="10"/>
    </row>
    <row r="14" spans="2:131" ht="54.75" customHeight="1" x14ac:dyDescent="0.3">
      <c r="B14" s="157" t="s">
        <v>148</v>
      </c>
      <c r="C14" s="157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>
        <f>D33</f>
        <v>0</v>
      </c>
      <c r="BC14" s="10">
        <f>D34</f>
        <v>0</v>
      </c>
      <c r="BD14" s="10">
        <f>D35</f>
        <v>0</v>
      </c>
      <c r="BE14" s="10">
        <f>D36</f>
        <v>0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>
        <f>D71</f>
        <v>0</v>
      </c>
      <c r="BX14" s="10">
        <f>D73</f>
        <v>0</v>
      </c>
      <c r="BY14" s="10">
        <f>D74</f>
        <v>0</v>
      </c>
      <c r="BZ14" s="10">
        <f>D75</f>
        <v>0</v>
      </c>
      <c r="CA14" s="10">
        <f>D76</f>
        <v>0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>
        <f>D123</f>
        <v>0</v>
      </c>
      <c r="DA14" s="10">
        <f>D130</f>
        <v>0</v>
      </c>
      <c r="DB14" s="10">
        <f>D131</f>
        <v>0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>
        <f>D147</f>
        <v>0</v>
      </c>
      <c r="DQ14" s="10">
        <f>D148</f>
        <v>0</v>
      </c>
      <c r="DR14" s="10">
        <f>D149</f>
        <v>0</v>
      </c>
      <c r="DS14" s="10">
        <f>D150</f>
        <v>0</v>
      </c>
      <c r="DT14" s="10">
        <f>D151</f>
        <v>0</v>
      </c>
      <c r="DU14" s="10">
        <f>D152</f>
        <v>0</v>
      </c>
      <c r="DV14" s="10">
        <f>D153</f>
        <v>0</v>
      </c>
      <c r="DW14" s="10">
        <f>D154</f>
        <v>0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30.75" customHeight="1" x14ac:dyDescent="0.3">
      <c r="B16" s="151" t="s">
        <v>2</v>
      </c>
      <c r="C16" s="152"/>
      <c r="D16" s="15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135</v>
      </c>
      <c r="D17" s="8"/>
    </row>
    <row r="18" spans="2:18" ht="27.75" customHeight="1" x14ac:dyDescent="0.3">
      <c r="B18" s="50">
        <v>2</v>
      </c>
      <c r="C18" s="46" t="s">
        <v>143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150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271</v>
      </c>
      <c r="D20" s="49"/>
    </row>
    <row r="21" spans="2:18" ht="27.75" customHeight="1" x14ac:dyDescent="0.3">
      <c r="B21" s="50" t="s">
        <v>172</v>
      </c>
      <c r="C21" s="46" t="s">
        <v>269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151</v>
      </c>
      <c r="C22" s="46" t="s">
        <v>6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152</v>
      </c>
      <c r="C23" s="46" t="s">
        <v>276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153</v>
      </c>
      <c r="C24" s="46" t="s">
        <v>7</v>
      </c>
      <c r="D24" s="8"/>
    </row>
    <row r="25" spans="2:18" ht="27.75" customHeight="1" x14ac:dyDescent="0.3">
      <c r="B25" s="50" t="s">
        <v>154</v>
      </c>
      <c r="C25" s="46" t="s">
        <v>0</v>
      </c>
      <c r="D25" s="8"/>
    </row>
    <row r="26" spans="2:18" ht="27.75" customHeight="1" x14ac:dyDescent="0.3">
      <c r="B26" s="50" t="s">
        <v>155</v>
      </c>
      <c r="C26" s="46" t="s">
        <v>142</v>
      </c>
      <c r="D26" s="8"/>
    </row>
    <row r="27" spans="2:18" ht="27.75" customHeight="1" x14ac:dyDescent="0.3">
      <c r="B27" s="50" t="s">
        <v>156</v>
      </c>
      <c r="C27" s="46" t="s">
        <v>9</v>
      </c>
      <c r="D27" s="8"/>
    </row>
    <row r="28" spans="2:18" ht="27.75" customHeight="1" x14ac:dyDescent="0.3">
      <c r="B28" s="50" t="s">
        <v>157</v>
      </c>
      <c r="C28" s="46" t="s">
        <v>8</v>
      </c>
      <c r="D28" s="8"/>
    </row>
    <row r="29" spans="2:18" ht="27.75" customHeight="1" x14ac:dyDescent="0.3">
      <c r="B29" s="50" t="s">
        <v>158</v>
      </c>
      <c r="C29" s="46" t="s">
        <v>4</v>
      </c>
      <c r="D29" s="8"/>
    </row>
    <row r="30" spans="2:18" ht="27.75" customHeight="1" x14ac:dyDescent="0.3">
      <c r="B30" s="50" t="s">
        <v>275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270</v>
      </c>
      <c r="D31" s="8"/>
    </row>
    <row r="32" spans="2:18" ht="27.75" customHeight="1" x14ac:dyDescent="0.3">
      <c r="B32" s="50">
        <f>+B31+1</f>
        <v>6</v>
      </c>
      <c r="C32" s="46" t="s">
        <v>171</v>
      </c>
      <c r="D32" s="7"/>
    </row>
    <row r="33" spans="1:5" ht="61.9" customHeight="1" x14ac:dyDescent="0.3">
      <c r="B33" s="44">
        <f>B32+1</f>
        <v>7</v>
      </c>
      <c r="C33" s="53" t="s">
        <v>170</v>
      </c>
      <c r="D33" s="23"/>
    </row>
    <row r="34" spans="1:5" ht="54.6" customHeight="1" x14ac:dyDescent="0.3">
      <c r="B34" s="54">
        <f>B33+1</f>
        <v>8</v>
      </c>
      <c r="C34" s="46" t="s">
        <v>175</v>
      </c>
      <c r="D34" s="46"/>
    </row>
    <row r="35" spans="1:5" ht="30.6" customHeight="1" x14ac:dyDescent="0.3">
      <c r="B35" s="55"/>
      <c r="C35" s="56" t="s">
        <v>144</v>
      </c>
      <c r="D35" s="23"/>
    </row>
    <row r="36" spans="1:5" ht="35.450000000000003" customHeight="1" x14ac:dyDescent="0.3">
      <c r="B36" s="57"/>
      <c r="C36" s="58" t="s">
        <v>140</v>
      </c>
      <c r="D36" s="23"/>
    </row>
    <row r="37" spans="1:5" ht="26.25" customHeight="1" x14ac:dyDescent="0.3">
      <c r="B37" s="152" t="s">
        <v>138</v>
      </c>
      <c r="C37" s="152"/>
      <c r="D37" s="152"/>
    </row>
    <row r="38" spans="1:5" ht="46.5" x14ac:dyDescent="0.3">
      <c r="A38" s="10">
        <v>9</v>
      </c>
      <c r="B38" s="153">
        <f>B34+1</f>
        <v>9</v>
      </c>
      <c r="C38" s="59" t="s">
        <v>173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3"/>
      <c r="C39" s="61" t="s">
        <v>4</v>
      </c>
      <c r="D39" s="9"/>
    </row>
    <row r="40" spans="1:5" ht="20.25" customHeight="1" x14ac:dyDescent="0.3">
      <c r="B40" s="153"/>
      <c r="C40" s="61" t="s">
        <v>5</v>
      </c>
      <c r="D40" s="9"/>
    </row>
    <row r="41" spans="1:5" ht="20.25" customHeight="1" x14ac:dyDescent="0.3">
      <c r="B41" s="153"/>
      <c r="C41" s="61" t="s">
        <v>18</v>
      </c>
      <c r="D41" s="9"/>
    </row>
    <row r="42" spans="1:5" ht="20.25" customHeight="1" x14ac:dyDescent="0.3">
      <c r="B42" s="153"/>
      <c r="C42" s="61" t="s">
        <v>19</v>
      </c>
      <c r="D42" s="9"/>
    </row>
    <row r="43" spans="1:5" ht="33.75" customHeight="1" x14ac:dyDescent="0.3">
      <c r="B43" s="147">
        <f>B38+1</f>
        <v>10</v>
      </c>
      <c r="C43" s="59" t="s">
        <v>174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47"/>
      <c r="C44" s="61" t="s">
        <v>20</v>
      </c>
      <c r="D44" s="11"/>
    </row>
    <row r="45" spans="1:5" ht="18.75" customHeight="1" x14ac:dyDescent="0.3">
      <c r="B45" s="147"/>
      <c r="C45" s="61" t="s">
        <v>21</v>
      </c>
      <c r="D45" s="11"/>
    </row>
    <row r="46" spans="1:5" ht="18.75" customHeight="1" x14ac:dyDescent="0.3">
      <c r="B46" s="147"/>
      <c r="C46" s="61" t="s">
        <v>22</v>
      </c>
      <c r="D46" s="11"/>
    </row>
    <row r="47" spans="1:5" ht="33" customHeight="1" x14ac:dyDescent="0.3">
      <c r="B47" s="97">
        <f>B43+1</f>
        <v>11</v>
      </c>
      <c r="C47" s="53" t="s">
        <v>277</v>
      </c>
      <c r="D47" s="9"/>
    </row>
    <row r="48" spans="1:5" ht="31.5" x14ac:dyDescent="0.3">
      <c r="B48" s="97">
        <f>B47+1</f>
        <v>12</v>
      </c>
      <c r="C48" s="59" t="s">
        <v>278</v>
      </c>
      <c r="D48" s="9"/>
    </row>
    <row r="49" spans="2:19" ht="32.25" customHeight="1" x14ac:dyDescent="0.3">
      <c r="B49" s="97">
        <f>B48+1</f>
        <v>13</v>
      </c>
      <c r="C49" s="59" t="s">
        <v>10</v>
      </c>
      <c r="D49" s="9"/>
    </row>
    <row r="50" spans="2:19" ht="31.5" x14ac:dyDescent="0.3">
      <c r="B50" s="97">
        <f>B49+1</f>
        <v>14</v>
      </c>
      <c r="C50" s="59" t="s">
        <v>23</v>
      </c>
      <c r="D50" s="9"/>
    </row>
    <row r="51" spans="2:19" ht="30.75" customHeight="1" x14ac:dyDescent="0.3">
      <c r="B51" s="97">
        <f>B50+1</f>
        <v>15</v>
      </c>
      <c r="C51" s="59" t="s">
        <v>141</v>
      </c>
      <c r="D51" s="91"/>
    </row>
    <row r="52" spans="2:19" ht="46.5" x14ac:dyDescent="0.3">
      <c r="B52" s="147">
        <f>B51+1</f>
        <v>16</v>
      </c>
      <c r="C52" s="63" t="s">
        <v>176</v>
      </c>
      <c r="D52" s="64"/>
      <c r="E52" s="2">
        <f>IF(AND(D53&gt;0,D54&gt;0),"грешка",0)</f>
        <v>0</v>
      </c>
    </row>
    <row r="53" spans="2:19" ht="16.5" customHeight="1" x14ac:dyDescent="0.3">
      <c r="B53" s="147"/>
      <c r="C53" s="65" t="s">
        <v>225</v>
      </c>
      <c r="D53" s="92"/>
    </row>
    <row r="54" spans="2:19" ht="16.5" customHeight="1" x14ac:dyDescent="0.3">
      <c r="B54" s="147"/>
      <c r="C54" s="65" t="s">
        <v>226</v>
      </c>
      <c r="D54" s="92"/>
    </row>
    <row r="55" spans="2:19" ht="46.5" x14ac:dyDescent="0.3">
      <c r="B55" s="158">
        <f>B52+1</f>
        <v>17</v>
      </c>
      <c r="C55" s="63" t="s">
        <v>177</v>
      </c>
      <c r="D55" s="60"/>
      <c r="E55" s="2">
        <f>IF(AND(D56&gt;0,D57&gt;0),"грешка",0)</f>
        <v>0</v>
      </c>
    </row>
    <row r="56" spans="2:19" ht="17.25" customHeight="1" x14ac:dyDescent="0.3">
      <c r="B56" s="158"/>
      <c r="C56" s="65" t="s">
        <v>225</v>
      </c>
      <c r="D56" s="9"/>
    </row>
    <row r="57" spans="2:19" ht="17.25" customHeight="1" x14ac:dyDescent="0.3">
      <c r="B57" s="158"/>
      <c r="C57" s="65" t="s">
        <v>226</v>
      </c>
      <c r="D57" s="9"/>
    </row>
    <row r="58" spans="2:19" x14ac:dyDescent="0.3">
      <c r="B58" s="147">
        <f>B55+1</f>
        <v>18</v>
      </c>
      <c r="C58" s="59" t="s">
        <v>279</v>
      </c>
      <c r="D58" s="60"/>
    </row>
    <row r="59" spans="2:19" ht="21.75" customHeight="1" x14ac:dyDescent="0.3">
      <c r="B59" s="147"/>
      <c r="C59" s="61" t="s">
        <v>24</v>
      </c>
      <c r="D59" s="11"/>
      <c r="E59" s="66"/>
      <c r="F59" s="66"/>
      <c r="S59" s="66"/>
    </row>
    <row r="60" spans="2:19" ht="21.75" customHeight="1" x14ac:dyDescent="0.3">
      <c r="B60" s="147"/>
      <c r="C60" s="61" t="s">
        <v>25</v>
      </c>
      <c r="D60" s="11"/>
      <c r="E60" s="66"/>
      <c r="F60" s="66"/>
      <c r="S60" s="66"/>
    </row>
    <row r="61" spans="2:19" ht="21.75" customHeight="1" x14ac:dyDescent="0.3">
      <c r="B61" s="147"/>
      <c r="C61" s="61" t="s">
        <v>26</v>
      </c>
      <c r="D61" s="11"/>
      <c r="E61" s="66"/>
      <c r="F61" s="66"/>
      <c r="S61" s="66"/>
    </row>
    <row r="62" spans="2:19" ht="21.75" customHeight="1" x14ac:dyDescent="0.3">
      <c r="B62" s="147"/>
      <c r="C62" s="61" t="s">
        <v>27</v>
      </c>
      <c r="D62" s="11"/>
      <c r="E62" s="66"/>
      <c r="F62" s="66"/>
      <c r="S62" s="66"/>
    </row>
    <row r="63" spans="2:19" ht="21.75" customHeight="1" x14ac:dyDescent="0.3">
      <c r="B63" s="147"/>
      <c r="C63" s="61" t="s">
        <v>28</v>
      </c>
      <c r="D63" s="11"/>
      <c r="E63" s="66"/>
      <c r="F63" s="66"/>
      <c r="S63" s="66"/>
    </row>
    <row r="64" spans="2:19" ht="35.25" customHeight="1" x14ac:dyDescent="0.3">
      <c r="B64" s="147"/>
      <c r="C64" s="61" t="s">
        <v>42</v>
      </c>
      <c r="D64" s="11"/>
      <c r="E64" s="66"/>
      <c r="F64" s="66"/>
      <c r="S64" s="66"/>
    </row>
    <row r="65" spans="2:19" ht="51" customHeight="1" x14ac:dyDescent="0.3">
      <c r="B65" s="147">
        <f>B58+1</f>
        <v>19</v>
      </c>
      <c r="C65" s="63" t="s">
        <v>178</v>
      </c>
      <c r="D65" s="95"/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47"/>
      <c r="C66" s="61" t="s">
        <v>37</v>
      </c>
      <c r="D66" s="11"/>
      <c r="E66" s="66"/>
      <c r="F66" s="66"/>
      <c r="S66" s="66"/>
    </row>
    <row r="67" spans="2:19" ht="21.75" customHeight="1" x14ac:dyDescent="0.3">
      <c r="B67" s="147"/>
      <c r="C67" s="61" t="s">
        <v>38</v>
      </c>
      <c r="D67" s="11"/>
      <c r="E67" s="66"/>
      <c r="F67" s="66"/>
      <c r="S67" s="66"/>
    </row>
    <row r="68" spans="2:19" ht="21.75" customHeight="1" x14ac:dyDescent="0.3">
      <c r="B68" s="147"/>
      <c r="C68" s="61" t="s">
        <v>39</v>
      </c>
      <c r="D68" s="11"/>
      <c r="E68" s="66"/>
      <c r="F68" s="66"/>
      <c r="S68" s="66"/>
    </row>
    <row r="69" spans="2:19" ht="21.75" customHeight="1" x14ac:dyDescent="0.3">
      <c r="B69" s="147"/>
      <c r="C69" s="61" t="s">
        <v>40</v>
      </c>
      <c r="D69" s="11"/>
      <c r="E69" s="66"/>
      <c r="F69" s="66"/>
      <c r="S69" s="66"/>
    </row>
    <row r="70" spans="2:19" ht="21.75" customHeight="1" x14ac:dyDescent="0.3">
      <c r="B70" s="147"/>
      <c r="C70" s="61" t="s">
        <v>41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29</v>
      </c>
      <c r="D71" s="95"/>
      <c r="E71" s="67"/>
      <c r="F71" s="67"/>
      <c r="S71" s="68"/>
    </row>
    <row r="72" spans="2:19" ht="31.5" x14ac:dyDescent="0.3">
      <c r="B72" s="147">
        <f>B71+1</f>
        <v>21</v>
      </c>
      <c r="C72" s="59" t="s">
        <v>30</v>
      </c>
      <c r="D72" s="95"/>
    </row>
    <row r="73" spans="2:19" ht="22.5" customHeight="1" x14ac:dyDescent="0.3">
      <c r="B73" s="147"/>
      <c r="C73" s="61" t="s">
        <v>227</v>
      </c>
      <c r="D73" s="11"/>
    </row>
    <row r="74" spans="2:19" ht="22.5" customHeight="1" x14ac:dyDescent="0.3">
      <c r="B74" s="147"/>
      <c r="C74" s="61" t="s">
        <v>228</v>
      </c>
      <c r="D74" s="11"/>
    </row>
    <row r="75" spans="2:19" ht="22.5" customHeight="1" x14ac:dyDescent="0.3">
      <c r="B75" s="147"/>
      <c r="C75" s="61" t="s">
        <v>229</v>
      </c>
      <c r="D75" s="11"/>
    </row>
    <row r="76" spans="2:19" ht="47.25" x14ac:dyDescent="0.3">
      <c r="B76" s="97">
        <f>B72+1</f>
        <v>22</v>
      </c>
      <c r="C76" s="59" t="s">
        <v>12</v>
      </c>
      <c r="D76" s="95"/>
    </row>
    <row r="77" spans="2:19" ht="45.75" customHeight="1" x14ac:dyDescent="0.3">
      <c r="B77" s="147">
        <f>B76+1</f>
        <v>23</v>
      </c>
      <c r="C77" s="59" t="s">
        <v>159</v>
      </c>
      <c r="D77" s="95"/>
      <c r="E77" s="2">
        <f>IF(AND(D78&gt;0,D79&gt;0),"грешка",0)</f>
        <v>0</v>
      </c>
    </row>
    <row r="78" spans="2:19" ht="19.899999999999999" customHeight="1" x14ac:dyDescent="0.3">
      <c r="B78" s="147"/>
      <c r="C78" s="56" t="s">
        <v>225</v>
      </c>
      <c r="D78" s="9"/>
    </row>
    <row r="79" spans="2:19" ht="19.899999999999999" customHeight="1" x14ac:dyDescent="0.3">
      <c r="B79" s="147"/>
      <c r="C79" s="56" t="s">
        <v>226</v>
      </c>
      <c r="D79" s="9"/>
    </row>
    <row r="80" spans="2:19" ht="39" customHeight="1" x14ac:dyDescent="0.3">
      <c r="B80" s="97">
        <f>B77+1</f>
        <v>24</v>
      </c>
      <c r="C80" s="69" t="s">
        <v>160</v>
      </c>
      <c r="D80" s="95"/>
    </row>
    <row r="81" spans="2:5" ht="63" x14ac:dyDescent="0.3">
      <c r="B81" s="153">
        <f>B80+1</f>
        <v>25</v>
      </c>
      <c r="C81" s="59" t="s">
        <v>161</v>
      </c>
      <c r="D81" s="95"/>
      <c r="E81" s="2">
        <f>IF(AND(D82&gt;0,D83&gt;0),"грешка",0)</f>
        <v>0</v>
      </c>
    </row>
    <row r="82" spans="2:5" ht="17.45" customHeight="1" x14ac:dyDescent="0.3">
      <c r="B82" s="153"/>
      <c r="C82" s="56" t="s">
        <v>225</v>
      </c>
      <c r="D82" s="9"/>
    </row>
    <row r="83" spans="2:5" ht="17.45" customHeight="1" x14ac:dyDescent="0.3">
      <c r="B83" s="153"/>
      <c r="C83" s="56" t="s">
        <v>226</v>
      </c>
      <c r="D83" s="9"/>
    </row>
    <row r="84" spans="2:5" ht="73.5" customHeight="1" x14ac:dyDescent="0.3">
      <c r="B84" s="97">
        <f>B81+1</f>
        <v>26</v>
      </c>
      <c r="C84" s="59" t="s">
        <v>162</v>
      </c>
      <c r="D84" s="95"/>
    </row>
    <row r="85" spans="2:5" ht="31.5" x14ac:dyDescent="0.3">
      <c r="B85" s="153">
        <f>B84+1</f>
        <v>27</v>
      </c>
      <c r="C85" s="46" t="s">
        <v>280</v>
      </c>
      <c r="D85" s="45"/>
      <c r="E85" s="2">
        <f>IF(AND(D86&gt;0,D87&gt;0),"грешка",0)</f>
        <v>0</v>
      </c>
    </row>
    <row r="86" spans="2:5" ht="17.45" customHeight="1" x14ac:dyDescent="0.3">
      <c r="B86" s="153"/>
      <c r="C86" s="56" t="s">
        <v>225</v>
      </c>
      <c r="D86" s="9"/>
    </row>
    <row r="87" spans="2:5" ht="17.45" customHeight="1" x14ac:dyDescent="0.3">
      <c r="B87" s="153"/>
      <c r="C87" s="56" t="s">
        <v>226</v>
      </c>
      <c r="D87" s="9"/>
    </row>
    <row r="88" spans="2:5" ht="47.25" x14ac:dyDescent="0.3">
      <c r="B88" s="97">
        <f>B85+1</f>
        <v>28</v>
      </c>
      <c r="C88" s="46" t="s">
        <v>163</v>
      </c>
      <c r="D88" s="11"/>
    </row>
    <row r="89" spans="2:5" ht="70.5" customHeight="1" x14ac:dyDescent="0.3">
      <c r="B89" s="153">
        <f>B88+1</f>
        <v>29</v>
      </c>
      <c r="C89" s="46" t="s">
        <v>179</v>
      </c>
      <c r="D89" s="95"/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3"/>
      <c r="C90" s="56" t="s">
        <v>31</v>
      </c>
      <c r="D90" s="11"/>
    </row>
    <row r="91" spans="2:5" ht="36.75" customHeight="1" x14ac:dyDescent="0.3">
      <c r="B91" s="153"/>
      <c r="C91" s="56" t="s">
        <v>32</v>
      </c>
      <c r="D91" s="11"/>
    </row>
    <row r="92" spans="2:5" ht="23.25" customHeight="1" x14ac:dyDescent="0.3">
      <c r="B92" s="153"/>
      <c r="C92" s="56" t="s">
        <v>33</v>
      </c>
      <c r="D92" s="11"/>
    </row>
    <row r="93" spans="2:5" ht="23.25" customHeight="1" x14ac:dyDescent="0.3">
      <c r="B93" s="153"/>
      <c r="C93" s="56" t="s">
        <v>34</v>
      </c>
      <c r="D93" s="11"/>
    </row>
    <row r="94" spans="2:5" ht="23.25" customHeight="1" x14ac:dyDescent="0.3">
      <c r="B94" s="153"/>
      <c r="C94" s="56" t="s">
        <v>3</v>
      </c>
      <c r="D94" s="11"/>
    </row>
    <row r="95" spans="2:5" ht="63" x14ac:dyDescent="0.3">
      <c r="B95" s="147">
        <f>B89+1</f>
        <v>30</v>
      </c>
      <c r="C95" s="46" t="s">
        <v>281</v>
      </c>
      <c r="D95" s="45"/>
      <c r="E95" s="2">
        <f>IF(AND(D96&gt;0,D97&gt;0),"грешка",0)</f>
        <v>0</v>
      </c>
    </row>
    <row r="96" spans="2:5" ht="21" customHeight="1" x14ac:dyDescent="0.3">
      <c r="B96" s="147"/>
      <c r="C96" s="56" t="s">
        <v>225</v>
      </c>
      <c r="D96" s="9"/>
    </row>
    <row r="97" spans="1:18" ht="21" customHeight="1" x14ac:dyDescent="0.3">
      <c r="B97" s="147"/>
      <c r="C97" s="56" t="s">
        <v>226</v>
      </c>
      <c r="D97" s="9"/>
    </row>
    <row r="98" spans="1:18" ht="63" x14ac:dyDescent="0.3">
      <c r="B98" s="97">
        <f>B95+1</f>
        <v>31</v>
      </c>
      <c r="C98" s="46" t="s">
        <v>164</v>
      </c>
      <c r="D98" s="11"/>
    </row>
    <row r="99" spans="1:18" ht="24" customHeight="1" x14ac:dyDescent="0.3">
      <c r="B99" s="145" t="s">
        <v>13</v>
      </c>
      <c r="C99" s="145"/>
      <c r="D99" s="145"/>
    </row>
    <row r="100" spans="1:18" ht="31.5" x14ac:dyDescent="0.3">
      <c r="B100" s="97">
        <f>B98+1</f>
        <v>32</v>
      </c>
      <c r="C100" s="46" t="s">
        <v>134</v>
      </c>
      <c r="D100" s="11"/>
    </row>
    <row r="101" spans="1:18" s="70" customFormat="1" ht="126" x14ac:dyDescent="0.3">
      <c r="A101" s="77"/>
      <c r="B101" s="96">
        <f>B100+1</f>
        <v>33</v>
      </c>
      <c r="C101" s="53" t="s">
        <v>282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47.25" x14ac:dyDescent="0.3">
      <c r="B102" s="147">
        <f>B101+1</f>
        <v>34</v>
      </c>
      <c r="C102" s="46" t="s">
        <v>165</v>
      </c>
      <c r="D102" s="45"/>
      <c r="E102" s="2">
        <f>IF(AND(D103&gt;0,D104&gt;0),"грешка",0)</f>
        <v>0</v>
      </c>
    </row>
    <row r="103" spans="1:18" ht="21" customHeight="1" x14ac:dyDescent="0.3">
      <c r="B103" s="147"/>
      <c r="C103" s="56" t="s">
        <v>225</v>
      </c>
      <c r="D103" s="11"/>
    </row>
    <row r="104" spans="1:18" ht="21" customHeight="1" x14ac:dyDescent="0.3">
      <c r="B104" s="147"/>
      <c r="C104" s="56" t="s">
        <v>226</v>
      </c>
      <c r="D104" s="11"/>
    </row>
    <row r="105" spans="1:18" ht="63" x14ac:dyDescent="0.3">
      <c r="B105" s="147">
        <f>B102+1</f>
        <v>35</v>
      </c>
      <c r="C105" s="72" t="s">
        <v>166</v>
      </c>
      <c r="D105" s="45"/>
      <c r="E105" s="2">
        <f>IF(AND(D106&gt;0,D107&gt;0),"грешка",0)</f>
        <v>0</v>
      </c>
    </row>
    <row r="106" spans="1:18" ht="21" customHeight="1" x14ac:dyDescent="0.3">
      <c r="B106" s="147"/>
      <c r="C106" s="56" t="s">
        <v>225</v>
      </c>
      <c r="D106" s="11"/>
    </row>
    <row r="107" spans="1:18" ht="21" customHeight="1" x14ac:dyDescent="0.3">
      <c r="B107" s="147"/>
      <c r="C107" s="56" t="s">
        <v>226</v>
      </c>
      <c r="D107" s="11"/>
    </row>
    <row r="108" spans="1:18" ht="47.25" x14ac:dyDescent="0.3">
      <c r="B108" s="147">
        <f>B105+1</f>
        <v>36</v>
      </c>
      <c r="C108" s="72" t="s">
        <v>167</v>
      </c>
      <c r="D108" s="45"/>
      <c r="E108" s="2">
        <f>IF(AND(D109&gt;0,D110&gt;0),"грешка",0)</f>
        <v>0</v>
      </c>
    </row>
    <row r="109" spans="1:18" ht="21" customHeight="1" x14ac:dyDescent="0.3">
      <c r="B109" s="147"/>
      <c r="C109" s="56" t="s">
        <v>225</v>
      </c>
      <c r="D109" s="11"/>
    </row>
    <row r="110" spans="1:18" ht="21" customHeight="1" x14ac:dyDescent="0.3">
      <c r="B110" s="147"/>
      <c r="C110" s="56" t="s">
        <v>226</v>
      </c>
      <c r="D110" s="11"/>
    </row>
    <row r="111" spans="1:18" ht="78.75" x14ac:dyDescent="0.3">
      <c r="B111" s="147">
        <f>B108+1</f>
        <v>37</v>
      </c>
      <c r="C111" s="46" t="s">
        <v>168</v>
      </c>
      <c r="D111" s="45"/>
      <c r="E111" s="2">
        <f>IF(AND(D112&gt;0,D113&gt;0),"грешка",0)</f>
        <v>0</v>
      </c>
    </row>
    <row r="112" spans="1:18" ht="21" customHeight="1" x14ac:dyDescent="0.3">
      <c r="B112" s="147"/>
      <c r="C112" s="56" t="s">
        <v>225</v>
      </c>
      <c r="D112" s="11"/>
    </row>
    <row r="113" spans="2:5" ht="21" customHeight="1" x14ac:dyDescent="0.3">
      <c r="B113" s="147"/>
      <c r="C113" s="56" t="s">
        <v>226</v>
      </c>
      <c r="D113" s="11"/>
    </row>
    <row r="114" spans="2:5" ht="63" x14ac:dyDescent="0.3">
      <c r="B114" s="147">
        <f>B111+1</f>
        <v>38</v>
      </c>
      <c r="C114" s="46" t="s">
        <v>169</v>
      </c>
      <c r="D114" s="45"/>
      <c r="E114" s="2">
        <f>IF(AND(D115&gt;0,D116&gt;0),"грешка",0)</f>
        <v>0</v>
      </c>
    </row>
    <row r="115" spans="2:5" ht="21" customHeight="1" x14ac:dyDescent="0.3">
      <c r="B115" s="147"/>
      <c r="C115" s="56" t="s">
        <v>225</v>
      </c>
      <c r="D115" s="11"/>
    </row>
    <row r="116" spans="2:5" ht="21" customHeight="1" x14ac:dyDescent="0.3">
      <c r="B116" s="147"/>
      <c r="C116" s="56" t="s">
        <v>226</v>
      </c>
      <c r="D116" s="11"/>
    </row>
    <row r="117" spans="2:5" ht="21" customHeight="1" x14ac:dyDescent="0.3">
      <c r="B117" s="147">
        <f>B114+1</f>
        <v>39</v>
      </c>
      <c r="C117" s="46" t="s">
        <v>14</v>
      </c>
      <c r="D117" s="95"/>
    </row>
    <row r="118" spans="2:5" ht="21" customHeight="1" x14ac:dyDescent="0.3">
      <c r="B118" s="147"/>
      <c r="C118" s="56" t="s">
        <v>15</v>
      </c>
      <c r="D118" s="11"/>
    </row>
    <row r="119" spans="2:5" ht="21" customHeight="1" x14ac:dyDescent="0.3">
      <c r="B119" s="147"/>
      <c r="C119" s="56" t="s">
        <v>16</v>
      </c>
      <c r="D119" s="11"/>
    </row>
    <row r="120" spans="2:5" ht="31.5" x14ac:dyDescent="0.3">
      <c r="B120" s="147">
        <f>B117+1</f>
        <v>40</v>
      </c>
      <c r="C120" s="53" t="s">
        <v>35</v>
      </c>
      <c r="D120" s="95"/>
    </row>
    <row r="121" spans="2:5" x14ac:dyDescent="0.3">
      <c r="B121" s="147"/>
      <c r="C121" s="73" t="s">
        <v>36</v>
      </c>
      <c r="D121" s="11"/>
    </row>
    <row r="122" spans="2:5" x14ac:dyDescent="0.3">
      <c r="B122" s="147"/>
      <c r="C122" s="73" t="s">
        <v>17</v>
      </c>
      <c r="D122" s="11"/>
    </row>
    <row r="123" spans="2:5" ht="31.5" x14ac:dyDescent="0.3">
      <c r="B123" s="97">
        <f>B120+1</f>
        <v>41</v>
      </c>
      <c r="C123" s="53" t="s">
        <v>43</v>
      </c>
      <c r="D123" s="95"/>
    </row>
    <row r="124" spans="2:5" ht="24.75" customHeight="1" x14ac:dyDescent="0.3">
      <c r="B124" s="145" t="s">
        <v>139</v>
      </c>
      <c r="C124" s="145"/>
      <c r="D124" s="145"/>
    </row>
    <row r="125" spans="2:5" ht="96" customHeight="1" x14ac:dyDescent="0.3">
      <c r="B125" s="96">
        <f>B123+1</f>
        <v>42</v>
      </c>
      <c r="C125" s="53" t="s">
        <v>230</v>
      </c>
      <c r="D125" s="95"/>
    </row>
    <row r="126" spans="2:5" ht="19.149999999999999" customHeight="1" x14ac:dyDescent="0.3">
      <c r="B126" s="74"/>
      <c r="C126" s="75" t="s">
        <v>145</v>
      </c>
      <c r="D126" s="9"/>
    </row>
    <row r="127" spans="2:5" ht="19.149999999999999" customHeight="1" x14ac:dyDescent="0.3">
      <c r="B127" s="74"/>
      <c r="C127" s="75" t="s">
        <v>146</v>
      </c>
      <c r="D127" s="9"/>
    </row>
    <row r="128" spans="2:5" ht="19.149999999999999" customHeight="1" thickBot="1" x14ac:dyDescent="0.35">
      <c r="B128" s="100"/>
      <c r="C128" s="75" t="s">
        <v>147</v>
      </c>
      <c r="D128" s="9"/>
    </row>
    <row r="129" spans="1:20" s="76" customFormat="1" ht="138" customHeight="1" x14ac:dyDescent="0.35">
      <c r="A129" s="140"/>
      <c r="B129" s="101">
        <f>+B125+1</f>
        <v>43</v>
      </c>
      <c r="C129" s="148" t="s">
        <v>337</v>
      </c>
      <c r="D129" s="149"/>
      <c r="E129" s="3">
        <f>IF(SUM(A130:A146,E146,E148)&gt;1,"превишен брой уреди",0)</f>
        <v>0</v>
      </c>
      <c r="G129" s="104" t="s">
        <v>302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A130" s="10">
        <f t="shared" ref="A130:A156" si="0">+IF(D130&gt;0,1,0)</f>
        <v>0</v>
      </c>
      <c r="B130" s="102"/>
      <c r="C130" s="98" t="s">
        <v>292</v>
      </c>
      <c r="D130" s="11"/>
      <c r="E130" s="77"/>
      <c r="G130" s="105">
        <f t="shared" ref="G130:G138" si="1">+IF(Q191="Не",0,Q191)</f>
        <v>0</v>
      </c>
      <c r="J130" s="39"/>
    </row>
    <row r="131" spans="1:20" ht="22.9" customHeight="1" x14ac:dyDescent="0.3">
      <c r="A131" s="10">
        <f t="shared" si="0"/>
        <v>0</v>
      </c>
      <c r="B131" s="102"/>
      <c r="C131" s="98" t="s">
        <v>291</v>
      </c>
      <c r="D131" s="11"/>
      <c r="E131" s="77"/>
      <c r="G131" s="105">
        <f t="shared" si="1"/>
        <v>0</v>
      </c>
      <c r="J131" s="39"/>
    </row>
    <row r="132" spans="1:20" ht="22.9" customHeight="1" x14ac:dyDescent="0.3">
      <c r="A132" s="10">
        <f t="shared" si="0"/>
        <v>0</v>
      </c>
      <c r="B132" s="102"/>
      <c r="C132" s="98" t="s">
        <v>290</v>
      </c>
      <c r="D132" s="11"/>
      <c r="E132" s="77"/>
      <c r="G132" s="105">
        <f t="shared" si="1"/>
        <v>0</v>
      </c>
      <c r="J132" s="39"/>
    </row>
    <row r="133" spans="1:20" ht="22.9" customHeight="1" x14ac:dyDescent="0.3">
      <c r="A133" s="10">
        <f t="shared" si="0"/>
        <v>0</v>
      </c>
      <c r="B133" s="102"/>
      <c r="C133" s="98" t="s">
        <v>289</v>
      </c>
      <c r="D133" s="11"/>
      <c r="E133" s="77"/>
      <c r="G133" s="105">
        <f t="shared" si="1"/>
        <v>0</v>
      </c>
      <c r="J133" s="39"/>
    </row>
    <row r="134" spans="1:20" ht="22.9" customHeight="1" x14ac:dyDescent="0.3">
      <c r="A134" s="10">
        <f t="shared" si="0"/>
        <v>0</v>
      </c>
      <c r="B134" s="102"/>
      <c r="C134" s="98" t="s">
        <v>288</v>
      </c>
      <c r="D134" s="11"/>
      <c r="E134" s="77"/>
      <c r="G134" s="105">
        <f t="shared" si="1"/>
        <v>0</v>
      </c>
      <c r="J134" s="39"/>
    </row>
    <row r="135" spans="1:20" ht="22.9" customHeight="1" x14ac:dyDescent="0.3">
      <c r="A135" s="10">
        <f t="shared" si="0"/>
        <v>0</v>
      </c>
      <c r="B135" s="102"/>
      <c r="C135" s="98" t="s">
        <v>287</v>
      </c>
      <c r="D135" s="11"/>
      <c r="E135" s="77"/>
      <c r="G135" s="105">
        <f t="shared" si="1"/>
        <v>0</v>
      </c>
      <c r="J135" s="39"/>
    </row>
    <row r="136" spans="1:20" ht="22.9" customHeight="1" x14ac:dyDescent="0.3">
      <c r="A136" s="10">
        <f t="shared" si="0"/>
        <v>0</v>
      </c>
      <c r="B136" s="102"/>
      <c r="C136" s="98" t="s">
        <v>286</v>
      </c>
      <c r="D136" s="11"/>
      <c r="E136" s="77"/>
      <c r="G136" s="105">
        <f t="shared" si="1"/>
        <v>0</v>
      </c>
      <c r="H136" s="106"/>
      <c r="J136" s="39"/>
    </row>
    <row r="137" spans="1:20" ht="22.9" customHeight="1" x14ac:dyDescent="0.3">
      <c r="A137" s="10">
        <f t="shared" si="0"/>
        <v>0</v>
      </c>
      <c r="B137" s="102"/>
      <c r="C137" s="98" t="s">
        <v>285</v>
      </c>
      <c r="D137" s="11"/>
      <c r="E137" s="77"/>
      <c r="G137" s="105">
        <f t="shared" si="1"/>
        <v>0</v>
      </c>
      <c r="H137" s="106"/>
      <c r="J137" s="39"/>
    </row>
    <row r="138" spans="1:20" ht="22.9" customHeight="1" x14ac:dyDescent="0.3">
      <c r="A138" s="10">
        <f t="shared" si="0"/>
        <v>0</v>
      </c>
      <c r="B138" s="102"/>
      <c r="C138" s="98" t="s">
        <v>284</v>
      </c>
      <c r="D138" s="11"/>
      <c r="E138" s="77"/>
      <c r="G138" s="105">
        <f t="shared" si="1"/>
        <v>0</v>
      </c>
      <c r="H138" s="106"/>
      <c r="J138" s="39"/>
    </row>
    <row r="139" spans="1:20" ht="22.9" customHeight="1" x14ac:dyDescent="0.3">
      <c r="A139" s="10">
        <f t="shared" si="0"/>
        <v>0</v>
      </c>
      <c r="B139" s="102"/>
      <c r="C139" s="98" t="s">
        <v>283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0"/>
        <v>0</v>
      </c>
      <c r="B140" s="102"/>
      <c r="C140" s="98" t="s">
        <v>294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0"/>
        <v>0</v>
      </c>
      <c r="B141" s="102"/>
      <c r="C141" s="98" t="s">
        <v>295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0"/>
        <v>0</v>
      </c>
      <c r="B142" s="102"/>
      <c r="C142" s="98" t="s">
        <v>296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0"/>
        <v>0</v>
      </c>
      <c r="B143" s="102"/>
      <c r="C143" s="98" t="s">
        <v>293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0"/>
        <v>0</v>
      </c>
      <c r="B144" s="102"/>
      <c r="C144" s="98" t="s">
        <v>297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0"/>
        <v>0</v>
      </c>
      <c r="B145" s="102"/>
      <c r="C145" s="98" t="s">
        <v>298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0"/>
        <v>0</v>
      </c>
      <c r="B146" s="102"/>
      <c r="C146" s="98" t="s">
        <v>299</v>
      </c>
      <c r="D146" s="11"/>
      <c r="E146" s="4">
        <f>IF(OR(D147&gt;0,D148&gt;0),1,0)</f>
        <v>0</v>
      </c>
      <c r="G146" s="105">
        <f t="shared" si="2"/>
        <v>0</v>
      </c>
      <c r="H146" s="106"/>
      <c r="J146" s="39"/>
    </row>
    <row r="147" spans="1:10" ht="22.9" customHeight="1" x14ac:dyDescent="0.3">
      <c r="A147" s="10">
        <f t="shared" si="0"/>
        <v>0</v>
      </c>
      <c r="B147" s="102"/>
      <c r="C147" s="98" t="s">
        <v>300</v>
      </c>
      <c r="D147" s="11"/>
      <c r="E147" s="4">
        <f>IF((D147+D148)&gt;3,"Превишен максимален брой конвектори",0)</f>
        <v>0</v>
      </c>
      <c r="G147" s="105">
        <f t="shared" si="2"/>
        <v>0</v>
      </c>
      <c r="J147" s="39"/>
    </row>
    <row r="148" spans="1:10" ht="22.9" customHeight="1" x14ac:dyDescent="0.3">
      <c r="A148" s="10">
        <f t="shared" si="0"/>
        <v>0</v>
      </c>
      <c r="B148" s="102"/>
      <c r="C148" s="98" t="s">
        <v>301</v>
      </c>
      <c r="D148" s="11"/>
      <c r="E148" s="4">
        <f>IF(OR(D149&gt;0,D150&gt;0,D151&gt;0,D152&gt;0,D153&gt;0,D154&gt;0),1,0)</f>
        <v>0</v>
      </c>
      <c r="G148" s="105">
        <f t="shared" si="2"/>
        <v>0</v>
      </c>
      <c r="J148" s="39"/>
    </row>
    <row r="149" spans="1:10" ht="22.9" customHeight="1" x14ac:dyDescent="0.3">
      <c r="A149" s="10">
        <f t="shared" si="0"/>
        <v>0</v>
      </c>
      <c r="B149" s="102"/>
      <c r="C149" s="98" t="s">
        <v>329</v>
      </c>
      <c r="D149" s="11"/>
      <c r="E149" s="4">
        <f>IF((D149+D150+D151+D152+D153+D154)&gt;3,"Превишен максимален брой климатици",0)</f>
        <v>0</v>
      </c>
      <c r="G149" s="105">
        <f t="shared" si="2"/>
        <v>0</v>
      </c>
      <c r="J149" s="39"/>
    </row>
    <row r="150" spans="1:10" ht="22.9" customHeight="1" x14ac:dyDescent="0.3">
      <c r="A150" s="10">
        <f t="shared" si="0"/>
        <v>0</v>
      </c>
      <c r="B150" s="102"/>
      <c r="C150" s="98" t="s">
        <v>330</v>
      </c>
      <c r="D150" s="11"/>
      <c r="E150" s="10"/>
      <c r="G150" s="105">
        <f t="shared" si="2"/>
        <v>0</v>
      </c>
      <c r="J150" s="39"/>
    </row>
    <row r="151" spans="1:10" ht="22.9" customHeight="1" x14ac:dyDescent="0.3">
      <c r="A151" s="10">
        <f t="shared" si="0"/>
        <v>0</v>
      </c>
      <c r="B151" s="102"/>
      <c r="C151" s="98" t="s">
        <v>331</v>
      </c>
      <c r="D151" s="11"/>
      <c r="E151" s="10"/>
      <c r="G151" s="105">
        <f t="shared" si="2"/>
        <v>0</v>
      </c>
      <c r="J151" s="39"/>
    </row>
    <row r="152" spans="1:10" ht="22.9" customHeight="1" x14ac:dyDescent="0.3">
      <c r="A152" s="10">
        <f t="shared" si="0"/>
        <v>0</v>
      </c>
      <c r="B152" s="102"/>
      <c r="C152" s="98" t="s">
        <v>332</v>
      </c>
      <c r="D152" s="11"/>
      <c r="E152" s="10"/>
      <c r="G152" s="105">
        <f t="shared" si="2"/>
        <v>0</v>
      </c>
      <c r="J152" s="39"/>
    </row>
    <row r="153" spans="1:10" ht="22.9" customHeight="1" x14ac:dyDescent="0.3">
      <c r="A153" s="10">
        <f t="shared" si="0"/>
        <v>0</v>
      </c>
      <c r="B153" s="102"/>
      <c r="C153" s="98" t="s">
        <v>333</v>
      </c>
      <c r="D153" s="11"/>
      <c r="E153" s="10"/>
      <c r="G153" s="105">
        <f t="shared" si="2"/>
        <v>0</v>
      </c>
      <c r="J153" s="39"/>
    </row>
    <row r="154" spans="1:10" ht="22.9" customHeight="1" thickBot="1" x14ac:dyDescent="0.35">
      <c r="A154" s="10">
        <f t="shared" si="0"/>
        <v>0</v>
      </c>
      <c r="B154" s="102"/>
      <c r="C154" s="99" t="s">
        <v>334</v>
      </c>
      <c r="D154" s="11"/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 t="shared" si="0"/>
        <v>0</v>
      </c>
      <c r="B155" s="102"/>
      <c r="C155" s="98" t="s">
        <v>335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 t="shared" si="0"/>
        <v>0</v>
      </c>
      <c r="B156" s="103"/>
      <c r="C156" s="98" t="s">
        <v>336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46" t="s">
        <v>272</v>
      </c>
      <c r="C157" s="145"/>
      <c r="D157" s="145"/>
      <c r="G157" s="106"/>
      <c r="J157" s="39"/>
    </row>
    <row r="158" spans="1:10" ht="24" customHeight="1" x14ac:dyDescent="0.3">
      <c r="B158" s="78"/>
      <c r="C158" s="79" t="s">
        <v>273</v>
      </c>
      <c r="D158" s="78"/>
      <c r="J158" s="39"/>
    </row>
    <row r="159" spans="1:10" x14ac:dyDescent="0.3">
      <c r="B159" s="45">
        <v>1</v>
      </c>
      <c r="C159" s="46" t="s">
        <v>136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137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231</v>
      </c>
      <c r="D161" s="11"/>
      <c r="J161" s="39"/>
    </row>
    <row r="162" spans="2:20" ht="47.25" x14ac:dyDescent="0.3">
      <c r="B162" s="45">
        <f t="shared" si="3"/>
        <v>4</v>
      </c>
      <c r="C162" s="46" t="s">
        <v>232</v>
      </c>
      <c r="D162" s="11"/>
      <c r="J162" s="39"/>
    </row>
    <row r="163" spans="2:20" ht="48.75" thickBot="1" x14ac:dyDescent="0.35">
      <c r="B163" s="45">
        <f t="shared" si="3"/>
        <v>5</v>
      </c>
      <c r="C163" s="80" t="s">
        <v>233</v>
      </c>
      <c r="D163" s="11"/>
      <c r="G163" s="106"/>
      <c r="J163" s="39"/>
    </row>
    <row r="164" spans="2:20" ht="49.5" thickTop="1" thickBot="1" x14ac:dyDescent="0.35">
      <c r="B164" s="45">
        <f t="shared" si="3"/>
        <v>6</v>
      </c>
      <c r="C164" s="80" t="s">
        <v>268</v>
      </c>
      <c r="D164" s="11"/>
      <c r="G164" s="106"/>
      <c r="J164" s="155" t="s">
        <v>180</v>
      </c>
      <c r="K164" s="156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63.75" x14ac:dyDescent="0.3">
      <c r="B165" s="45">
        <f t="shared" si="3"/>
        <v>7</v>
      </c>
      <c r="C165" s="80" t="s">
        <v>234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32.25" x14ac:dyDescent="0.3">
      <c r="B166" s="45">
        <f t="shared" si="3"/>
        <v>8</v>
      </c>
      <c r="C166" s="80" t="s">
        <v>235</v>
      </c>
      <c r="D166" s="11"/>
      <c r="G166" s="106"/>
      <c r="J166" s="108" t="s">
        <v>303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B167" s="39"/>
      <c r="G167" s="106"/>
      <c r="J167" s="110" t="s">
        <v>304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B168" s="39"/>
      <c r="G168" s="106"/>
      <c r="J168" s="110" t="s">
        <v>305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306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250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249</v>
      </c>
      <c r="D171" s="87" t="s">
        <v>247</v>
      </c>
      <c r="E171" s="87" t="s">
        <v>248</v>
      </c>
      <c r="G171" s="106"/>
      <c r="J171" s="108" t="s">
        <v>307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251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0</v>
      </c>
      <c r="G172" s="106"/>
      <c r="J172" s="110" t="s">
        <v>308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252</v>
      </c>
      <c r="D173" s="82">
        <v>4</v>
      </c>
      <c r="E173" s="82">
        <f>IF(D36&gt;0,D173,0)</f>
        <v>0</v>
      </c>
      <c r="G173" s="106"/>
      <c r="J173" s="110" t="s">
        <v>309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253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254</v>
      </c>
      <c r="D175" s="83">
        <v>2</v>
      </c>
      <c r="E175" s="82">
        <f>SUM(E176:E177)</f>
        <v>0</v>
      </c>
      <c r="G175" s="106"/>
      <c r="J175" s="111" t="s">
        <v>310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236</v>
      </c>
      <c r="D176" s="84">
        <v>1</v>
      </c>
      <c r="E176" s="84">
        <f>IF(D53&gt;0,D176,0)</f>
        <v>0</v>
      </c>
      <c r="G176" s="106"/>
      <c r="J176" s="111" t="s">
        <v>311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237</v>
      </c>
      <c r="D177" s="84">
        <v>1</v>
      </c>
      <c r="E177" s="84">
        <f>IF(D56&gt;0,D177,0)</f>
        <v>0</v>
      </c>
      <c r="G177" s="106"/>
      <c r="J177" s="111" t="s">
        <v>312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255</v>
      </c>
      <c r="D178" s="82">
        <v>6</v>
      </c>
      <c r="E178" s="82">
        <f>SUM(E179:E181)</f>
        <v>0</v>
      </c>
      <c r="G178" s="106"/>
      <c r="J178" s="111" t="s">
        <v>313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242</v>
      </c>
      <c r="D179" s="84">
        <v>2</v>
      </c>
      <c r="E179" s="84">
        <f>IF(D103&gt;0,D179,0)</f>
        <v>0</v>
      </c>
      <c r="G179" s="106"/>
      <c r="J179" s="111" t="s">
        <v>314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243</v>
      </c>
      <c r="D180" s="84">
        <v>2</v>
      </c>
      <c r="E180" s="84">
        <f>IF(D109&gt;0,D180,0)</f>
        <v>0</v>
      </c>
      <c r="G180" s="106"/>
      <c r="J180" s="114" t="s">
        <v>315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244</v>
      </c>
      <c r="D181" s="84">
        <v>2</v>
      </c>
      <c r="E181" s="84">
        <f>IF(D106&gt;0,D181,0)</f>
        <v>0</v>
      </c>
      <c r="G181" s="106"/>
      <c r="J181" s="114" t="s">
        <v>316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256</v>
      </c>
      <c r="D182" s="83">
        <v>4</v>
      </c>
      <c r="E182" s="82">
        <f>SUM(E183:E186)</f>
        <v>0</v>
      </c>
      <c r="G182" s="106"/>
      <c r="J182" s="114" t="s">
        <v>317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238</v>
      </c>
      <c r="D183" s="84">
        <v>1</v>
      </c>
      <c r="E183" s="84">
        <f>IF(D100=1,D183,0)</f>
        <v>0</v>
      </c>
      <c r="G183" s="106"/>
      <c r="J183" s="111" t="s">
        <v>318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239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240</v>
      </c>
      <c r="D185" s="84">
        <v>3</v>
      </c>
      <c r="E185" s="84">
        <f>IF(D100=3,D185,0)</f>
        <v>0</v>
      </c>
      <c r="G185" s="106"/>
      <c r="J185" s="108" t="s">
        <v>181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241</v>
      </c>
      <c r="D186" s="84">
        <v>4</v>
      </c>
      <c r="E186" s="84">
        <f>IF(D100&gt;=4,D186,0)</f>
        <v>0</v>
      </c>
      <c r="G186" s="106"/>
      <c r="J186" s="110" t="s">
        <v>319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257</v>
      </c>
      <c r="D187" s="82">
        <v>3</v>
      </c>
      <c r="E187" s="82">
        <f>MAX(E188:E189)</f>
        <v>0</v>
      </c>
      <c r="G187" s="106"/>
      <c r="J187" s="110" t="s">
        <v>320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245</v>
      </c>
      <c r="D188" s="84">
        <v>2</v>
      </c>
      <c r="E188" s="84">
        <f>IF(D112&gt;0,D188,0)</f>
        <v>0</v>
      </c>
      <c r="G188" s="106"/>
      <c r="J188" s="116" t="s">
        <v>321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246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185</v>
      </c>
      <c r="O190" s="19"/>
      <c r="P190" s="19"/>
      <c r="Q190" s="117" t="s">
        <v>184</v>
      </c>
      <c r="R190" s="14"/>
      <c r="S190" s="132" t="s">
        <v>186</v>
      </c>
      <c r="T190" s="139" t="s">
        <v>187</v>
      </c>
    </row>
    <row r="191" spans="3:20" x14ac:dyDescent="0.3">
      <c r="G191" s="106"/>
      <c r="J191" s="33"/>
      <c r="K191" s="12"/>
      <c r="L191" s="12"/>
      <c r="M191" s="13"/>
      <c r="N191" s="119" t="s">
        <v>188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189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190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191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192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193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194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195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196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338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197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198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199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339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200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201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202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203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204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205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206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207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208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209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210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211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212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182</v>
      </c>
      <c r="T218" s="123" t="s">
        <v>183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213</v>
      </c>
      <c r="P220" s="126" t="s">
        <v>213</v>
      </c>
      <c r="Q220" s="126" t="s">
        <v>213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214</v>
      </c>
      <c r="P221" s="119" t="s">
        <v>215</v>
      </c>
      <c r="Q221" s="119" t="s">
        <v>216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217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218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219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220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221</v>
      </c>
      <c r="O227" s="20" t="s">
        <v>322</v>
      </c>
      <c r="P227" s="20" t="s">
        <v>323</v>
      </c>
      <c r="Q227" s="20" t="s">
        <v>324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222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223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214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215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216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186</v>
      </c>
      <c r="M234" s="118" t="s">
        <v>187</v>
      </c>
      <c r="N234" s="20" t="s">
        <v>224</v>
      </c>
      <c r="O234" s="20" t="s">
        <v>325</v>
      </c>
      <c r="P234" s="20" t="s">
        <v>326</v>
      </c>
      <c r="Q234" s="20" t="s">
        <v>327</v>
      </c>
      <c r="R234" s="132" t="s">
        <v>328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203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204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205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206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207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208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209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210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120:B122"/>
    <mergeCell ref="B124:D124"/>
    <mergeCell ref="C129:D129"/>
    <mergeCell ref="B157:D157"/>
    <mergeCell ref="J164:K164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</mergeCells>
  <conditionalFormatting sqref="E38">
    <cfRule type="cellIs" dxfId="398" priority="21" operator="greaterThan">
      <formula>0</formula>
    </cfRule>
  </conditionalFormatting>
  <conditionalFormatting sqref="E43">
    <cfRule type="cellIs" dxfId="397" priority="20" operator="greaterThan">
      <formula>0</formula>
    </cfRule>
  </conditionalFormatting>
  <conditionalFormatting sqref="E52">
    <cfRule type="cellIs" dxfId="396" priority="19" operator="greaterThan">
      <formula>0</formula>
    </cfRule>
  </conditionalFormatting>
  <conditionalFormatting sqref="E55">
    <cfRule type="cellIs" dxfId="395" priority="18" operator="greaterThan">
      <formula>0</formula>
    </cfRule>
  </conditionalFormatting>
  <conditionalFormatting sqref="E65">
    <cfRule type="cellIs" dxfId="394" priority="17" operator="greaterThan">
      <formula>0</formula>
    </cfRule>
  </conditionalFormatting>
  <conditionalFormatting sqref="E77">
    <cfRule type="cellIs" dxfId="393" priority="16" operator="greaterThan">
      <formula>0</formula>
    </cfRule>
  </conditionalFormatting>
  <conditionalFormatting sqref="E81">
    <cfRule type="cellIs" dxfId="392" priority="15" operator="greaterThan">
      <formula>0</formula>
    </cfRule>
  </conditionalFormatting>
  <conditionalFormatting sqref="E85">
    <cfRule type="cellIs" dxfId="391" priority="14" operator="greaterThan">
      <formula>0</formula>
    </cfRule>
  </conditionalFormatting>
  <conditionalFormatting sqref="E95">
    <cfRule type="cellIs" dxfId="390" priority="13" operator="greaterThan">
      <formula>0</formula>
    </cfRule>
  </conditionalFormatting>
  <conditionalFormatting sqref="E102">
    <cfRule type="cellIs" dxfId="389" priority="12" operator="greaterThan">
      <formula>0</formula>
    </cfRule>
  </conditionalFormatting>
  <conditionalFormatting sqref="E105">
    <cfRule type="cellIs" dxfId="388" priority="11" operator="greaterThan">
      <formula>0</formula>
    </cfRule>
  </conditionalFormatting>
  <conditionalFormatting sqref="E108">
    <cfRule type="cellIs" dxfId="387" priority="10" operator="greaterThan">
      <formula>0</formula>
    </cfRule>
  </conditionalFormatting>
  <conditionalFormatting sqref="E111">
    <cfRule type="cellIs" dxfId="386" priority="9" operator="greaterThan">
      <formula>0</formula>
    </cfRule>
  </conditionalFormatting>
  <conditionalFormatting sqref="E114">
    <cfRule type="cellIs" dxfId="385" priority="8" operator="greaterThan">
      <formula>0</formula>
    </cfRule>
  </conditionalFormatting>
  <conditionalFormatting sqref="E156">
    <cfRule type="cellIs" dxfId="384" priority="7" operator="greaterThan">
      <formula>0</formula>
    </cfRule>
  </conditionalFormatting>
  <conditionalFormatting sqref="E149">
    <cfRule type="cellIs" dxfId="383" priority="6" operator="greaterThan">
      <formula>0</formula>
    </cfRule>
  </conditionalFormatting>
  <conditionalFormatting sqref="E147">
    <cfRule type="cellIs" dxfId="382" priority="5" operator="greaterThan">
      <formula>0</formula>
    </cfRule>
  </conditionalFormatting>
  <conditionalFormatting sqref="E130">
    <cfRule type="cellIs" dxfId="381" priority="4" operator="greaterThan">
      <formula>0</formula>
    </cfRule>
  </conditionalFormatting>
  <conditionalFormatting sqref="E129">
    <cfRule type="cellIs" dxfId="380" priority="3" operator="greaterThan">
      <formula>0</formula>
    </cfRule>
  </conditionalFormatting>
  <conditionalFormatting sqref="E155">
    <cfRule type="cellIs" dxfId="379" priority="2" operator="greaterThan">
      <formula>0</formula>
    </cfRule>
  </conditionalFormatting>
  <conditionalFormatting sqref="E89">
    <cfRule type="cellIs" dxfId="378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topLeftCell="A160" zoomScale="80" zoomScaleNormal="80" zoomScaleSheetLayoutView="85" workbookViewId="0">
      <selection activeCell="C165" sqref="C165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+'2'!E1+1</f>
        <v>3</v>
      </c>
      <c r="J1" s="39"/>
    </row>
    <row r="2" spans="2:131" ht="18" thickBot="1" x14ac:dyDescent="0.35">
      <c r="C2" s="41" t="s">
        <v>149</v>
      </c>
      <c r="D2" s="41" t="str">
        <f>CONCATENATE("СО ОПОС_",E1)</f>
        <v>СО ОПОС_3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11</v>
      </c>
    </row>
    <row r="11" spans="2:131" ht="48" customHeight="1" x14ac:dyDescent="0.3">
      <c r="B11" s="150" t="s">
        <v>133</v>
      </c>
      <c r="C11" s="150"/>
      <c r="D11" s="150"/>
    </row>
    <row r="12" spans="2:131" ht="29.25" customHeight="1" x14ac:dyDescent="0.3">
      <c r="D12" s="94" t="s">
        <v>274</v>
      </c>
    </row>
    <row r="13" spans="2:131" ht="54.75" customHeight="1" x14ac:dyDescent="0.3">
      <c r="B13" s="154" t="s">
        <v>132</v>
      </c>
      <c r="C13" s="154"/>
      <c r="D13" s="154"/>
      <c r="AQ13" s="10" t="s">
        <v>44</v>
      </c>
      <c r="AR13" s="10" t="s">
        <v>45</v>
      </c>
      <c r="AS13" s="10" t="s">
        <v>46</v>
      </c>
      <c r="AT13" s="10" t="s">
        <v>47</v>
      </c>
      <c r="AU13" s="10" t="s">
        <v>48</v>
      </c>
      <c r="AV13" s="10" t="s">
        <v>49</v>
      </c>
      <c r="AW13" s="10" t="s">
        <v>50</v>
      </c>
      <c r="AX13" s="10" t="s">
        <v>51</v>
      </c>
      <c r="AY13" s="10" t="s">
        <v>52</v>
      </c>
      <c r="AZ13" s="10" t="s">
        <v>53</v>
      </c>
      <c r="BA13" s="10" t="s">
        <v>54</v>
      </c>
      <c r="BB13" s="10" t="s">
        <v>55</v>
      </c>
      <c r="BC13" s="10" t="s">
        <v>56</v>
      </c>
      <c r="BD13" s="10" t="s">
        <v>57</v>
      </c>
      <c r="BE13" s="10" t="s">
        <v>58</v>
      </c>
      <c r="BF13" s="10" t="s">
        <v>59</v>
      </c>
      <c r="BG13" s="10" t="s">
        <v>60</v>
      </c>
      <c r="BH13" s="10" t="s">
        <v>61</v>
      </c>
      <c r="BI13" s="10" t="s">
        <v>62</v>
      </c>
      <c r="BJ13" s="10" t="s">
        <v>63</v>
      </c>
      <c r="BK13" s="10" t="s">
        <v>64</v>
      </c>
      <c r="BL13" s="10" t="s">
        <v>65</v>
      </c>
      <c r="BM13" s="10" t="s">
        <v>66</v>
      </c>
      <c r="BN13" s="10" t="s">
        <v>67</v>
      </c>
      <c r="BO13" s="10" t="s">
        <v>68</v>
      </c>
      <c r="BP13" s="10" t="s">
        <v>69</v>
      </c>
      <c r="BQ13" s="10" t="s">
        <v>70</v>
      </c>
      <c r="BR13" s="10" t="s">
        <v>71</v>
      </c>
      <c r="BS13" s="10" t="s">
        <v>72</v>
      </c>
      <c r="BT13" s="10" t="s">
        <v>73</v>
      </c>
      <c r="BU13" s="10" t="s">
        <v>74</v>
      </c>
      <c r="BV13" s="10" t="s">
        <v>75</v>
      </c>
      <c r="BW13" s="10" t="s">
        <v>92</v>
      </c>
      <c r="BX13" s="10" t="s">
        <v>93</v>
      </c>
      <c r="BY13" s="10" t="s">
        <v>94</v>
      </c>
      <c r="BZ13" s="10" t="s">
        <v>95</v>
      </c>
      <c r="CA13" s="10" t="s">
        <v>76</v>
      </c>
      <c r="CB13" s="10" t="s">
        <v>77</v>
      </c>
      <c r="CC13" s="10" t="s">
        <v>78</v>
      </c>
      <c r="CD13" s="10" t="s">
        <v>79</v>
      </c>
      <c r="CE13" s="10" t="s">
        <v>80</v>
      </c>
      <c r="CF13" s="10" t="s">
        <v>81</v>
      </c>
      <c r="CG13" s="10" t="s">
        <v>96</v>
      </c>
      <c r="CH13" s="10" t="s">
        <v>97</v>
      </c>
      <c r="CI13" s="10" t="s">
        <v>98</v>
      </c>
      <c r="CJ13" s="10" t="s">
        <v>99</v>
      </c>
      <c r="CK13" s="10" t="s">
        <v>100</v>
      </c>
      <c r="CL13" s="10" t="s">
        <v>101</v>
      </c>
      <c r="CM13" s="10" t="s">
        <v>82</v>
      </c>
      <c r="CN13" s="10" t="s">
        <v>83</v>
      </c>
      <c r="CO13" s="10" t="s">
        <v>84</v>
      </c>
      <c r="CP13" s="10" t="s">
        <v>85</v>
      </c>
      <c r="CQ13" s="10" t="s">
        <v>86</v>
      </c>
      <c r="CR13" s="10" t="s">
        <v>87</v>
      </c>
      <c r="CS13" s="10" t="s">
        <v>88</v>
      </c>
      <c r="CT13" s="10" t="s">
        <v>89</v>
      </c>
      <c r="CU13" s="10" t="s">
        <v>102</v>
      </c>
      <c r="CV13" s="10" t="s">
        <v>90</v>
      </c>
      <c r="CW13" s="10" t="s">
        <v>91</v>
      </c>
      <c r="CX13" s="10" t="s">
        <v>103</v>
      </c>
      <c r="CY13" s="10" t="s">
        <v>104</v>
      </c>
      <c r="CZ13" s="10" t="s">
        <v>105</v>
      </c>
      <c r="DA13" s="10" t="s">
        <v>106</v>
      </c>
      <c r="DB13" s="10" t="s">
        <v>107</v>
      </c>
      <c r="DC13" s="10" t="s">
        <v>108</v>
      </c>
      <c r="DD13" s="10" t="s">
        <v>109</v>
      </c>
      <c r="DE13" s="10" t="s">
        <v>110</v>
      </c>
      <c r="DF13" s="10" t="s">
        <v>111</v>
      </c>
      <c r="DG13" s="10" t="s">
        <v>112</v>
      </c>
      <c r="DH13" s="10" t="s">
        <v>113</v>
      </c>
      <c r="DI13" s="10" t="s">
        <v>114</v>
      </c>
      <c r="DJ13" s="10" t="s">
        <v>115</v>
      </c>
      <c r="DK13" s="10" t="s">
        <v>116</v>
      </c>
      <c r="DL13" s="10" t="s">
        <v>117</v>
      </c>
      <c r="DM13" s="10" t="s">
        <v>118</v>
      </c>
      <c r="DN13" s="10" t="s">
        <v>119</v>
      </c>
      <c r="DO13" s="10" t="s">
        <v>120</v>
      </c>
      <c r="DP13" s="10" t="s">
        <v>121</v>
      </c>
      <c r="DQ13" s="10" t="s">
        <v>122</v>
      </c>
      <c r="DR13" s="10" t="s">
        <v>123</v>
      </c>
      <c r="DS13" s="10" t="s">
        <v>124</v>
      </c>
      <c r="DT13" s="10" t="s">
        <v>125</v>
      </c>
      <c r="DU13" s="10" t="s">
        <v>126</v>
      </c>
      <c r="DV13" s="10" t="s">
        <v>127</v>
      </c>
      <c r="DW13" s="10" t="s">
        <v>128</v>
      </c>
      <c r="DX13" s="10" t="s">
        <v>129</v>
      </c>
      <c r="DY13" s="10" t="s">
        <v>130</v>
      </c>
      <c r="DZ13" s="10" t="s">
        <v>131</v>
      </c>
      <c r="EA13" s="10"/>
    </row>
    <row r="14" spans="2:131" ht="54.75" customHeight="1" x14ac:dyDescent="0.3">
      <c r="B14" s="157" t="s">
        <v>148</v>
      </c>
      <c r="C14" s="157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>
        <f>D33</f>
        <v>0</v>
      </c>
      <c r="BC14" s="10">
        <f>D34</f>
        <v>0</v>
      </c>
      <c r="BD14" s="10">
        <f>D35</f>
        <v>0</v>
      </c>
      <c r="BE14" s="10">
        <f>D36</f>
        <v>0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>
        <f>D71</f>
        <v>0</v>
      </c>
      <c r="BX14" s="10">
        <f>D73</f>
        <v>0</v>
      </c>
      <c r="BY14" s="10">
        <f>D74</f>
        <v>0</v>
      </c>
      <c r="BZ14" s="10">
        <f>D75</f>
        <v>0</v>
      </c>
      <c r="CA14" s="10">
        <f>D76</f>
        <v>0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>
        <f>D123</f>
        <v>0</v>
      </c>
      <c r="DA14" s="10">
        <f>D130</f>
        <v>0</v>
      </c>
      <c r="DB14" s="10">
        <f>D131</f>
        <v>0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>
        <f>D147</f>
        <v>0</v>
      </c>
      <c r="DQ14" s="10">
        <f>D148</f>
        <v>0</v>
      </c>
      <c r="DR14" s="10">
        <f>D149</f>
        <v>0</v>
      </c>
      <c r="DS14" s="10">
        <f>D150</f>
        <v>0</v>
      </c>
      <c r="DT14" s="10">
        <f>D151</f>
        <v>0</v>
      </c>
      <c r="DU14" s="10">
        <f>D152</f>
        <v>0</v>
      </c>
      <c r="DV14" s="10">
        <f>D153</f>
        <v>0</v>
      </c>
      <c r="DW14" s="10">
        <f>D154</f>
        <v>0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30.75" customHeight="1" x14ac:dyDescent="0.3">
      <c r="B16" s="151" t="s">
        <v>2</v>
      </c>
      <c r="C16" s="152"/>
      <c r="D16" s="15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135</v>
      </c>
      <c r="D17" s="8"/>
    </row>
    <row r="18" spans="2:18" ht="27.75" customHeight="1" x14ac:dyDescent="0.3">
      <c r="B18" s="50">
        <v>2</v>
      </c>
      <c r="C18" s="46" t="s">
        <v>143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150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271</v>
      </c>
      <c r="D20" s="49"/>
    </row>
    <row r="21" spans="2:18" ht="27.75" customHeight="1" x14ac:dyDescent="0.3">
      <c r="B21" s="50" t="s">
        <v>172</v>
      </c>
      <c r="C21" s="46" t="s">
        <v>269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151</v>
      </c>
      <c r="C22" s="46" t="s">
        <v>6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152</v>
      </c>
      <c r="C23" s="46" t="s">
        <v>276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153</v>
      </c>
      <c r="C24" s="46" t="s">
        <v>7</v>
      </c>
      <c r="D24" s="8"/>
    </row>
    <row r="25" spans="2:18" ht="27.75" customHeight="1" x14ac:dyDescent="0.3">
      <c r="B25" s="50" t="s">
        <v>154</v>
      </c>
      <c r="C25" s="46" t="s">
        <v>0</v>
      </c>
      <c r="D25" s="8"/>
    </row>
    <row r="26" spans="2:18" ht="27.75" customHeight="1" x14ac:dyDescent="0.3">
      <c r="B26" s="50" t="s">
        <v>155</v>
      </c>
      <c r="C26" s="46" t="s">
        <v>142</v>
      </c>
      <c r="D26" s="8"/>
    </row>
    <row r="27" spans="2:18" ht="27.75" customHeight="1" x14ac:dyDescent="0.3">
      <c r="B27" s="50" t="s">
        <v>156</v>
      </c>
      <c r="C27" s="46" t="s">
        <v>9</v>
      </c>
      <c r="D27" s="8"/>
    </row>
    <row r="28" spans="2:18" ht="27.75" customHeight="1" x14ac:dyDescent="0.3">
      <c r="B28" s="50" t="s">
        <v>157</v>
      </c>
      <c r="C28" s="46" t="s">
        <v>8</v>
      </c>
      <c r="D28" s="8"/>
    </row>
    <row r="29" spans="2:18" ht="27.75" customHeight="1" x14ac:dyDescent="0.3">
      <c r="B29" s="50" t="s">
        <v>158</v>
      </c>
      <c r="C29" s="46" t="s">
        <v>4</v>
      </c>
      <c r="D29" s="8"/>
    </row>
    <row r="30" spans="2:18" ht="27.75" customHeight="1" x14ac:dyDescent="0.3">
      <c r="B30" s="50" t="s">
        <v>275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270</v>
      </c>
      <c r="D31" s="8"/>
    </row>
    <row r="32" spans="2:18" ht="27.75" customHeight="1" x14ac:dyDescent="0.3">
      <c r="B32" s="50">
        <f>+B31+1</f>
        <v>6</v>
      </c>
      <c r="C32" s="46" t="s">
        <v>171</v>
      </c>
      <c r="D32" s="7"/>
    </row>
    <row r="33" spans="1:5" ht="61.9" customHeight="1" x14ac:dyDescent="0.3">
      <c r="B33" s="44">
        <f>B32+1</f>
        <v>7</v>
      </c>
      <c r="C33" s="53" t="s">
        <v>170</v>
      </c>
      <c r="D33" s="23"/>
    </row>
    <row r="34" spans="1:5" ht="54.6" customHeight="1" x14ac:dyDescent="0.3">
      <c r="B34" s="54">
        <f>B33+1</f>
        <v>8</v>
      </c>
      <c r="C34" s="46" t="s">
        <v>175</v>
      </c>
      <c r="D34" s="46"/>
    </row>
    <row r="35" spans="1:5" ht="30.6" customHeight="1" x14ac:dyDescent="0.3">
      <c r="B35" s="55"/>
      <c r="C35" s="56" t="s">
        <v>144</v>
      </c>
      <c r="D35" s="23"/>
    </row>
    <row r="36" spans="1:5" ht="35.450000000000003" customHeight="1" x14ac:dyDescent="0.3">
      <c r="B36" s="57"/>
      <c r="C36" s="58" t="s">
        <v>140</v>
      </c>
      <c r="D36" s="23"/>
    </row>
    <row r="37" spans="1:5" ht="26.25" customHeight="1" x14ac:dyDescent="0.3">
      <c r="B37" s="152" t="s">
        <v>138</v>
      </c>
      <c r="C37" s="152"/>
      <c r="D37" s="152"/>
    </row>
    <row r="38" spans="1:5" ht="46.5" x14ac:dyDescent="0.3">
      <c r="A38" s="10">
        <v>9</v>
      </c>
      <c r="B38" s="153">
        <f>B34+1</f>
        <v>9</v>
      </c>
      <c r="C38" s="59" t="s">
        <v>173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3"/>
      <c r="C39" s="61" t="s">
        <v>4</v>
      </c>
      <c r="D39" s="9"/>
    </row>
    <row r="40" spans="1:5" ht="20.25" customHeight="1" x14ac:dyDescent="0.3">
      <c r="B40" s="153"/>
      <c r="C40" s="61" t="s">
        <v>5</v>
      </c>
      <c r="D40" s="9"/>
    </row>
    <row r="41" spans="1:5" ht="20.25" customHeight="1" x14ac:dyDescent="0.3">
      <c r="B41" s="153"/>
      <c r="C41" s="61" t="s">
        <v>18</v>
      </c>
      <c r="D41" s="9"/>
    </row>
    <row r="42" spans="1:5" ht="20.25" customHeight="1" x14ac:dyDescent="0.3">
      <c r="B42" s="153"/>
      <c r="C42" s="61" t="s">
        <v>19</v>
      </c>
      <c r="D42" s="9"/>
    </row>
    <row r="43" spans="1:5" ht="33.75" customHeight="1" x14ac:dyDescent="0.3">
      <c r="B43" s="147">
        <f>B38+1</f>
        <v>10</v>
      </c>
      <c r="C43" s="59" t="s">
        <v>174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47"/>
      <c r="C44" s="61" t="s">
        <v>20</v>
      </c>
      <c r="D44" s="11"/>
    </row>
    <row r="45" spans="1:5" ht="18.75" customHeight="1" x14ac:dyDescent="0.3">
      <c r="B45" s="147"/>
      <c r="C45" s="61" t="s">
        <v>21</v>
      </c>
      <c r="D45" s="11"/>
    </row>
    <row r="46" spans="1:5" ht="18.75" customHeight="1" x14ac:dyDescent="0.3">
      <c r="B46" s="147"/>
      <c r="C46" s="61" t="s">
        <v>22</v>
      </c>
      <c r="D46" s="11"/>
    </row>
    <row r="47" spans="1:5" ht="33" customHeight="1" x14ac:dyDescent="0.3">
      <c r="B47" s="97">
        <f>B43+1</f>
        <v>11</v>
      </c>
      <c r="C47" s="53" t="s">
        <v>277</v>
      </c>
      <c r="D47" s="9"/>
    </row>
    <row r="48" spans="1:5" ht="31.5" x14ac:dyDescent="0.3">
      <c r="B48" s="97">
        <f>B47+1</f>
        <v>12</v>
      </c>
      <c r="C48" s="59" t="s">
        <v>278</v>
      </c>
      <c r="D48" s="9"/>
    </row>
    <row r="49" spans="2:19" ht="32.25" customHeight="1" x14ac:dyDescent="0.3">
      <c r="B49" s="97">
        <f>B48+1</f>
        <v>13</v>
      </c>
      <c r="C49" s="59" t="s">
        <v>10</v>
      </c>
      <c r="D49" s="9"/>
    </row>
    <row r="50" spans="2:19" ht="31.5" x14ac:dyDescent="0.3">
      <c r="B50" s="97">
        <f>B49+1</f>
        <v>14</v>
      </c>
      <c r="C50" s="59" t="s">
        <v>23</v>
      </c>
      <c r="D50" s="9"/>
    </row>
    <row r="51" spans="2:19" ht="30.75" customHeight="1" x14ac:dyDescent="0.3">
      <c r="B51" s="97">
        <f>B50+1</f>
        <v>15</v>
      </c>
      <c r="C51" s="59" t="s">
        <v>141</v>
      </c>
      <c r="D51" s="91"/>
    </row>
    <row r="52" spans="2:19" ht="46.5" x14ac:dyDescent="0.3">
      <c r="B52" s="147">
        <f>B51+1</f>
        <v>16</v>
      </c>
      <c r="C52" s="63" t="s">
        <v>176</v>
      </c>
      <c r="D52" s="64"/>
      <c r="E52" s="2">
        <f>IF(AND(D53&gt;0,D54&gt;0),"грешка",0)</f>
        <v>0</v>
      </c>
    </row>
    <row r="53" spans="2:19" ht="16.5" customHeight="1" x14ac:dyDescent="0.3">
      <c r="B53" s="147"/>
      <c r="C53" s="65" t="s">
        <v>225</v>
      </c>
      <c r="D53" s="92"/>
    </row>
    <row r="54" spans="2:19" ht="16.5" customHeight="1" x14ac:dyDescent="0.3">
      <c r="B54" s="147"/>
      <c r="C54" s="65" t="s">
        <v>226</v>
      </c>
      <c r="D54" s="92"/>
    </row>
    <row r="55" spans="2:19" ht="46.5" x14ac:dyDescent="0.3">
      <c r="B55" s="158">
        <f>B52+1</f>
        <v>17</v>
      </c>
      <c r="C55" s="63" t="s">
        <v>177</v>
      </c>
      <c r="D55" s="60"/>
      <c r="E55" s="2">
        <f>IF(AND(D56&gt;0,D57&gt;0),"грешка",0)</f>
        <v>0</v>
      </c>
    </row>
    <row r="56" spans="2:19" ht="17.25" customHeight="1" x14ac:dyDescent="0.3">
      <c r="B56" s="158"/>
      <c r="C56" s="65" t="s">
        <v>225</v>
      </c>
      <c r="D56" s="9"/>
    </row>
    <row r="57" spans="2:19" ht="17.25" customHeight="1" x14ac:dyDescent="0.3">
      <c r="B57" s="158"/>
      <c r="C57" s="65" t="s">
        <v>226</v>
      </c>
      <c r="D57" s="9"/>
    </row>
    <row r="58" spans="2:19" x14ac:dyDescent="0.3">
      <c r="B58" s="147">
        <f>B55+1</f>
        <v>18</v>
      </c>
      <c r="C58" s="59" t="s">
        <v>279</v>
      </c>
      <c r="D58" s="60"/>
    </row>
    <row r="59" spans="2:19" ht="21.75" customHeight="1" x14ac:dyDescent="0.3">
      <c r="B59" s="147"/>
      <c r="C59" s="61" t="s">
        <v>24</v>
      </c>
      <c r="D59" s="11"/>
      <c r="E59" s="66"/>
      <c r="F59" s="66"/>
      <c r="S59" s="66"/>
    </row>
    <row r="60" spans="2:19" ht="21.75" customHeight="1" x14ac:dyDescent="0.3">
      <c r="B60" s="147"/>
      <c r="C60" s="61" t="s">
        <v>25</v>
      </c>
      <c r="D60" s="11"/>
      <c r="E60" s="66"/>
      <c r="F60" s="66"/>
      <c r="S60" s="66"/>
    </row>
    <row r="61" spans="2:19" ht="21.75" customHeight="1" x14ac:dyDescent="0.3">
      <c r="B61" s="147"/>
      <c r="C61" s="61" t="s">
        <v>26</v>
      </c>
      <c r="D61" s="11"/>
      <c r="E61" s="66"/>
      <c r="F61" s="66"/>
      <c r="S61" s="66"/>
    </row>
    <row r="62" spans="2:19" ht="21.75" customHeight="1" x14ac:dyDescent="0.3">
      <c r="B62" s="147"/>
      <c r="C62" s="61" t="s">
        <v>27</v>
      </c>
      <c r="D62" s="11"/>
      <c r="E62" s="66"/>
      <c r="F62" s="66"/>
      <c r="S62" s="66"/>
    </row>
    <row r="63" spans="2:19" ht="21.75" customHeight="1" x14ac:dyDescent="0.3">
      <c r="B63" s="147"/>
      <c r="C63" s="61" t="s">
        <v>28</v>
      </c>
      <c r="D63" s="11"/>
      <c r="E63" s="66"/>
      <c r="F63" s="66"/>
      <c r="S63" s="66"/>
    </row>
    <row r="64" spans="2:19" ht="35.25" customHeight="1" x14ac:dyDescent="0.3">
      <c r="B64" s="147"/>
      <c r="C64" s="61" t="s">
        <v>42</v>
      </c>
      <c r="D64" s="11"/>
      <c r="E64" s="66"/>
      <c r="F64" s="66"/>
      <c r="S64" s="66"/>
    </row>
    <row r="65" spans="2:19" ht="51" customHeight="1" x14ac:dyDescent="0.3">
      <c r="B65" s="147">
        <f>B58+1</f>
        <v>19</v>
      </c>
      <c r="C65" s="63" t="s">
        <v>178</v>
      </c>
      <c r="D65" s="95"/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47"/>
      <c r="C66" s="61" t="s">
        <v>37</v>
      </c>
      <c r="D66" s="11"/>
      <c r="E66" s="66"/>
      <c r="F66" s="66"/>
      <c r="S66" s="66"/>
    </row>
    <row r="67" spans="2:19" ht="21.75" customHeight="1" x14ac:dyDescent="0.3">
      <c r="B67" s="147"/>
      <c r="C67" s="61" t="s">
        <v>38</v>
      </c>
      <c r="D67" s="11"/>
      <c r="E67" s="66"/>
      <c r="F67" s="66"/>
      <c r="S67" s="66"/>
    </row>
    <row r="68" spans="2:19" ht="21.75" customHeight="1" x14ac:dyDescent="0.3">
      <c r="B68" s="147"/>
      <c r="C68" s="61" t="s">
        <v>39</v>
      </c>
      <c r="D68" s="11"/>
      <c r="E68" s="66"/>
      <c r="F68" s="66"/>
      <c r="S68" s="66"/>
    </row>
    <row r="69" spans="2:19" ht="21.75" customHeight="1" x14ac:dyDescent="0.3">
      <c r="B69" s="147"/>
      <c r="C69" s="61" t="s">
        <v>40</v>
      </c>
      <c r="D69" s="11"/>
      <c r="E69" s="66"/>
      <c r="F69" s="66"/>
      <c r="S69" s="66"/>
    </row>
    <row r="70" spans="2:19" ht="21.75" customHeight="1" x14ac:dyDescent="0.3">
      <c r="B70" s="147"/>
      <c r="C70" s="61" t="s">
        <v>41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29</v>
      </c>
      <c r="D71" s="95"/>
      <c r="E71" s="67"/>
      <c r="F71" s="67"/>
      <c r="S71" s="68"/>
    </row>
    <row r="72" spans="2:19" ht="31.5" x14ac:dyDescent="0.3">
      <c r="B72" s="147">
        <f>B71+1</f>
        <v>21</v>
      </c>
      <c r="C72" s="59" t="s">
        <v>30</v>
      </c>
      <c r="D72" s="95"/>
    </row>
    <row r="73" spans="2:19" ht="22.5" customHeight="1" x14ac:dyDescent="0.3">
      <c r="B73" s="147"/>
      <c r="C73" s="61" t="s">
        <v>227</v>
      </c>
      <c r="D73" s="11"/>
    </row>
    <row r="74" spans="2:19" ht="22.5" customHeight="1" x14ac:dyDescent="0.3">
      <c r="B74" s="147"/>
      <c r="C74" s="61" t="s">
        <v>228</v>
      </c>
      <c r="D74" s="11"/>
    </row>
    <row r="75" spans="2:19" ht="22.5" customHeight="1" x14ac:dyDescent="0.3">
      <c r="B75" s="147"/>
      <c r="C75" s="61" t="s">
        <v>229</v>
      </c>
      <c r="D75" s="11"/>
    </row>
    <row r="76" spans="2:19" ht="47.25" x14ac:dyDescent="0.3">
      <c r="B76" s="97">
        <f>B72+1</f>
        <v>22</v>
      </c>
      <c r="C76" s="59" t="s">
        <v>12</v>
      </c>
      <c r="D76" s="95"/>
    </row>
    <row r="77" spans="2:19" ht="45.75" customHeight="1" x14ac:dyDescent="0.3">
      <c r="B77" s="147">
        <f>B76+1</f>
        <v>23</v>
      </c>
      <c r="C77" s="59" t="s">
        <v>159</v>
      </c>
      <c r="D77" s="95"/>
      <c r="E77" s="2">
        <f>IF(AND(D78&gt;0,D79&gt;0),"грешка",0)</f>
        <v>0</v>
      </c>
    </row>
    <row r="78" spans="2:19" ht="19.899999999999999" customHeight="1" x14ac:dyDescent="0.3">
      <c r="B78" s="147"/>
      <c r="C78" s="56" t="s">
        <v>225</v>
      </c>
      <c r="D78" s="9"/>
    </row>
    <row r="79" spans="2:19" ht="19.899999999999999" customHeight="1" x14ac:dyDescent="0.3">
      <c r="B79" s="147"/>
      <c r="C79" s="56" t="s">
        <v>226</v>
      </c>
      <c r="D79" s="9"/>
    </row>
    <row r="80" spans="2:19" ht="39" customHeight="1" x14ac:dyDescent="0.3">
      <c r="B80" s="97">
        <f>B77+1</f>
        <v>24</v>
      </c>
      <c r="C80" s="69" t="s">
        <v>160</v>
      </c>
      <c r="D80" s="95"/>
    </row>
    <row r="81" spans="2:5" ht="63" x14ac:dyDescent="0.3">
      <c r="B81" s="153">
        <f>B80+1</f>
        <v>25</v>
      </c>
      <c r="C81" s="59" t="s">
        <v>161</v>
      </c>
      <c r="D81" s="95"/>
      <c r="E81" s="2">
        <f>IF(AND(D82&gt;0,D83&gt;0),"грешка",0)</f>
        <v>0</v>
      </c>
    </row>
    <row r="82" spans="2:5" ht="17.45" customHeight="1" x14ac:dyDescent="0.3">
      <c r="B82" s="153"/>
      <c r="C82" s="56" t="s">
        <v>225</v>
      </c>
      <c r="D82" s="9"/>
    </row>
    <row r="83" spans="2:5" ht="17.45" customHeight="1" x14ac:dyDescent="0.3">
      <c r="B83" s="153"/>
      <c r="C83" s="56" t="s">
        <v>226</v>
      </c>
      <c r="D83" s="9"/>
    </row>
    <row r="84" spans="2:5" ht="73.5" customHeight="1" x14ac:dyDescent="0.3">
      <c r="B84" s="97">
        <f>B81+1</f>
        <v>26</v>
      </c>
      <c r="C84" s="59" t="s">
        <v>162</v>
      </c>
      <c r="D84" s="95"/>
    </row>
    <row r="85" spans="2:5" ht="31.5" x14ac:dyDescent="0.3">
      <c r="B85" s="153">
        <f>B84+1</f>
        <v>27</v>
      </c>
      <c r="C85" s="46" t="s">
        <v>280</v>
      </c>
      <c r="D85" s="45"/>
      <c r="E85" s="2">
        <f>IF(AND(D86&gt;0,D87&gt;0),"грешка",0)</f>
        <v>0</v>
      </c>
    </row>
    <row r="86" spans="2:5" ht="17.45" customHeight="1" x14ac:dyDescent="0.3">
      <c r="B86" s="153"/>
      <c r="C86" s="56" t="s">
        <v>225</v>
      </c>
      <c r="D86" s="9"/>
    </row>
    <row r="87" spans="2:5" ht="17.45" customHeight="1" x14ac:dyDescent="0.3">
      <c r="B87" s="153"/>
      <c r="C87" s="56" t="s">
        <v>226</v>
      </c>
      <c r="D87" s="9"/>
    </row>
    <row r="88" spans="2:5" ht="47.25" x14ac:dyDescent="0.3">
      <c r="B88" s="97">
        <f>B85+1</f>
        <v>28</v>
      </c>
      <c r="C88" s="46" t="s">
        <v>163</v>
      </c>
      <c r="D88" s="11"/>
    </row>
    <row r="89" spans="2:5" ht="70.5" customHeight="1" x14ac:dyDescent="0.3">
      <c r="B89" s="153">
        <f>B88+1</f>
        <v>29</v>
      </c>
      <c r="C89" s="46" t="s">
        <v>179</v>
      </c>
      <c r="D89" s="95"/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3"/>
      <c r="C90" s="56" t="s">
        <v>31</v>
      </c>
      <c r="D90" s="11"/>
    </row>
    <row r="91" spans="2:5" ht="36.75" customHeight="1" x14ac:dyDescent="0.3">
      <c r="B91" s="153"/>
      <c r="C91" s="56" t="s">
        <v>32</v>
      </c>
      <c r="D91" s="11"/>
    </row>
    <row r="92" spans="2:5" ht="23.25" customHeight="1" x14ac:dyDescent="0.3">
      <c r="B92" s="153"/>
      <c r="C92" s="56" t="s">
        <v>33</v>
      </c>
      <c r="D92" s="11"/>
    </row>
    <row r="93" spans="2:5" ht="23.25" customHeight="1" x14ac:dyDescent="0.3">
      <c r="B93" s="153"/>
      <c r="C93" s="56" t="s">
        <v>34</v>
      </c>
      <c r="D93" s="11"/>
    </row>
    <row r="94" spans="2:5" ht="23.25" customHeight="1" x14ac:dyDescent="0.3">
      <c r="B94" s="153"/>
      <c r="C94" s="56" t="s">
        <v>3</v>
      </c>
      <c r="D94" s="11"/>
    </row>
    <row r="95" spans="2:5" ht="63" x14ac:dyDescent="0.3">
      <c r="B95" s="147">
        <f>B89+1</f>
        <v>30</v>
      </c>
      <c r="C95" s="46" t="s">
        <v>281</v>
      </c>
      <c r="D95" s="45"/>
      <c r="E95" s="2">
        <f>IF(AND(D96&gt;0,D97&gt;0),"грешка",0)</f>
        <v>0</v>
      </c>
    </row>
    <row r="96" spans="2:5" ht="21" customHeight="1" x14ac:dyDescent="0.3">
      <c r="B96" s="147"/>
      <c r="C96" s="56" t="s">
        <v>225</v>
      </c>
      <c r="D96" s="9"/>
    </row>
    <row r="97" spans="1:18" ht="21" customHeight="1" x14ac:dyDescent="0.3">
      <c r="B97" s="147"/>
      <c r="C97" s="56" t="s">
        <v>226</v>
      </c>
      <c r="D97" s="9"/>
    </row>
    <row r="98" spans="1:18" ht="63" x14ac:dyDescent="0.3">
      <c r="B98" s="97">
        <f>B95+1</f>
        <v>31</v>
      </c>
      <c r="C98" s="46" t="s">
        <v>164</v>
      </c>
      <c r="D98" s="11"/>
    </row>
    <row r="99" spans="1:18" ht="24" customHeight="1" x14ac:dyDescent="0.3">
      <c r="B99" s="145" t="s">
        <v>13</v>
      </c>
      <c r="C99" s="145"/>
      <c r="D99" s="145"/>
    </row>
    <row r="100" spans="1:18" ht="31.5" x14ac:dyDescent="0.3">
      <c r="B100" s="97">
        <f>B98+1</f>
        <v>32</v>
      </c>
      <c r="C100" s="46" t="s">
        <v>134</v>
      </c>
      <c r="D100" s="11"/>
    </row>
    <row r="101" spans="1:18" s="70" customFormat="1" ht="126" x14ac:dyDescent="0.3">
      <c r="A101" s="77"/>
      <c r="B101" s="96">
        <f>B100+1</f>
        <v>33</v>
      </c>
      <c r="C101" s="53" t="s">
        <v>282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47.25" x14ac:dyDescent="0.3">
      <c r="B102" s="147">
        <f>B101+1</f>
        <v>34</v>
      </c>
      <c r="C102" s="46" t="s">
        <v>165</v>
      </c>
      <c r="D102" s="45"/>
      <c r="E102" s="2">
        <f>IF(AND(D103&gt;0,D104&gt;0),"грешка",0)</f>
        <v>0</v>
      </c>
    </row>
    <row r="103" spans="1:18" ht="21" customHeight="1" x14ac:dyDescent="0.3">
      <c r="B103" s="147"/>
      <c r="C103" s="56" t="s">
        <v>225</v>
      </c>
      <c r="D103" s="11"/>
    </row>
    <row r="104" spans="1:18" ht="21" customHeight="1" x14ac:dyDescent="0.3">
      <c r="B104" s="147"/>
      <c r="C104" s="56" t="s">
        <v>226</v>
      </c>
      <c r="D104" s="11"/>
    </row>
    <row r="105" spans="1:18" ht="63" x14ac:dyDescent="0.3">
      <c r="B105" s="147">
        <f>B102+1</f>
        <v>35</v>
      </c>
      <c r="C105" s="72" t="s">
        <v>166</v>
      </c>
      <c r="D105" s="45"/>
      <c r="E105" s="2">
        <f>IF(AND(D106&gt;0,D107&gt;0),"грешка",0)</f>
        <v>0</v>
      </c>
    </row>
    <row r="106" spans="1:18" ht="21" customHeight="1" x14ac:dyDescent="0.3">
      <c r="B106" s="147"/>
      <c r="C106" s="56" t="s">
        <v>225</v>
      </c>
      <c r="D106" s="11"/>
    </row>
    <row r="107" spans="1:18" ht="21" customHeight="1" x14ac:dyDescent="0.3">
      <c r="B107" s="147"/>
      <c r="C107" s="56" t="s">
        <v>226</v>
      </c>
      <c r="D107" s="11"/>
    </row>
    <row r="108" spans="1:18" ht="47.25" x14ac:dyDescent="0.3">
      <c r="B108" s="147">
        <f>B105+1</f>
        <v>36</v>
      </c>
      <c r="C108" s="72" t="s">
        <v>167</v>
      </c>
      <c r="D108" s="45"/>
      <c r="E108" s="2">
        <f>IF(AND(D109&gt;0,D110&gt;0),"грешка",0)</f>
        <v>0</v>
      </c>
    </row>
    <row r="109" spans="1:18" ht="21" customHeight="1" x14ac:dyDescent="0.3">
      <c r="B109" s="147"/>
      <c r="C109" s="56" t="s">
        <v>225</v>
      </c>
      <c r="D109" s="11"/>
    </row>
    <row r="110" spans="1:18" ht="21" customHeight="1" x14ac:dyDescent="0.3">
      <c r="B110" s="147"/>
      <c r="C110" s="56" t="s">
        <v>226</v>
      </c>
      <c r="D110" s="11"/>
    </row>
    <row r="111" spans="1:18" ht="78.75" x14ac:dyDescent="0.3">
      <c r="B111" s="147">
        <f>B108+1</f>
        <v>37</v>
      </c>
      <c r="C111" s="46" t="s">
        <v>168</v>
      </c>
      <c r="D111" s="45"/>
      <c r="E111" s="2">
        <f>IF(AND(D112&gt;0,D113&gt;0),"грешка",0)</f>
        <v>0</v>
      </c>
    </row>
    <row r="112" spans="1:18" ht="21" customHeight="1" x14ac:dyDescent="0.3">
      <c r="B112" s="147"/>
      <c r="C112" s="56" t="s">
        <v>225</v>
      </c>
      <c r="D112" s="11"/>
    </row>
    <row r="113" spans="2:5" ht="21" customHeight="1" x14ac:dyDescent="0.3">
      <c r="B113" s="147"/>
      <c r="C113" s="56" t="s">
        <v>226</v>
      </c>
      <c r="D113" s="11"/>
    </row>
    <row r="114" spans="2:5" ht="63" x14ac:dyDescent="0.3">
      <c r="B114" s="147">
        <f>B111+1</f>
        <v>38</v>
      </c>
      <c r="C114" s="46" t="s">
        <v>169</v>
      </c>
      <c r="D114" s="45"/>
      <c r="E114" s="2">
        <f>IF(AND(D115&gt;0,D116&gt;0),"грешка",0)</f>
        <v>0</v>
      </c>
    </row>
    <row r="115" spans="2:5" ht="21" customHeight="1" x14ac:dyDescent="0.3">
      <c r="B115" s="147"/>
      <c r="C115" s="56" t="s">
        <v>225</v>
      </c>
      <c r="D115" s="11"/>
    </row>
    <row r="116" spans="2:5" ht="21" customHeight="1" x14ac:dyDescent="0.3">
      <c r="B116" s="147"/>
      <c r="C116" s="56" t="s">
        <v>226</v>
      </c>
      <c r="D116" s="11"/>
    </row>
    <row r="117" spans="2:5" ht="21" customHeight="1" x14ac:dyDescent="0.3">
      <c r="B117" s="147">
        <f>B114+1</f>
        <v>39</v>
      </c>
      <c r="C117" s="46" t="s">
        <v>14</v>
      </c>
      <c r="D117" s="95"/>
    </row>
    <row r="118" spans="2:5" ht="21" customHeight="1" x14ac:dyDescent="0.3">
      <c r="B118" s="147"/>
      <c r="C118" s="56" t="s">
        <v>15</v>
      </c>
      <c r="D118" s="11"/>
    </row>
    <row r="119" spans="2:5" ht="21" customHeight="1" x14ac:dyDescent="0.3">
      <c r="B119" s="147"/>
      <c r="C119" s="56" t="s">
        <v>16</v>
      </c>
      <c r="D119" s="11"/>
    </row>
    <row r="120" spans="2:5" ht="31.5" x14ac:dyDescent="0.3">
      <c r="B120" s="147">
        <f>B117+1</f>
        <v>40</v>
      </c>
      <c r="C120" s="53" t="s">
        <v>35</v>
      </c>
      <c r="D120" s="95"/>
    </row>
    <row r="121" spans="2:5" x14ac:dyDescent="0.3">
      <c r="B121" s="147"/>
      <c r="C121" s="73" t="s">
        <v>36</v>
      </c>
      <c r="D121" s="11"/>
    </row>
    <row r="122" spans="2:5" x14ac:dyDescent="0.3">
      <c r="B122" s="147"/>
      <c r="C122" s="73" t="s">
        <v>17</v>
      </c>
      <c r="D122" s="11"/>
    </row>
    <row r="123" spans="2:5" ht="31.5" x14ac:dyDescent="0.3">
      <c r="B123" s="97">
        <f>B120+1</f>
        <v>41</v>
      </c>
      <c r="C123" s="53" t="s">
        <v>43</v>
      </c>
      <c r="D123" s="95"/>
    </row>
    <row r="124" spans="2:5" ht="24.75" customHeight="1" x14ac:dyDescent="0.3">
      <c r="B124" s="145" t="s">
        <v>139</v>
      </c>
      <c r="C124" s="145"/>
      <c r="D124" s="145"/>
    </row>
    <row r="125" spans="2:5" ht="96" customHeight="1" x14ac:dyDescent="0.3">
      <c r="B125" s="96">
        <f>B123+1</f>
        <v>42</v>
      </c>
      <c r="C125" s="53" t="s">
        <v>230</v>
      </c>
      <c r="D125" s="95"/>
    </row>
    <row r="126" spans="2:5" ht="19.149999999999999" customHeight="1" x14ac:dyDescent="0.3">
      <c r="B126" s="74"/>
      <c r="C126" s="75" t="s">
        <v>145</v>
      </c>
      <c r="D126" s="9"/>
    </row>
    <row r="127" spans="2:5" ht="19.149999999999999" customHeight="1" x14ac:dyDescent="0.3">
      <c r="B127" s="74"/>
      <c r="C127" s="75" t="s">
        <v>146</v>
      </c>
      <c r="D127" s="9"/>
    </row>
    <row r="128" spans="2:5" ht="19.149999999999999" customHeight="1" thickBot="1" x14ac:dyDescent="0.35">
      <c r="B128" s="100"/>
      <c r="C128" s="75" t="s">
        <v>147</v>
      </c>
      <c r="D128" s="9"/>
    </row>
    <row r="129" spans="1:20" s="76" customFormat="1" ht="138" customHeight="1" x14ac:dyDescent="0.35">
      <c r="A129" s="140"/>
      <c r="B129" s="101">
        <f>+B125+1</f>
        <v>43</v>
      </c>
      <c r="C129" s="148" t="s">
        <v>337</v>
      </c>
      <c r="D129" s="149"/>
      <c r="E129" s="3">
        <f>IF(SUM(A130:A146,E146,E148)&gt;1,"превишен брой уреди",0)</f>
        <v>0</v>
      </c>
      <c r="G129" s="104" t="s">
        <v>302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A130" s="10">
        <f t="shared" ref="A130:A156" si="0">+IF(D130&gt;0,1,0)</f>
        <v>0</v>
      </c>
      <c r="B130" s="102"/>
      <c r="C130" s="98" t="s">
        <v>292</v>
      </c>
      <c r="D130" s="11"/>
      <c r="E130" s="77"/>
      <c r="G130" s="105">
        <f t="shared" ref="G130:G138" si="1">+IF(Q191="Не",0,Q191)</f>
        <v>0</v>
      </c>
      <c r="J130" s="39"/>
    </row>
    <row r="131" spans="1:20" ht="22.9" customHeight="1" x14ac:dyDescent="0.3">
      <c r="A131" s="10">
        <f t="shared" si="0"/>
        <v>0</v>
      </c>
      <c r="B131" s="102"/>
      <c r="C131" s="98" t="s">
        <v>291</v>
      </c>
      <c r="D131" s="11"/>
      <c r="E131" s="77"/>
      <c r="G131" s="105">
        <f t="shared" si="1"/>
        <v>0</v>
      </c>
      <c r="J131" s="39"/>
    </row>
    <row r="132" spans="1:20" ht="22.9" customHeight="1" x14ac:dyDescent="0.3">
      <c r="A132" s="10">
        <f t="shared" si="0"/>
        <v>0</v>
      </c>
      <c r="B132" s="102"/>
      <c r="C132" s="98" t="s">
        <v>290</v>
      </c>
      <c r="D132" s="11"/>
      <c r="E132" s="77"/>
      <c r="G132" s="105">
        <f t="shared" si="1"/>
        <v>0</v>
      </c>
      <c r="J132" s="39"/>
    </row>
    <row r="133" spans="1:20" ht="22.9" customHeight="1" x14ac:dyDescent="0.3">
      <c r="A133" s="10">
        <f t="shared" si="0"/>
        <v>0</v>
      </c>
      <c r="B133" s="102"/>
      <c r="C133" s="98" t="s">
        <v>289</v>
      </c>
      <c r="D133" s="11"/>
      <c r="E133" s="77"/>
      <c r="G133" s="105">
        <f t="shared" si="1"/>
        <v>0</v>
      </c>
      <c r="J133" s="39"/>
    </row>
    <row r="134" spans="1:20" ht="22.9" customHeight="1" x14ac:dyDescent="0.3">
      <c r="A134" s="10">
        <f t="shared" si="0"/>
        <v>0</v>
      </c>
      <c r="B134" s="102"/>
      <c r="C134" s="98" t="s">
        <v>288</v>
      </c>
      <c r="D134" s="11"/>
      <c r="E134" s="77"/>
      <c r="G134" s="105">
        <f t="shared" si="1"/>
        <v>0</v>
      </c>
      <c r="J134" s="39"/>
    </row>
    <row r="135" spans="1:20" ht="22.9" customHeight="1" x14ac:dyDescent="0.3">
      <c r="A135" s="10">
        <f t="shared" si="0"/>
        <v>0</v>
      </c>
      <c r="B135" s="102"/>
      <c r="C135" s="98" t="s">
        <v>287</v>
      </c>
      <c r="D135" s="11"/>
      <c r="E135" s="77"/>
      <c r="G135" s="105">
        <f t="shared" si="1"/>
        <v>0</v>
      </c>
      <c r="J135" s="39"/>
    </row>
    <row r="136" spans="1:20" ht="22.9" customHeight="1" x14ac:dyDescent="0.3">
      <c r="A136" s="10">
        <f t="shared" si="0"/>
        <v>0</v>
      </c>
      <c r="B136" s="102"/>
      <c r="C136" s="98" t="s">
        <v>286</v>
      </c>
      <c r="D136" s="11"/>
      <c r="E136" s="77"/>
      <c r="G136" s="105">
        <f t="shared" si="1"/>
        <v>0</v>
      </c>
      <c r="H136" s="106"/>
      <c r="J136" s="39"/>
    </row>
    <row r="137" spans="1:20" ht="22.9" customHeight="1" x14ac:dyDescent="0.3">
      <c r="A137" s="10">
        <f t="shared" si="0"/>
        <v>0</v>
      </c>
      <c r="B137" s="102"/>
      <c r="C137" s="98" t="s">
        <v>285</v>
      </c>
      <c r="D137" s="11"/>
      <c r="E137" s="77"/>
      <c r="G137" s="105">
        <f t="shared" si="1"/>
        <v>0</v>
      </c>
      <c r="H137" s="106"/>
      <c r="J137" s="39"/>
    </row>
    <row r="138" spans="1:20" ht="22.9" customHeight="1" x14ac:dyDescent="0.3">
      <c r="A138" s="10">
        <f t="shared" si="0"/>
        <v>0</v>
      </c>
      <c r="B138" s="102"/>
      <c r="C138" s="98" t="s">
        <v>284</v>
      </c>
      <c r="D138" s="11"/>
      <c r="E138" s="77"/>
      <c r="G138" s="105">
        <f t="shared" si="1"/>
        <v>0</v>
      </c>
      <c r="H138" s="106"/>
      <c r="J138" s="39"/>
    </row>
    <row r="139" spans="1:20" ht="22.9" customHeight="1" x14ac:dyDescent="0.3">
      <c r="A139" s="10">
        <f t="shared" si="0"/>
        <v>0</v>
      </c>
      <c r="B139" s="102"/>
      <c r="C139" s="98" t="s">
        <v>283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0"/>
        <v>0</v>
      </c>
      <c r="B140" s="102"/>
      <c r="C140" s="98" t="s">
        <v>294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0"/>
        <v>0</v>
      </c>
      <c r="B141" s="102"/>
      <c r="C141" s="98" t="s">
        <v>295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0"/>
        <v>0</v>
      </c>
      <c r="B142" s="102"/>
      <c r="C142" s="98" t="s">
        <v>296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0"/>
        <v>0</v>
      </c>
      <c r="B143" s="102"/>
      <c r="C143" s="98" t="s">
        <v>293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0"/>
        <v>0</v>
      </c>
      <c r="B144" s="102"/>
      <c r="C144" s="98" t="s">
        <v>297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0"/>
        <v>0</v>
      </c>
      <c r="B145" s="102"/>
      <c r="C145" s="98" t="s">
        <v>298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0"/>
        <v>0</v>
      </c>
      <c r="B146" s="102"/>
      <c r="C146" s="98" t="s">
        <v>299</v>
      </c>
      <c r="D146" s="11"/>
      <c r="E146" s="4">
        <f>IF(OR(D147&gt;0,D148&gt;0),1,0)</f>
        <v>0</v>
      </c>
      <c r="G146" s="105">
        <f t="shared" si="2"/>
        <v>0</v>
      </c>
      <c r="H146" s="106"/>
      <c r="J146" s="39"/>
    </row>
    <row r="147" spans="1:10" ht="22.9" customHeight="1" x14ac:dyDescent="0.3">
      <c r="A147" s="10">
        <f t="shared" si="0"/>
        <v>0</v>
      </c>
      <c r="B147" s="102"/>
      <c r="C147" s="98" t="s">
        <v>300</v>
      </c>
      <c r="D147" s="11"/>
      <c r="E147" s="4">
        <f>IF((D147+D148)&gt;3,"Превишен максимален брой конвектори",0)</f>
        <v>0</v>
      </c>
      <c r="G147" s="105">
        <f t="shared" si="2"/>
        <v>0</v>
      </c>
      <c r="J147" s="39"/>
    </row>
    <row r="148" spans="1:10" ht="22.9" customHeight="1" x14ac:dyDescent="0.3">
      <c r="A148" s="10">
        <f t="shared" si="0"/>
        <v>0</v>
      </c>
      <c r="B148" s="102"/>
      <c r="C148" s="98" t="s">
        <v>301</v>
      </c>
      <c r="D148" s="11"/>
      <c r="E148" s="4">
        <f>IF(OR(D149&gt;0,D150&gt;0,D151&gt;0,D152&gt;0,D153&gt;0,D154&gt;0),1,0)</f>
        <v>0</v>
      </c>
      <c r="G148" s="105">
        <f t="shared" si="2"/>
        <v>0</v>
      </c>
      <c r="J148" s="39"/>
    </row>
    <row r="149" spans="1:10" ht="22.9" customHeight="1" x14ac:dyDescent="0.3">
      <c r="A149" s="10">
        <f t="shared" si="0"/>
        <v>0</v>
      </c>
      <c r="B149" s="102"/>
      <c r="C149" s="98" t="s">
        <v>329</v>
      </c>
      <c r="D149" s="11"/>
      <c r="E149" s="4">
        <f>IF((D149+D150+D151+D152+D153+D154)&gt;3,"Превишен максимален брой климатици",0)</f>
        <v>0</v>
      </c>
      <c r="G149" s="105">
        <f t="shared" si="2"/>
        <v>0</v>
      </c>
      <c r="J149" s="39"/>
    </row>
    <row r="150" spans="1:10" ht="22.9" customHeight="1" x14ac:dyDescent="0.3">
      <c r="A150" s="10">
        <f t="shared" si="0"/>
        <v>0</v>
      </c>
      <c r="B150" s="102"/>
      <c r="C150" s="98" t="s">
        <v>330</v>
      </c>
      <c r="D150" s="11"/>
      <c r="E150" s="10"/>
      <c r="G150" s="105">
        <f t="shared" si="2"/>
        <v>0</v>
      </c>
      <c r="J150" s="39"/>
    </row>
    <row r="151" spans="1:10" ht="22.9" customHeight="1" x14ac:dyDescent="0.3">
      <c r="A151" s="10">
        <f t="shared" si="0"/>
        <v>0</v>
      </c>
      <c r="B151" s="102"/>
      <c r="C151" s="98" t="s">
        <v>331</v>
      </c>
      <c r="D151" s="11"/>
      <c r="E151" s="10"/>
      <c r="G151" s="105">
        <f t="shared" si="2"/>
        <v>0</v>
      </c>
      <c r="J151" s="39"/>
    </row>
    <row r="152" spans="1:10" ht="22.9" customHeight="1" x14ac:dyDescent="0.3">
      <c r="A152" s="10">
        <f t="shared" si="0"/>
        <v>0</v>
      </c>
      <c r="B152" s="102"/>
      <c r="C152" s="98" t="s">
        <v>332</v>
      </c>
      <c r="D152" s="11"/>
      <c r="E152" s="10"/>
      <c r="G152" s="105">
        <f t="shared" si="2"/>
        <v>0</v>
      </c>
      <c r="J152" s="39"/>
    </row>
    <row r="153" spans="1:10" ht="22.9" customHeight="1" x14ac:dyDescent="0.3">
      <c r="A153" s="10">
        <f t="shared" si="0"/>
        <v>0</v>
      </c>
      <c r="B153" s="102"/>
      <c r="C153" s="98" t="s">
        <v>333</v>
      </c>
      <c r="D153" s="11"/>
      <c r="E153" s="10"/>
      <c r="G153" s="105">
        <f t="shared" si="2"/>
        <v>0</v>
      </c>
      <c r="J153" s="39"/>
    </row>
    <row r="154" spans="1:10" ht="22.9" customHeight="1" thickBot="1" x14ac:dyDescent="0.35">
      <c r="A154" s="10">
        <f t="shared" si="0"/>
        <v>0</v>
      </c>
      <c r="B154" s="102"/>
      <c r="C154" s="99" t="s">
        <v>334</v>
      </c>
      <c r="D154" s="11"/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 t="shared" si="0"/>
        <v>0</v>
      </c>
      <c r="B155" s="102"/>
      <c r="C155" s="98" t="s">
        <v>335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 t="shared" si="0"/>
        <v>0</v>
      </c>
      <c r="B156" s="103"/>
      <c r="C156" s="98" t="s">
        <v>336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46" t="s">
        <v>272</v>
      </c>
      <c r="C157" s="145"/>
      <c r="D157" s="145"/>
      <c r="G157" s="106"/>
      <c r="J157" s="39"/>
    </row>
    <row r="158" spans="1:10" ht="24" customHeight="1" x14ac:dyDescent="0.3">
      <c r="B158" s="78"/>
      <c r="C158" s="79" t="s">
        <v>273</v>
      </c>
      <c r="D158" s="78"/>
      <c r="J158" s="39"/>
    </row>
    <row r="159" spans="1:10" x14ac:dyDescent="0.3">
      <c r="B159" s="45">
        <v>1</v>
      </c>
      <c r="C159" s="46" t="s">
        <v>136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137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231</v>
      </c>
      <c r="D161" s="11"/>
      <c r="J161" s="39"/>
    </row>
    <row r="162" spans="2:20" ht="47.25" x14ac:dyDescent="0.3">
      <c r="B162" s="45">
        <f t="shared" si="3"/>
        <v>4</v>
      </c>
      <c r="C162" s="46" t="s">
        <v>232</v>
      </c>
      <c r="D162" s="11"/>
      <c r="J162" s="39"/>
    </row>
    <row r="163" spans="2:20" ht="48.75" thickBot="1" x14ac:dyDescent="0.35">
      <c r="B163" s="45">
        <f t="shared" si="3"/>
        <v>5</v>
      </c>
      <c r="C163" s="80" t="s">
        <v>233</v>
      </c>
      <c r="D163" s="11"/>
      <c r="G163" s="106"/>
      <c r="J163" s="39"/>
    </row>
    <row r="164" spans="2:20" ht="49.5" thickTop="1" thickBot="1" x14ac:dyDescent="0.35">
      <c r="B164" s="45">
        <f t="shared" si="3"/>
        <v>6</v>
      </c>
      <c r="C164" s="80" t="s">
        <v>268</v>
      </c>
      <c r="D164" s="11"/>
      <c r="G164" s="106"/>
      <c r="J164" s="155" t="s">
        <v>180</v>
      </c>
      <c r="K164" s="156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63.75" x14ac:dyDescent="0.3">
      <c r="B165" s="45">
        <f t="shared" si="3"/>
        <v>7</v>
      </c>
      <c r="C165" s="80" t="s">
        <v>234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32.25" x14ac:dyDescent="0.3">
      <c r="B166" s="45">
        <f t="shared" si="3"/>
        <v>8</v>
      </c>
      <c r="C166" s="80" t="s">
        <v>235</v>
      </c>
      <c r="D166" s="11"/>
      <c r="G166" s="106"/>
      <c r="J166" s="108" t="s">
        <v>303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B167" s="39"/>
      <c r="G167" s="106"/>
      <c r="J167" s="110" t="s">
        <v>304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B168" s="39"/>
      <c r="G168" s="106"/>
      <c r="J168" s="110" t="s">
        <v>305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306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250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249</v>
      </c>
      <c r="D171" s="87" t="s">
        <v>247</v>
      </c>
      <c r="E171" s="87" t="s">
        <v>248</v>
      </c>
      <c r="G171" s="106"/>
      <c r="J171" s="108" t="s">
        <v>307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251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0</v>
      </c>
      <c r="G172" s="106"/>
      <c r="J172" s="110" t="s">
        <v>308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252</v>
      </c>
      <c r="D173" s="82">
        <v>4</v>
      </c>
      <c r="E173" s="82">
        <f>IF(D36&gt;0,D173,0)</f>
        <v>0</v>
      </c>
      <c r="G173" s="106"/>
      <c r="J173" s="110" t="s">
        <v>309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253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254</v>
      </c>
      <c r="D175" s="83">
        <v>2</v>
      </c>
      <c r="E175" s="82">
        <f>SUM(E176:E177)</f>
        <v>0</v>
      </c>
      <c r="G175" s="106"/>
      <c r="J175" s="111" t="s">
        <v>310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236</v>
      </c>
      <c r="D176" s="84">
        <v>1</v>
      </c>
      <c r="E176" s="84">
        <f>IF(D53&gt;0,D176,0)</f>
        <v>0</v>
      </c>
      <c r="G176" s="106"/>
      <c r="J176" s="111" t="s">
        <v>311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237</v>
      </c>
      <c r="D177" s="84">
        <v>1</v>
      </c>
      <c r="E177" s="84">
        <f>IF(D56&gt;0,D177,0)</f>
        <v>0</v>
      </c>
      <c r="G177" s="106"/>
      <c r="J177" s="111" t="s">
        <v>312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255</v>
      </c>
      <c r="D178" s="82">
        <v>6</v>
      </c>
      <c r="E178" s="82">
        <f>SUM(E179:E181)</f>
        <v>0</v>
      </c>
      <c r="G178" s="106"/>
      <c r="J178" s="111" t="s">
        <v>313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242</v>
      </c>
      <c r="D179" s="84">
        <v>2</v>
      </c>
      <c r="E179" s="84">
        <f>IF(D103&gt;0,D179,0)</f>
        <v>0</v>
      </c>
      <c r="G179" s="106"/>
      <c r="J179" s="111" t="s">
        <v>314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243</v>
      </c>
      <c r="D180" s="84">
        <v>2</v>
      </c>
      <c r="E180" s="84">
        <f>IF(D109&gt;0,D180,0)</f>
        <v>0</v>
      </c>
      <c r="G180" s="106"/>
      <c r="J180" s="114" t="s">
        <v>315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244</v>
      </c>
      <c r="D181" s="84">
        <v>2</v>
      </c>
      <c r="E181" s="84">
        <f>IF(D106&gt;0,D181,0)</f>
        <v>0</v>
      </c>
      <c r="G181" s="106"/>
      <c r="J181" s="114" t="s">
        <v>316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256</v>
      </c>
      <c r="D182" s="83">
        <v>4</v>
      </c>
      <c r="E182" s="82">
        <f>SUM(E183:E186)</f>
        <v>0</v>
      </c>
      <c r="G182" s="106"/>
      <c r="J182" s="114" t="s">
        <v>317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238</v>
      </c>
      <c r="D183" s="84">
        <v>1</v>
      </c>
      <c r="E183" s="84">
        <f>IF(D100=1,D183,0)</f>
        <v>0</v>
      </c>
      <c r="G183" s="106"/>
      <c r="J183" s="111" t="s">
        <v>318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239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240</v>
      </c>
      <c r="D185" s="84">
        <v>3</v>
      </c>
      <c r="E185" s="84">
        <f>IF(D100=3,D185,0)</f>
        <v>0</v>
      </c>
      <c r="G185" s="106"/>
      <c r="J185" s="108" t="s">
        <v>181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241</v>
      </c>
      <c r="D186" s="84">
        <v>4</v>
      </c>
      <c r="E186" s="84">
        <f>IF(D100&gt;=4,D186,0)</f>
        <v>0</v>
      </c>
      <c r="G186" s="106"/>
      <c r="J186" s="110" t="s">
        <v>319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257</v>
      </c>
      <c r="D187" s="82">
        <v>3</v>
      </c>
      <c r="E187" s="82">
        <f>MAX(E188:E189)</f>
        <v>0</v>
      </c>
      <c r="G187" s="106"/>
      <c r="J187" s="110" t="s">
        <v>320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245</v>
      </c>
      <c r="D188" s="84">
        <v>2</v>
      </c>
      <c r="E188" s="84">
        <f>IF(D112&gt;0,D188,0)</f>
        <v>0</v>
      </c>
      <c r="G188" s="106"/>
      <c r="J188" s="116" t="s">
        <v>321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246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185</v>
      </c>
      <c r="O190" s="19"/>
      <c r="P190" s="19"/>
      <c r="Q190" s="117" t="s">
        <v>184</v>
      </c>
      <c r="R190" s="14"/>
      <c r="S190" s="132" t="s">
        <v>186</v>
      </c>
      <c r="T190" s="139" t="s">
        <v>187</v>
      </c>
    </row>
    <row r="191" spans="3:20" x14ac:dyDescent="0.3">
      <c r="G191" s="106"/>
      <c r="J191" s="33"/>
      <c r="K191" s="12"/>
      <c r="L191" s="12"/>
      <c r="M191" s="13"/>
      <c r="N191" s="119" t="s">
        <v>188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189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190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191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192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193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194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195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196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338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197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198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199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339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200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201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202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203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204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205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206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207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208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209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210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211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212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182</v>
      </c>
      <c r="T218" s="123" t="s">
        <v>183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213</v>
      </c>
      <c r="P220" s="126" t="s">
        <v>213</v>
      </c>
      <c r="Q220" s="126" t="s">
        <v>213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214</v>
      </c>
      <c r="P221" s="119" t="s">
        <v>215</v>
      </c>
      <c r="Q221" s="119" t="s">
        <v>216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217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218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219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220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221</v>
      </c>
      <c r="O227" s="20" t="s">
        <v>322</v>
      </c>
      <c r="P227" s="20" t="s">
        <v>323</v>
      </c>
      <c r="Q227" s="20" t="s">
        <v>324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222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223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214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215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216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186</v>
      </c>
      <c r="M234" s="118" t="s">
        <v>187</v>
      </c>
      <c r="N234" s="20" t="s">
        <v>224</v>
      </c>
      <c r="O234" s="20" t="s">
        <v>325</v>
      </c>
      <c r="P234" s="20" t="s">
        <v>326</v>
      </c>
      <c r="Q234" s="20" t="s">
        <v>327</v>
      </c>
      <c r="R234" s="132" t="s">
        <v>328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203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204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205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206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207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208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209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210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120:B122"/>
    <mergeCell ref="B124:D124"/>
    <mergeCell ref="C129:D129"/>
    <mergeCell ref="B157:D157"/>
    <mergeCell ref="J164:K164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</mergeCells>
  <conditionalFormatting sqref="E38">
    <cfRule type="cellIs" dxfId="377" priority="21" operator="greaterThan">
      <formula>0</formula>
    </cfRule>
  </conditionalFormatting>
  <conditionalFormatting sqref="E43">
    <cfRule type="cellIs" dxfId="376" priority="20" operator="greaterThan">
      <formula>0</formula>
    </cfRule>
  </conditionalFormatting>
  <conditionalFormatting sqref="E52">
    <cfRule type="cellIs" dxfId="375" priority="19" operator="greaterThan">
      <formula>0</formula>
    </cfRule>
  </conditionalFormatting>
  <conditionalFormatting sqref="E55">
    <cfRule type="cellIs" dxfId="374" priority="18" operator="greaterThan">
      <formula>0</formula>
    </cfRule>
  </conditionalFormatting>
  <conditionalFormatting sqref="E65">
    <cfRule type="cellIs" dxfId="373" priority="17" operator="greaterThan">
      <formula>0</formula>
    </cfRule>
  </conditionalFormatting>
  <conditionalFormatting sqref="E77">
    <cfRule type="cellIs" dxfId="372" priority="16" operator="greaterThan">
      <formula>0</formula>
    </cfRule>
  </conditionalFormatting>
  <conditionalFormatting sqref="E81">
    <cfRule type="cellIs" dxfId="371" priority="15" operator="greaterThan">
      <formula>0</formula>
    </cfRule>
  </conditionalFormatting>
  <conditionalFormatting sqref="E85">
    <cfRule type="cellIs" dxfId="370" priority="14" operator="greaterThan">
      <formula>0</formula>
    </cfRule>
  </conditionalFormatting>
  <conditionalFormatting sqref="E95">
    <cfRule type="cellIs" dxfId="369" priority="13" operator="greaterThan">
      <formula>0</formula>
    </cfRule>
  </conditionalFormatting>
  <conditionalFormatting sqref="E102">
    <cfRule type="cellIs" dxfId="368" priority="12" operator="greaterThan">
      <formula>0</formula>
    </cfRule>
  </conditionalFormatting>
  <conditionalFormatting sqref="E105">
    <cfRule type="cellIs" dxfId="367" priority="11" operator="greaterThan">
      <formula>0</formula>
    </cfRule>
  </conditionalFormatting>
  <conditionalFormatting sqref="E108">
    <cfRule type="cellIs" dxfId="366" priority="10" operator="greaterThan">
      <formula>0</formula>
    </cfRule>
  </conditionalFormatting>
  <conditionalFormatting sqref="E111">
    <cfRule type="cellIs" dxfId="365" priority="9" operator="greaterThan">
      <formula>0</formula>
    </cfRule>
  </conditionalFormatting>
  <conditionalFormatting sqref="E114">
    <cfRule type="cellIs" dxfId="364" priority="8" operator="greaterThan">
      <formula>0</formula>
    </cfRule>
  </conditionalFormatting>
  <conditionalFormatting sqref="E156">
    <cfRule type="cellIs" dxfId="363" priority="7" operator="greaterThan">
      <formula>0</formula>
    </cfRule>
  </conditionalFormatting>
  <conditionalFormatting sqref="E149">
    <cfRule type="cellIs" dxfId="362" priority="6" operator="greaterThan">
      <formula>0</formula>
    </cfRule>
  </conditionalFormatting>
  <conditionalFormatting sqref="E147">
    <cfRule type="cellIs" dxfId="361" priority="5" operator="greaterThan">
      <formula>0</formula>
    </cfRule>
  </conditionalFormatting>
  <conditionalFormatting sqref="E130">
    <cfRule type="cellIs" dxfId="360" priority="4" operator="greaterThan">
      <formula>0</formula>
    </cfRule>
  </conditionalFormatting>
  <conditionalFormatting sqref="E129">
    <cfRule type="cellIs" dxfId="359" priority="3" operator="greaterThan">
      <formula>0</formula>
    </cfRule>
  </conditionalFormatting>
  <conditionalFormatting sqref="E155">
    <cfRule type="cellIs" dxfId="358" priority="2" operator="greaterThan">
      <formula>0</formula>
    </cfRule>
  </conditionalFormatting>
  <conditionalFormatting sqref="E89">
    <cfRule type="cellIs" dxfId="357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C165" sqref="C165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+'3'!E1+1</f>
        <v>4</v>
      </c>
      <c r="J1" s="39"/>
    </row>
    <row r="2" spans="2:131" ht="18" thickBot="1" x14ac:dyDescent="0.35">
      <c r="C2" s="41" t="s">
        <v>149</v>
      </c>
      <c r="D2" s="41" t="str">
        <f>CONCATENATE("СО ОПОС_",E1)</f>
        <v>СО ОПОС_4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11</v>
      </c>
    </row>
    <row r="11" spans="2:131" ht="48" customHeight="1" x14ac:dyDescent="0.3">
      <c r="B11" s="150" t="s">
        <v>133</v>
      </c>
      <c r="C11" s="150"/>
      <c r="D11" s="150"/>
    </row>
    <row r="12" spans="2:131" ht="29.25" customHeight="1" x14ac:dyDescent="0.3">
      <c r="D12" s="94" t="s">
        <v>274</v>
      </c>
    </row>
    <row r="13" spans="2:131" ht="54.75" customHeight="1" x14ac:dyDescent="0.3">
      <c r="B13" s="154" t="s">
        <v>132</v>
      </c>
      <c r="C13" s="154"/>
      <c r="D13" s="154"/>
      <c r="AQ13" s="10" t="s">
        <v>44</v>
      </c>
      <c r="AR13" s="10" t="s">
        <v>45</v>
      </c>
      <c r="AS13" s="10" t="s">
        <v>46</v>
      </c>
      <c r="AT13" s="10" t="s">
        <v>47</v>
      </c>
      <c r="AU13" s="10" t="s">
        <v>48</v>
      </c>
      <c r="AV13" s="10" t="s">
        <v>49</v>
      </c>
      <c r="AW13" s="10" t="s">
        <v>50</v>
      </c>
      <c r="AX13" s="10" t="s">
        <v>51</v>
      </c>
      <c r="AY13" s="10" t="s">
        <v>52</v>
      </c>
      <c r="AZ13" s="10" t="s">
        <v>53</v>
      </c>
      <c r="BA13" s="10" t="s">
        <v>54</v>
      </c>
      <c r="BB13" s="10" t="s">
        <v>55</v>
      </c>
      <c r="BC13" s="10" t="s">
        <v>56</v>
      </c>
      <c r="BD13" s="10" t="s">
        <v>57</v>
      </c>
      <c r="BE13" s="10" t="s">
        <v>58</v>
      </c>
      <c r="BF13" s="10" t="s">
        <v>59</v>
      </c>
      <c r="BG13" s="10" t="s">
        <v>60</v>
      </c>
      <c r="BH13" s="10" t="s">
        <v>61</v>
      </c>
      <c r="BI13" s="10" t="s">
        <v>62</v>
      </c>
      <c r="BJ13" s="10" t="s">
        <v>63</v>
      </c>
      <c r="BK13" s="10" t="s">
        <v>64</v>
      </c>
      <c r="BL13" s="10" t="s">
        <v>65</v>
      </c>
      <c r="BM13" s="10" t="s">
        <v>66</v>
      </c>
      <c r="BN13" s="10" t="s">
        <v>67</v>
      </c>
      <c r="BO13" s="10" t="s">
        <v>68</v>
      </c>
      <c r="BP13" s="10" t="s">
        <v>69</v>
      </c>
      <c r="BQ13" s="10" t="s">
        <v>70</v>
      </c>
      <c r="BR13" s="10" t="s">
        <v>71</v>
      </c>
      <c r="BS13" s="10" t="s">
        <v>72</v>
      </c>
      <c r="BT13" s="10" t="s">
        <v>73</v>
      </c>
      <c r="BU13" s="10" t="s">
        <v>74</v>
      </c>
      <c r="BV13" s="10" t="s">
        <v>75</v>
      </c>
      <c r="BW13" s="10" t="s">
        <v>92</v>
      </c>
      <c r="BX13" s="10" t="s">
        <v>93</v>
      </c>
      <c r="BY13" s="10" t="s">
        <v>94</v>
      </c>
      <c r="BZ13" s="10" t="s">
        <v>95</v>
      </c>
      <c r="CA13" s="10" t="s">
        <v>76</v>
      </c>
      <c r="CB13" s="10" t="s">
        <v>77</v>
      </c>
      <c r="CC13" s="10" t="s">
        <v>78</v>
      </c>
      <c r="CD13" s="10" t="s">
        <v>79</v>
      </c>
      <c r="CE13" s="10" t="s">
        <v>80</v>
      </c>
      <c r="CF13" s="10" t="s">
        <v>81</v>
      </c>
      <c r="CG13" s="10" t="s">
        <v>96</v>
      </c>
      <c r="CH13" s="10" t="s">
        <v>97</v>
      </c>
      <c r="CI13" s="10" t="s">
        <v>98</v>
      </c>
      <c r="CJ13" s="10" t="s">
        <v>99</v>
      </c>
      <c r="CK13" s="10" t="s">
        <v>100</v>
      </c>
      <c r="CL13" s="10" t="s">
        <v>101</v>
      </c>
      <c r="CM13" s="10" t="s">
        <v>82</v>
      </c>
      <c r="CN13" s="10" t="s">
        <v>83</v>
      </c>
      <c r="CO13" s="10" t="s">
        <v>84</v>
      </c>
      <c r="CP13" s="10" t="s">
        <v>85</v>
      </c>
      <c r="CQ13" s="10" t="s">
        <v>86</v>
      </c>
      <c r="CR13" s="10" t="s">
        <v>87</v>
      </c>
      <c r="CS13" s="10" t="s">
        <v>88</v>
      </c>
      <c r="CT13" s="10" t="s">
        <v>89</v>
      </c>
      <c r="CU13" s="10" t="s">
        <v>102</v>
      </c>
      <c r="CV13" s="10" t="s">
        <v>90</v>
      </c>
      <c r="CW13" s="10" t="s">
        <v>91</v>
      </c>
      <c r="CX13" s="10" t="s">
        <v>103</v>
      </c>
      <c r="CY13" s="10" t="s">
        <v>104</v>
      </c>
      <c r="CZ13" s="10" t="s">
        <v>105</v>
      </c>
      <c r="DA13" s="10" t="s">
        <v>106</v>
      </c>
      <c r="DB13" s="10" t="s">
        <v>107</v>
      </c>
      <c r="DC13" s="10" t="s">
        <v>108</v>
      </c>
      <c r="DD13" s="10" t="s">
        <v>109</v>
      </c>
      <c r="DE13" s="10" t="s">
        <v>110</v>
      </c>
      <c r="DF13" s="10" t="s">
        <v>111</v>
      </c>
      <c r="DG13" s="10" t="s">
        <v>112</v>
      </c>
      <c r="DH13" s="10" t="s">
        <v>113</v>
      </c>
      <c r="DI13" s="10" t="s">
        <v>114</v>
      </c>
      <c r="DJ13" s="10" t="s">
        <v>115</v>
      </c>
      <c r="DK13" s="10" t="s">
        <v>116</v>
      </c>
      <c r="DL13" s="10" t="s">
        <v>117</v>
      </c>
      <c r="DM13" s="10" t="s">
        <v>118</v>
      </c>
      <c r="DN13" s="10" t="s">
        <v>119</v>
      </c>
      <c r="DO13" s="10" t="s">
        <v>120</v>
      </c>
      <c r="DP13" s="10" t="s">
        <v>121</v>
      </c>
      <c r="DQ13" s="10" t="s">
        <v>122</v>
      </c>
      <c r="DR13" s="10" t="s">
        <v>123</v>
      </c>
      <c r="DS13" s="10" t="s">
        <v>124</v>
      </c>
      <c r="DT13" s="10" t="s">
        <v>125</v>
      </c>
      <c r="DU13" s="10" t="s">
        <v>126</v>
      </c>
      <c r="DV13" s="10" t="s">
        <v>127</v>
      </c>
      <c r="DW13" s="10" t="s">
        <v>128</v>
      </c>
      <c r="DX13" s="10" t="s">
        <v>129</v>
      </c>
      <c r="DY13" s="10" t="s">
        <v>130</v>
      </c>
      <c r="DZ13" s="10" t="s">
        <v>131</v>
      </c>
      <c r="EA13" s="10"/>
    </row>
    <row r="14" spans="2:131" ht="54.75" customHeight="1" x14ac:dyDescent="0.3">
      <c r="B14" s="157" t="s">
        <v>148</v>
      </c>
      <c r="C14" s="157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>
        <f>D33</f>
        <v>0</v>
      </c>
      <c r="BC14" s="10">
        <f>D34</f>
        <v>0</v>
      </c>
      <c r="BD14" s="10">
        <f>D35</f>
        <v>0</v>
      </c>
      <c r="BE14" s="10">
        <f>D36</f>
        <v>0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>
        <f>D71</f>
        <v>0</v>
      </c>
      <c r="BX14" s="10">
        <f>D73</f>
        <v>0</v>
      </c>
      <c r="BY14" s="10">
        <f>D74</f>
        <v>0</v>
      </c>
      <c r="BZ14" s="10">
        <f>D75</f>
        <v>0</v>
      </c>
      <c r="CA14" s="10">
        <f>D76</f>
        <v>0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>
        <f>D123</f>
        <v>0</v>
      </c>
      <c r="DA14" s="10">
        <f>D130</f>
        <v>0</v>
      </c>
      <c r="DB14" s="10">
        <f>D131</f>
        <v>0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>
        <f>D147</f>
        <v>0</v>
      </c>
      <c r="DQ14" s="10">
        <f>D148</f>
        <v>0</v>
      </c>
      <c r="DR14" s="10">
        <f>D149</f>
        <v>0</v>
      </c>
      <c r="DS14" s="10">
        <f>D150</f>
        <v>0</v>
      </c>
      <c r="DT14" s="10">
        <f>D151</f>
        <v>0</v>
      </c>
      <c r="DU14" s="10">
        <f>D152</f>
        <v>0</v>
      </c>
      <c r="DV14" s="10">
        <f>D153</f>
        <v>0</v>
      </c>
      <c r="DW14" s="10">
        <f>D154</f>
        <v>0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30.75" customHeight="1" x14ac:dyDescent="0.3">
      <c r="B16" s="151" t="s">
        <v>2</v>
      </c>
      <c r="C16" s="152"/>
      <c r="D16" s="15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135</v>
      </c>
      <c r="D17" s="8"/>
    </row>
    <row r="18" spans="2:18" ht="27.75" customHeight="1" x14ac:dyDescent="0.3">
      <c r="B18" s="50">
        <v>2</v>
      </c>
      <c r="C18" s="46" t="s">
        <v>143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150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271</v>
      </c>
      <c r="D20" s="49"/>
    </row>
    <row r="21" spans="2:18" ht="27.75" customHeight="1" x14ac:dyDescent="0.3">
      <c r="B21" s="50" t="s">
        <v>172</v>
      </c>
      <c r="C21" s="46" t="s">
        <v>269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151</v>
      </c>
      <c r="C22" s="46" t="s">
        <v>6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152</v>
      </c>
      <c r="C23" s="46" t="s">
        <v>276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153</v>
      </c>
      <c r="C24" s="46" t="s">
        <v>7</v>
      </c>
      <c r="D24" s="8"/>
    </row>
    <row r="25" spans="2:18" ht="27.75" customHeight="1" x14ac:dyDescent="0.3">
      <c r="B25" s="50" t="s">
        <v>154</v>
      </c>
      <c r="C25" s="46" t="s">
        <v>0</v>
      </c>
      <c r="D25" s="8"/>
    </row>
    <row r="26" spans="2:18" ht="27.75" customHeight="1" x14ac:dyDescent="0.3">
      <c r="B26" s="50" t="s">
        <v>155</v>
      </c>
      <c r="C26" s="46" t="s">
        <v>142</v>
      </c>
      <c r="D26" s="8"/>
    </row>
    <row r="27" spans="2:18" ht="27.75" customHeight="1" x14ac:dyDescent="0.3">
      <c r="B27" s="50" t="s">
        <v>156</v>
      </c>
      <c r="C27" s="46" t="s">
        <v>9</v>
      </c>
      <c r="D27" s="8"/>
    </row>
    <row r="28" spans="2:18" ht="27.75" customHeight="1" x14ac:dyDescent="0.3">
      <c r="B28" s="50" t="s">
        <v>157</v>
      </c>
      <c r="C28" s="46" t="s">
        <v>8</v>
      </c>
      <c r="D28" s="8"/>
    </row>
    <row r="29" spans="2:18" ht="27.75" customHeight="1" x14ac:dyDescent="0.3">
      <c r="B29" s="50" t="s">
        <v>158</v>
      </c>
      <c r="C29" s="46" t="s">
        <v>4</v>
      </c>
      <c r="D29" s="8"/>
    </row>
    <row r="30" spans="2:18" ht="27.75" customHeight="1" x14ac:dyDescent="0.3">
      <c r="B30" s="50" t="s">
        <v>275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270</v>
      </c>
      <c r="D31" s="8"/>
    </row>
    <row r="32" spans="2:18" ht="27.75" customHeight="1" x14ac:dyDescent="0.3">
      <c r="B32" s="50">
        <f>+B31+1</f>
        <v>6</v>
      </c>
      <c r="C32" s="46" t="s">
        <v>171</v>
      </c>
      <c r="D32" s="7"/>
    </row>
    <row r="33" spans="1:5" ht="61.9" customHeight="1" x14ac:dyDescent="0.3">
      <c r="B33" s="44">
        <f>B32+1</f>
        <v>7</v>
      </c>
      <c r="C33" s="53" t="s">
        <v>170</v>
      </c>
      <c r="D33" s="23"/>
    </row>
    <row r="34" spans="1:5" ht="54.6" customHeight="1" x14ac:dyDescent="0.3">
      <c r="B34" s="54">
        <f>B33+1</f>
        <v>8</v>
      </c>
      <c r="C34" s="46" t="s">
        <v>175</v>
      </c>
      <c r="D34" s="46"/>
    </row>
    <row r="35" spans="1:5" ht="30.6" customHeight="1" x14ac:dyDescent="0.3">
      <c r="B35" s="55"/>
      <c r="C35" s="56" t="s">
        <v>144</v>
      </c>
      <c r="D35" s="23"/>
    </row>
    <row r="36" spans="1:5" ht="35.450000000000003" customHeight="1" x14ac:dyDescent="0.3">
      <c r="B36" s="57"/>
      <c r="C36" s="58" t="s">
        <v>140</v>
      </c>
      <c r="D36" s="23"/>
    </row>
    <row r="37" spans="1:5" ht="26.25" customHeight="1" x14ac:dyDescent="0.3">
      <c r="B37" s="152" t="s">
        <v>138</v>
      </c>
      <c r="C37" s="152"/>
      <c r="D37" s="152"/>
    </row>
    <row r="38" spans="1:5" ht="46.5" x14ac:dyDescent="0.3">
      <c r="A38" s="10">
        <v>9</v>
      </c>
      <c r="B38" s="153">
        <f>B34+1</f>
        <v>9</v>
      </c>
      <c r="C38" s="59" t="s">
        <v>173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3"/>
      <c r="C39" s="61" t="s">
        <v>4</v>
      </c>
      <c r="D39" s="9"/>
    </row>
    <row r="40" spans="1:5" ht="20.25" customHeight="1" x14ac:dyDescent="0.3">
      <c r="B40" s="153"/>
      <c r="C40" s="61" t="s">
        <v>5</v>
      </c>
      <c r="D40" s="9"/>
    </row>
    <row r="41" spans="1:5" ht="20.25" customHeight="1" x14ac:dyDescent="0.3">
      <c r="B41" s="153"/>
      <c r="C41" s="61" t="s">
        <v>18</v>
      </c>
      <c r="D41" s="9"/>
    </row>
    <row r="42" spans="1:5" ht="20.25" customHeight="1" x14ac:dyDescent="0.3">
      <c r="B42" s="153"/>
      <c r="C42" s="61" t="s">
        <v>19</v>
      </c>
      <c r="D42" s="9"/>
    </row>
    <row r="43" spans="1:5" ht="33.75" customHeight="1" x14ac:dyDescent="0.3">
      <c r="B43" s="147">
        <f>B38+1</f>
        <v>10</v>
      </c>
      <c r="C43" s="59" t="s">
        <v>174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47"/>
      <c r="C44" s="61" t="s">
        <v>20</v>
      </c>
      <c r="D44" s="11"/>
    </row>
    <row r="45" spans="1:5" ht="18.75" customHeight="1" x14ac:dyDescent="0.3">
      <c r="B45" s="147"/>
      <c r="C45" s="61" t="s">
        <v>21</v>
      </c>
      <c r="D45" s="11"/>
    </row>
    <row r="46" spans="1:5" ht="18.75" customHeight="1" x14ac:dyDescent="0.3">
      <c r="B46" s="147"/>
      <c r="C46" s="61" t="s">
        <v>22</v>
      </c>
      <c r="D46" s="11"/>
    </row>
    <row r="47" spans="1:5" ht="33" customHeight="1" x14ac:dyDescent="0.3">
      <c r="B47" s="97">
        <f>B43+1</f>
        <v>11</v>
      </c>
      <c r="C47" s="53" t="s">
        <v>277</v>
      </c>
      <c r="D47" s="9"/>
    </row>
    <row r="48" spans="1:5" ht="31.5" x14ac:dyDescent="0.3">
      <c r="B48" s="97">
        <f>B47+1</f>
        <v>12</v>
      </c>
      <c r="C48" s="59" t="s">
        <v>278</v>
      </c>
      <c r="D48" s="9"/>
    </row>
    <row r="49" spans="2:19" ht="32.25" customHeight="1" x14ac:dyDescent="0.3">
      <c r="B49" s="97">
        <f>B48+1</f>
        <v>13</v>
      </c>
      <c r="C49" s="59" t="s">
        <v>10</v>
      </c>
      <c r="D49" s="9"/>
    </row>
    <row r="50" spans="2:19" ht="31.5" x14ac:dyDescent="0.3">
      <c r="B50" s="97">
        <f>B49+1</f>
        <v>14</v>
      </c>
      <c r="C50" s="59" t="s">
        <v>23</v>
      </c>
      <c r="D50" s="9"/>
    </row>
    <row r="51" spans="2:19" ht="30.75" customHeight="1" x14ac:dyDescent="0.3">
      <c r="B51" s="97">
        <f>B50+1</f>
        <v>15</v>
      </c>
      <c r="C51" s="59" t="s">
        <v>141</v>
      </c>
      <c r="D51" s="91"/>
    </row>
    <row r="52" spans="2:19" ht="46.5" x14ac:dyDescent="0.3">
      <c r="B52" s="147">
        <f>B51+1</f>
        <v>16</v>
      </c>
      <c r="C52" s="63" t="s">
        <v>176</v>
      </c>
      <c r="D52" s="64"/>
      <c r="E52" s="2">
        <f>IF(AND(D53&gt;0,D54&gt;0),"грешка",0)</f>
        <v>0</v>
      </c>
    </row>
    <row r="53" spans="2:19" ht="16.5" customHeight="1" x14ac:dyDescent="0.3">
      <c r="B53" s="147"/>
      <c r="C53" s="65" t="s">
        <v>225</v>
      </c>
      <c r="D53" s="92"/>
    </row>
    <row r="54" spans="2:19" ht="16.5" customHeight="1" x14ac:dyDescent="0.3">
      <c r="B54" s="147"/>
      <c r="C54" s="65" t="s">
        <v>226</v>
      </c>
      <c r="D54" s="92"/>
    </row>
    <row r="55" spans="2:19" ht="46.5" x14ac:dyDescent="0.3">
      <c r="B55" s="158">
        <f>B52+1</f>
        <v>17</v>
      </c>
      <c r="C55" s="63" t="s">
        <v>177</v>
      </c>
      <c r="D55" s="60"/>
      <c r="E55" s="2">
        <f>IF(AND(D56&gt;0,D57&gt;0),"грешка",0)</f>
        <v>0</v>
      </c>
    </row>
    <row r="56" spans="2:19" ht="17.25" customHeight="1" x14ac:dyDescent="0.3">
      <c r="B56" s="158"/>
      <c r="C56" s="65" t="s">
        <v>225</v>
      </c>
      <c r="D56" s="9"/>
    </row>
    <row r="57" spans="2:19" ht="17.25" customHeight="1" x14ac:dyDescent="0.3">
      <c r="B57" s="158"/>
      <c r="C57" s="65" t="s">
        <v>226</v>
      </c>
      <c r="D57" s="9"/>
    </row>
    <row r="58" spans="2:19" x14ac:dyDescent="0.3">
      <c r="B58" s="147">
        <f>B55+1</f>
        <v>18</v>
      </c>
      <c r="C58" s="59" t="s">
        <v>279</v>
      </c>
      <c r="D58" s="60"/>
    </row>
    <row r="59" spans="2:19" ht="21.75" customHeight="1" x14ac:dyDescent="0.3">
      <c r="B59" s="147"/>
      <c r="C59" s="61" t="s">
        <v>24</v>
      </c>
      <c r="D59" s="11"/>
      <c r="E59" s="66"/>
      <c r="F59" s="66"/>
      <c r="S59" s="66"/>
    </row>
    <row r="60" spans="2:19" ht="21.75" customHeight="1" x14ac:dyDescent="0.3">
      <c r="B60" s="147"/>
      <c r="C60" s="61" t="s">
        <v>25</v>
      </c>
      <c r="D60" s="11"/>
      <c r="E60" s="66"/>
      <c r="F60" s="66"/>
      <c r="S60" s="66"/>
    </row>
    <row r="61" spans="2:19" ht="21.75" customHeight="1" x14ac:dyDescent="0.3">
      <c r="B61" s="147"/>
      <c r="C61" s="61" t="s">
        <v>26</v>
      </c>
      <c r="D61" s="11"/>
      <c r="E61" s="66"/>
      <c r="F61" s="66"/>
      <c r="S61" s="66"/>
    </row>
    <row r="62" spans="2:19" ht="21.75" customHeight="1" x14ac:dyDescent="0.3">
      <c r="B62" s="147"/>
      <c r="C62" s="61" t="s">
        <v>27</v>
      </c>
      <c r="D62" s="11"/>
      <c r="E62" s="66"/>
      <c r="F62" s="66"/>
      <c r="S62" s="66"/>
    </row>
    <row r="63" spans="2:19" ht="21.75" customHeight="1" x14ac:dyDescent="0.3">
      <c r="B63" s="147"/>
      <c r="C63" s="61" t="s">
        <v>28</v>
      </c>
      <c r="D63" s="11"/>
      <c r="E63" s="66"/>
      <c r="F63" s="66"/>
      <c r="S63" s="66"/>
    </row>
    <row r="64" spans="2:19" ht="35.25" customHeight="1" x14ac:dyDescent="0.3">
      <c r="B64" s="147"/>
      <c r="C64" s="61" t="s">
        <v>42</v>
      </c>
      <c r="D64" s="11"/>
      <c r="E64" s="66"/>
      <c r="F64" s="66"/>
      <c r="S64" s="66"/>
    </row>
    <row r="65" spans="2:19" ht="51" customHeight="1" x14ac:dyDescent="0.3">
      <c r="B65" s="147">
        <f>B58+1</f>
        <v>19</v>
      </c>
      <c r="C65" s="63" t="s">
        <v>178</v>
      </c>
      <c r="D65" s="95"/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47"/>
      <c r="C66" s="61" t="s">
        <v>37</v>
      </c>
      <c r="D66" s="11"/>
      <c r="E66" s="66"/>
      <c r="F66" s="66"/>
      <c r="S66" s="66"/>
    </row>
    <row r="67" spans="2:19" ht="21.75" customHeight="1" x14ac:dyDescent="0.3">
      <c r="B67" s="147"/>
      <c r="C67" s="61" t="s">
        <v>38</v>
      </c>
      <c r="D67" s="11"/>
      <c r="E67" s="66"/>
      <c r="F67" s="66"/>
      <c r="S67" s="66"/>
    </row>
    <row r="68" spans="2:19" ht="21.75" customHeight="1" x14ac:dyDescent="0.3">
      <c r="B68" s="147"/>
      <c r="C68" s="61" t="s">
        <v>39</v>
      </c>
      <c r="D68" s="11"/>
      <c r="E68" s="66"/>
      <c r="F68" s="66"/>
      <c r="S68" s="66"/>
    </row>
    <row r="69" spans="2:19" ht="21.75" customHeight="1" x14ac:dyDescent="0.3">
      <c r="B69" s="147"/>
      <c r="C69" s="61" t="s">
        <v>40</v>
      </c>
      <c r="D69" s="11"/>
      <c r="E69" s="66"/>
      <c r="F69" s="66"/>
      <c r="S69" s="66"/>
    </row>
    <row r="70" spans="2:19" ht="21.75" customHeight="1" x14ac:dyDescent="0.3">
      <c r="B70" s="147"/>
      <c r="C70" s="61" t="s">
        <v>41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29</v>
      </c>
      <c r="D71" s="95"/>
      <c r="E71" s="67"/>
      <c r="F71" s="67"/>
      <c r="S71" s="68"/>
    </row>
    <row r="72" spans="2:19" ht="31.5" x14ac:dyDescent="0.3">
      <c r="B72" s="147">
        <f>B71+1</f>
        <v>21</v>
      </c>
      <c r="C72" s="59" t="s">
        <v>30</v>
      </c>
      <c r="D72" s="95"/>
    </row>
    <row r="73" spans="2:19" ht="22.5" customHeight="1" x14ac:dyDescent="0.3">
      <c r="B73" s="147"/>
      <c r="C73" s="61" t="s">
        <v>227</v>
      </c>
      <c r="D73" s="11"/>
    </row>
    <row r="74" spans="2:19" ht="22.5" customHeight="1" x14ac:dyDescent="0.3">
      <c r="B74" s="147"/>
      <c r="C74" s="61" t="s">
        <v>228</v>
      </c>
      <c r="D74" s="11"/>
    </row>
    <row r="75" spans="2:19" ht="22.5" customHeight="1" x14ac:dyDescent="0.3">
      <c r="B75" s="147"/>
      <c r="C75" s="61" t="s">
        <v>229</v>
      </c>
      <c r="D75" s="11"/>
    </row>
    <row r="76" spans="2:19" ht="47.25" x14ac:dyDescent="0.3">
      <c r="B76" s="97">
        <f>B72+1</f>
        <v>22</v>
      </c>
      <c r="C76" s="59" t="s">
        <v>12</v>
      </c>
      <c r="D76" s="95"/>
    </row>
    <row r="77" spans="2:19" ht="45.75" customHeight="1" x14ac:dyDescent="0.3">
      <c r="B77" s="147">
        <f>B76+1</f>
        <v>23</v>
      </c>
      <c r="C77" s="59" t="s">
        <v>159</v>
      </c>
      <c r="D77" s="95"/>
      <c r="E77" s="2">
        <f>IF(AND(D78&gt;0,D79&gt;0),"грешка",0)</f>
        <v>0</v>
      </c>
    </row>
    <row r="78" spans="2:19" ht="19.899999999999999" customHeight="1" x14ac:dyDescent="0.3">
      <c r="B78" s="147"/>
      <c r="C78" s="56" t="s">
        <v>225</v>
      </c>
      <c r="D78" s="9"/>
    </row>
    <row r="79" spans="2:19" ht="19.899999999999999" customHeight="1" x14ac:dyDescent="0.3">
      <c r="B79" s="147"/>
      <c r="C79" s="56" t="s">
        <v>226</v>
      </c>
      <c r="D79" s="9"/>
    </row>
    <row r="80" spans="2:19" ht="39" customHeight="1" x14ac:dyDescent="0.3">
      <c r="B80" s="97">
        <f>B77+1</f>
        <v>24</v>
      </c>
      <c r="C80" s="69" t="s">
        <v>160</v>
      </c>
      <c r="D80" s="95"/>
    </row>
    <row r="81" spans="2:5" ht="63" x14ac:dyDescent="0.3">
      <c r="B81" s="153">
        <f>B80+1</f>
        <v>25</v>
      </c>
      <c r="C81" s="59" t="s">
        <v>161</v>
      </c>
      <c r="D81" s="95"/>
      <c r="E81" s="2">
        <f>IF(AND(D82&gt;0,D83&gt;0),"грешка",0)</f>
        <v>0</v>
      </c>
    </row>
    <row r="82" spans="2:5" ht="17.45" customHeight="1" x14ac:dyDescent="0.3">
      <c r="B82" s="153"/>
      <c r="C82" s="56" t="s">
        <v>225</v>
      </c>
      <c r="D82" s="9"/>
    </row>
    <row r="83" spans="2:5" ht="17.45" customHeight="1" x14ac:dyDescent="0.3">
      <c r="B83" s="153"/>
      <c r="C83" s="56" t="s">
        <v>226</v>
      </c>
      <c r="D83" s="9"/>
    </row>
    <row r="84" spans="2:5" ht="73.5" customHeight="1" x14ac:dyDescent="0.3">
      <c r="B84" s="97">
        <f>B81+1</f>
        <v>26</v>
      </c>
      <c r="C84" s="59" t="s">
        <v>162</v>
      </c>
      <c r="D84" s="95"/>
    </row>
    <row r="85" spans="2:5" ht="31.5" x14ac:dyDescent="0.3">
      <c r="B85" s="153">
        <f>B84+1</f>
        <v>27</v>
      </c>
      <c r="C85" s="46" t="s">
        <v>280</v>
      </c>
      <c r="D85" s="45"/>
      <c r="E85" s="2">
        <f>IF(AND(D86&gt;0,D87&gt;0),"грешка",0)</f>
        <v>0</v>
      </c>
    </row>
    <row r="86" spans="2:5" ht="17.45" customHeight="1" x14ac:dyDescent="0.3">
      <c r="B86" s="153"/>
      <c r="C86" s="56" t="s">
        <v>225</v>
      </c>
      <c r="D86" s="9"/>
    </row>
    <row r="87" spans="2:5" ht="17.45" customHeight="1" x14ac:dyDescent="0.3">
      <c r="B87" s="153"/>
      <c r="C87" s="56" t="s">
        <v>226</v>
      </c>
      <c r="D87" s="9"/>
    </row>
    <row r="88" spans="2:5" ht="47.25" x14ac:dyDescent="0.3">
      <c r="B88" s="97">
        <f>B85+1</f>
        <v>28</v>
      </c>
      <c r="C88" s="46" t="s">
        <v>163</v>
      </c>
      <c r="D88" s="11"/>
    </row>
    <row r="89" spans="2:5" ht="70.5" customHeight="1" x14ac:dyDescent="0.3">
      <c r="B89" s="153">
        <f>B88+1</f>
        <v>29</v>
      </c>
      <c r="C89" s="46" t="s">
        <v>179</v>
      </c>
      <c r="D89" s="95"/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3"/>
      <c r="C90" s="56" t="s">
        <v>31</v>
      </c>
      <c r="D90" s="11"/>
    </row>
    <row r="91" spans="2:5" ht="36.75" customHeight="1" x14ac:dyDescent="0.3">
      <c r="B91" s="153"/>
      <c r="C91" s="56" t="s">
        <v>32</v>
      </c>
      <c r="D91" s="11"/>
    </row>
    <row r="92" spans="2:5" ht="23.25" customHeight="1" x14ac:dyDescent="0.3">
      <c r="B92" s="153"/>
      <c r="C92" s="56" t="s">
        <v>33</v>
      </c>
      <c r="D92" s="11"/>
    </row>
    <row r="93" spans="2:5" ht="23.25" customHeight="1" x14ac:dyDescent="0.3">
      <c r="B93" s="153"/>
      <c r="C93" s="56" t="s">
        <v>34</v>
      </c>
      <c r="D93" s="11"/>
    </row>
    <row r="94" spans="2:5" ht="23.25" customHeight="1" x14ac:dyDescent="0.3">
      <c r="B94" s="153"/>
      <c r="C94" s="56" t="s">
        <v>3</v>
      </c>
      <c r="D94" s="11"/>
    </row>
    <row r="95" spans="2:5" ht="63" x14ac:dyDescent="0.3">
      <c r="B95" s="147">
        <f>B89+1</f>
        <v>30</v>
      </c>
      <c r="C95" s="46" t="s">
        <v>281</v>
      </c>
      <c r="D95" s="45"/>
      <c r="E95" s="2">
        <f>IF(AND(D96&gt;0,D97&gt;0),"грешка",0)</f>
        <v>0</v>
      </c>
    </row>
    <row r="96" spans="2:5" ht="21" customHeight="1" x14ac:dyDescent="0.3">
      <c r="B96" s="147"/>
      <c r="C96" s="56" t="s">
        <v>225</v>
      </c>
      <c r="D96" s="9"/>
    </row>
    <row r="97" spans="1:18" ht="21" customHeight="1" x14ac:dyDescent="0.3">
      <c r="B97" s="147"/>
      <c r="C97" s="56" t="s">
        <v>226</v>
      </c>
      <c r="D97" s="9"/>
    </row>
    <row r="98" spans="1:18" ht="63" x14ac:dyDescent="0.3">
      <c r="B98" s="97">
        <f>B95+1</f>
        <v>31</v>
      </c>
      <c r="C98" s="46" t="s">
        <v>164</v>
      </c>
      <c r="D98" s="11"/>
    </row>
    <row r="99" spans="1:18" ht="24" customHeight="1" x14ac:dyDescent="0.3">
      <c r="B99" s="145" t="s">
        <v>13</v>
      </c>
      <c r="C99" s="145"/>
      <c r="D99" s="145"/>
    </row>
    <row r="100" spans="1:18" ht="31.5" x14ac:dyDescent="0.3">
      <c r="B100" s="97">
        <f>B98+1</f>
        <v>32</v>
      </c>
      <c r="C100" s="46" t="s">
        <v>134</v>
      </c>
      <c r="D100" s="11"/>
    </row>
    <row r="101" spans="1:18" s="70" customFormat="1" ht="126" x14ac:dyDescent="0.3">
      <c r="A101" s="77"/>
      <c r="B101" s="96">
        <f>B100+1</f>
        <v>33</v>
      </c>
      <c r="C101" s="53" t="s">
        <v>282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47.25" x14ac:dyDescent="0.3">
      <c r="B102" s="147">
        <f>B101+1</f>
        <v>34</v>
      </c>
      <c r="C102" s="46" t="s">
        <v>165</v>
      </c>
      <c r="D102" s="45"/>
      <c r="E102" s="2">
        <f>IF(AND(D103&gt;0,D104&gt;0),"грешка",0)</f>
        <v>0</v>
      </c>
    </row>
    <row r="103" spans="1:18" ht="21" customHeight="1" x14ac:dyDescent="0.3">
      <c r="B103" s="147"/>
      <c r="C103" s="56" t="s">
        <v>225</v>
      </c>
      <c r="D103" s="11"/>
    </row>
    <row r="104" spans="1:18" ht="21" customHeight="1" x14ac:dyDescent="0.3">
      <c r="B104" s="147"/>
      <c r="C104" s="56" t="s">
        <v>226</v>
      </c>
      <c r="D104" s="11"/>
    </row>
    <row r="105" spans="1:18" ht="63" x14ac:dyDescent="0.3">
      <c r="B105" s="147">
        <f>B102+1</f>
        <v>35</v>
      </c>
      <c r="C105" s="72" t="s">
        <v>166</v>
      </c>
      <c r="D105" s="45"/>
      <c r="E105" s="2">
        <f>IF(AND(D106&gt;0,D107&gt;0),"грешка",0)</f>
        <v>0</v>
      </c>
    </row>
    <row r="106" spans="1:18" ht="21" customHeight="1" x14ac:dyDescent="0.3">
      <c r="B106" s="147"/>
      <c r="C106" s="56" t="s">
        <v>225</v>
      </c>
      <c r="D106" s="11"/>
    </row>
    <row r="107" spans="1:18" ht="21" customHeight="1" x14ac:dyDescent="0.3">
      <c r="B107" s="147"/>
      <c r="C107" s="56" t="s">
        <v>226</v>
      </c>
      <c r="D107" s="11"/>
    </row>
    <row r="108" spans="1:18" ht="47.25" x14ac:dyDescent="0.3">
      <c r="B108" s="147">
        <f>B105+1</f>
        <v>36</v>
      </c>
      <c r="C108" s="72" t="s">
        <v>167</v>
      </c>
      <c r="D108" s="45"/>
      <c r="E108" s="2">
        <f>IF(AND(D109&gt;0,D110&gt;0),"грешка",0)</f>
        <v>0</v>
      </c>
    </row>
    <row r="109" spans="1:18" ht="21" customHeight="1" x14ac:dyDescent="0.3">
      <c r="B109" s="147"/>
      <c r="C109" s="56" t="s">
        <v>225</v>
      </c>
      <c r="D109" s="11"/>
    </row>
    <row r="110" spans="1:18" ht="21" customHeight="1" x14ac:dyDescent="0.3">
      <c r="B110" s="147"/>
      <c r="C110" s="56" t="s">
        <v>226</v>
      </c>
      <c r="D110" s="11"/>
    </row>
    <row r="111" spans="1:18" ht="78.75" x14ac:dyDescent="0.3">
      <c r="B111" s="147">
        <f>B108+1</f>
        <v>37</v>
      </c>
      <c r="C111" s="46" t="s">
        <v>168</v>
      </c>
      <c r="D111" s="45"/>
      <c r="E111" s="2">
        <f>IF(AND(D112&gt;0,D113&gt;0),"грешка",0)</f>
        <v>0</v>
      </c>
    </row>
    <row r="112" spans="1:18" ht="21" customHeight="1" x14ac:dyDescent="0.3">
      <c r="B112" s="147"/>
      <c r="C112" s="56" t="s">
        <v>225</v>
      </c>
      <c r="D112" s="11"/>
    </row>
    <row r="113" spans="2:5" ht="21" customHeight="1" x14ac:dyDescent="0.3">
      <c r="B113" s="147"/>
      <c r="C113" s="56" t="s">
        <v>226</v>
      </c>
      <c r="D113" s="11"/>
    </row>
    <row r="114" spans="2:5" ht="63" x14ac:dyDescent="0.3">
      <c r="B114" s="147">
        <f>B111+1</f>
        <v>38</v>
      </c>
      <c r="C114" s="46" t="s">
        <v>169</v>
      </c>
      <c r="D114" s="45"/>
      <c r="E114" s="2">
        <f>IF(AND(D115&gt;0,D116&gt;0),"грешка",0)</f>
        <v>0</v>
      </c>
    </row>
    <row r="115" spans="2:5" ht="21" customHeight="1" x14ac:dyDescent="0.3">
      <c r="B115" s="147"/>
      <c r="C115" s="56" t="s">
        <v>225</v>
      </c>
      <c r="D115" s="11"/>
    </row>
    <row r="116" spans="2:5" ht="21" customHeight="1" x14ac:dyDescent="0.3">
      <c r="B116" s="147"/>
      <c r="C116" s="56" t="s">
        <v>226</v>
      </c>
      <c r="D116" s="11"/>
    </row>
    <row r="117" spans="2:5" ht="21" customHeight="1" x14ac:dyDescent="0.3">
      <c r="B117" s="147">
        <f>B114+1</f>
        <v>39</v>
      </c>
      <c r="C117" s="46" t="s">
        <v>14</v>
      </c>
      <c r="D117" s="95"/>
    </row>
    <row r="118" spans="2:5" ht="21" customHeight="1" x14ac:dyDescent="0.3">
      <c r="B118" s="147"/>
      <c r="C118" s="56" t="s">
        <v>15</v>
      </c>
      <c r="D118" s="11"/>
    </row>
    <row r="119" spans="2:5" ht="21" customHeight="1" x14ac:dyDescent="0.3">
      <c r="B119" s="147"/>
      <c r="C119" s="56" t="s">
        <v>16</v>
      </c>
      <c r="D119" s="11"/>
    </row>
    <row r="120" spans="2:5" ht="31.5" x14ac:dyDescent="0.3">
      <c r="B120" s="147">
        <f>B117+1</f>
        <v>40</v>
      </c>
      <c r="C120" s="53" t="s">
        <v>35</v>
      </c>
      <c r="D120" s="95"/>
    </row>
    <row r="121" spans="2:5" x14ac:dyDescent="0.3">
      <c r="B121" s="147"/>
      <c r="C121" s="73" t="s">
        <v>36</v>
      </c>
      <c r="D121" s="11"/>
    </row>
    <row r="122" spans="2:5" x14ac:dyDescent="0.3">
      <c r="B122" s="147"/>
      <c r="C122" s="73" t="s">
        <v>17</v>
      </c>
      <c r="D122" s="11"/>
    </row>
    <row r="123" spans="2:5" ht="31.5" x14ac:dyDescent="0.3">
      <c r="B123" s="97">
        <f>B120+1</f>
        <v>41</v>
      </c>
      <c r="C123" s="53" t="s">
        <v>43</v>
      </c>
      <c r="D123" s="95"/>
    </row>
    <row r="124" spans="2:5" ht="24.75" customHeight="1" x14ac:dyDescent="0.3">
      <c r="B124" s="145" t="s">
        <v>139</v>
      </c>
      <c r="C124" s="145"/>
      <c r="D124" s="145"/>
    </row>
    <row r="125" spans="2:5" ht="96" customHeight="1" x14ac:dyDescent="0.3">
      <c r="B125" s="96">
        <f>B123+1</f>
        <v>42</v>
      </c>
      <c r="C125" s="53" t="s">
        <v>230</v>
      </c>
      <c r="D125" s="95"/>
    </row>
    <row r="126" spans="2:5" ht="19.149999999999999" customHeight="1" x14ac:dyDescent="0.3">
      <c r="B126" s="74"/>
      <c r="C126" s="75" t="s">
        <v>145</v>
      </c>
      <c r="D126" s="9"/>
    </row>
    <row r="127" spans="2:5" ht="19.149999999999999" customHeight="1" x14ac:dyDescent="0.3">
      <c r="B127" s="74"/>
      <c r="C127" s="75" t="s">
        <v>146</v>
      </c>
      <c r="D127" s="9"/>
    </row>
    <row r="128" spans="2:5" ht="19.149999999999999" customHeight="1" thickBot="1" x14ac:dyDescent="0.35">
      <c r="B128" s="100"/>
      <c r="C128" s="75" t="s">
        <v>147</v>
      </c>
      <c r="D128" s="9"/>
    </row>
    <row r="129" spans="1:20" s="76" customFormat="1" ht="138" customHeight="1" x14ac:dyDescent="0.35">
      <c r="A129" s="140"/>
      <c r="B129" s="101">
        <f>+B125+1</f>
        <v>43</v>
      </c>
      <c r="C129" s="148" t="s">
        <v>337</v>
      </c>
      <c r="D129" s="149"/>
      <c r="E129" s="3">
        <f>IF(SUM(A130:A146,E146,E148)&gt;1,"превишен брой уреди",0)</f>
        <v>0</v>
      </c>
      <c r="G129" s="104" t="s">
        <v>302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A130" s="10">
        <f t="shared" ref="A130:A156" si="0">+IF(D130&gt;0,1,0)</f>
        <v>0</v>
      </c>
      <c r="B130" s="102"/>
      <c r="C130" s="98" t="s">
        <v>292</v>
      </c>
      <c r="D130" s="11"/>
      <c r="E130" s="77"/>
      <c r="G130" s="105">
        <f t="shared" ref="G130:G138" si="1">+IF(Q191="Не",0,Q191)</f>
        <v>0</v>
      </c>
      <c r="J130" s="39"/>
    </row>
    <row r="131" spans="1:20" ht="22.9" customHeight="1" x14ac:dyDescent="0.3">
      <c r="A131" s="10">
        <f t="shared" si="0"/>
        <v>0</v>
      </c>
      <c r="B131" s="102"/>
      <c r="C131" s="98" t="s">
        <v>291</v>
      </c>
      <c r="D131" s="11"/>
      <c r="E131" s="77"/>
      <c r="G131" s="105">
        <f t="shared" si="1"/>
        <v>0</v>
      </c>
      <c r="J131" s="39"/>
    </row>
    <row r="132" spans="1:20" ht="22.9" customHeight="1" x14ac:dyDescent="0.3">
      <c r="A132" s="10">
        <f t="shared" si="0"/>
        <v>0</v>
      </c>
      <c r="B132" s="102"/>
      <c r="C132" s="98" t="s">
        <v>290</v>
      </c>
      <c r="D132" s="11"/>
      <c r="E132" s="77"/>
      <c r="G132" s="105">
        <f t="shared" si="1"/>
        <v>0</v>
      </c>
      <c r="J132" s="39"/>
    </row>
    <row r="133" spans="1:20" ht="22.9" customHeight="1" x14ac:dyDescent="0.3">
      <c r="A133" s="10">
        <f t="shared" si="0"/>
        <v>0</v>
      </c>
      <c r="B133" s="102"/>
      <c r="C133" s="98" t="s">
        <v>289</v>
      </c>
      <c r="D133" s="11"/>
      <c r="E133" s="77"/>
      <c r="G133" s="105">
        <f t="shared" si="1"/>
        <v>0</v>
      </c>
      <c r="J133" s="39"/>
    </row>
    <row r="134" spans="1:20" ht="22.9" customHeight="1" x14ac:dyDescent="0.3">
      <c r="A134" s="10">
        <f t="shared" si="0"/>
        <v>0</v>
      </c>
      <c r="B134" s="102"/>
      <c r="C134" s="98" t="s">
        <v>288</v>
      </c>
      <c r="D134" s="11"/>
      <c r="E134" s="77"/>
      <c r="G134" s="105">
        <f t="shared" si="1"/>
        <v>0</v>
      </c>
      <c r="J134" s="39"/>
    </row>
    <row r="135" spans="1:20" ht="22.9" customHeight="1" x14ac:dyDescent="0.3">
      <c r="A135" s="10">
        <f t="shared" si="0"/>
        <v>0</v>
      </c>
      <c r="B135" s="102"/>
      <c r="C135" s="98" t="s">
        <v>287</v>
      </c>
      <c r="D135" s="11"/>
      <c r="E135" s="77"/>
      <c r="G135" s="105">
        <f t="shared" si="1"/>
        <v>0</v>
      </c>
      <c r="J135" s="39"/>
    </row>
    <row r="136" spans="1:20" ht="22.9" customHeight="1" x14ac:dyDescent="0.3">
      <c r="A136" s="10">
        <f t="shared" si="0"/>
        <v>0</v>
      </c>
      <c r="B136" s="102"/>
      <c r="C136" s="98" t="s">
        <v>286</v>
      </c>
      <c r="D136" s="11"/>
      <c r="E136" s="77"/>
      <c r="G136" s="105">
        <f t="shared" si="1"/>
        <v>0</v>
      </c>
      <c r="H136" s="106"/>
      <c r="J136" s="39"/>
    </row>
    <row r="137" spans="1:20" ht="22.9" customHeight="1" x14ac:dyDescent="0.3">
      <c r="A137" s="10">
        <f t="shared" si="0"/>
        <v>0</v>
      </c>
      <c r="B137" s="102"/>
      <c r="C137" s="98" t="s">
        <v>285</v>
      </c>
      <c r="D137" s="11"/>
      <c r="E137" s="77"/>
      <c r="G137" s="105">
        <f t="shared" si="1"/>
        <v>0</v>
      </c>
      <c r="H137" s="106"/>
      <c r="J137" s="39"/>
    </row>
    <row r="138" spans="1:20" ht="22.9" customHeight="1" x14ac:dyDescent="0.3">
      <c r="A138" s="10">
        <f t="shared" si="0"/>
        <v>0</v>
      </c>
      <c r="B138" s="102"/>
      <c r="C138" s="98" t="s">
        <v>284</v>
      </c>
      <c r="D138" s="11"/>
      <c r="E138" s="77"/>
      <c r="G138" s="105">
        <f t="shared" si="1"/>
        <v>0</v>
      </c>
      <c r="H138" s="106"/>
      <c r="J138" s="39"/>
    </row>
    <row r="139" spans="1:20" ht="22.9" customHeight="1" x14ac:dyDescent="0.3">
      <c r="A139" s="10">
        <f t="shared" si="0"/>
        <v>0</v>
      </c>
      <c r="B139" s="102"/>
      <c r="C139" s="98" t="s">
        <v>283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0"/>
        <v>0</v>
      </c>
      <c r="B140" s="102"/>
      <c r="C140" s="98" t="s">
        <v>294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0"/>
        <v>0</v>
      </c>
      <c r="B141" s="102"/>
      <c r="C141" s="98" t="s">
        <v>295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0"/>
        <v>0</v>
      </c>
      <c r="B142" s="102"/>
      <c r="C142" s="98" t="s">
        <v>296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0"/>
        <v>0</v>
      </c>
      <c r="B143" s="102"/>
      <c r="C143" s="98" t="s">
        <v>293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0"/>
        <v>0</v>
      </c>
      <c r="B144" s="102"/>
      <c r="C144" s="98" t="s">
        <v>297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0"/>
        <v>0</v>
      </c>
      <c r="B145" s="102"/>
      <c r="C145" s="98" t="s">
        <v>298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0"/>
        <v>0</v>
      </c>
      <c r="B146" s="102"/>
      <c r="C146" s="98" t="s">
        <v>299</v>
      </c>
      <c r="D146" s="11"/>
      <c r="E146" s="4">
        <f>IF(OR(D147&gt;0,D148&gt;0),1,0)</f>
        <v>0</v>
      </c>
      <c r="G146" s="105">
        <f t="shared" si="2"/>
        <v>0</v>
      </c>
      <c r="H146" s="106"/>
      <c r="J146" s="39"/>
    </row>
    <row r="147" spans="1:10" ht="22.9" customHeight="1" x14ac:dyDescent="0.3">
      <c r="A147" s="10">
        <f t="shared" si="0"/>
        <v>0</v>
      </c>
      <c r="B147" s="102"/>
      <c r="C147" s="98" t="s">
        <v>300</v>
      </c>
      <c r="D147" s="11"/>
      <c r="E147" s="4">
        <f>IF((D147+D148)&gt;3,"Превишен максимален брой конвектори",0)</f>
        <v>0</v>
      </c>
      <c r="G147" s="105">
        <f t="shared" si="2"/>
        <v>0</v>
      </c>
      <c r="J147" s="39"/>
    </row>
    <row r="148" spans="1:10" ht="22.9" customHeight="1" x14ac:dyDescent="0.3">
      <c r="A148" s="10">
        <f t="shared" si="0"/>
        <v>0</v>
      </c>
      <c r="B148" s="102"/>
      <c r="C148" s="98" t="s">
        <v>301</v>
      </c>
      <c r="D148" s="11"/>
      <c r="E148" s="4">
        <f>IF(OR(D149&gt;0,D150&gt;0,D151&gt;0,D152&gt;0,D153&gt;0,D154&gt;0),1,0)</f>
        <v>0</v>
      </c>
      <c r="G148" s="105">
        <f t="shared" si="2"/>
        <v>0</v>
      </c>
      <c r="J148" s="39"/>
    </row>
    <row r="149" spans="1:10" ht="22.9" customHeight="1" x14ac:dyDescent="0.3">
      <c r="A149" s="10">
        <f t="shared" si="0"/>
        <v>0</v>
      </c>
      <c r="B149" s="102"/>
      <c r="C149" s="98" t="s">
        <v>329</v>
      </c>
      <c r="D149" s="11"/>
      <c r="E149" s="4">
        <f>IF((D149+D150+D151+D152+D153+D154)&gt;3,"Превишен максимален брой климатици",0)</f>
        <v>0</v>
      </c>
      <c r="G149" s="105">
        <f t="shared" si="2"/>
        <v>0</v>
      </c>
      <c r="J149" s="39"/>
    </row>
    <row r="150" spans="1:10" ht="22.9" customHeight="1" x14ac:dyDescent="0.3">
      <c r="A150" s="10">
        <f t="shared" si="0"/>
        <v>0</v>
      </c>
      <c r="B150" s="102"/>
      <c r="C150" s="98" t="s">
        <v>330</v>
      </c>
      <c r="D150" s="11"/>
      <c r="E150" s="10"/>
      <c r="G150" s="105">
        <f t="shared" si="2"/>
        <v>0</v>
      </c>
      <c r="J150" s="39"/>
    </row>
    <row r="151" spans="1:10" ht="22.9" customHeight="1" x14ac:dyDescent="0.3">
      <c r="A151" s="10">
        <f t="shared" si="0"/>
        <v>0</v>
      </c>
      <c r="B151" s="102"/>
      <c r="C151" s="98" t="s">
        <v>331</v>
      </c>
      <c r="D151" s="11"/>
      <c r="E151" s="10"/>
      <c r="G151" s="105">
        <f t="shared" si="2"/>
        <v>0</v>
      </c>
      <c r="J151" s="39"/>
    </row>
    <row r="152" spans="1:10" ht="22.9" customHeight="1" x14ac:dyDescent="0.3">
      <c r="A152" s="10">
        <f t="shared" si="0"/>
        <v>0</v>
      </c>
      <c r="B152" s="102"/>
      <c r="C152" s="98" t="s">
        <v>332</v>
      </c>
      <c r="D152" s="11"/>
      <c r="E152" s="10"/>
      <c r="G152" s="105">
        <f t="shared" si="2"/>
        <v>0</v>
      </c>
      <c r="J152" s="39"/>
    </row>
    <row r="153" spans="1:10" ht="22.9" customHeight="1" x14ac:dyDescent="0.3">
      <c r="A153" s="10">
        <f t="shared" si="0"/>
        <v>0</v>
      </c>
      <c r="B153" s="102"/>
      <c r="C153" s="98" t="s">
        <v>333</v>
      </c>
      <c r="D153" s="11"/>
      <c r="E153" s="10"/>
      <c r="G153" s="105">
        <f t="shared" si="2"/>
        <v>0</v>
      </c>
      <c r="J153" s="39"/>
    </row>
    <row r="154" spans="1:10" ht="22.9" customHeight="1" thickBot="1" x14ac:dyDescent="0.35">
      <c r="A154" s="10">
        <f t="shared" si="0"/>
        <v>0</v>
      </c>
      <c r="B154" s="102"/>
      <c r="C154" s="99" t="s">
        <v>334</v>
      </c>
      <c r="D154" s="11"/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 t="shared" si="0"/>
        <v>0</v>
      </c>
      <c r="B155" s="102"/>
      <c r="C155" s="98" t="s">
        <v>335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 t="shared" si="0"/>
        <v>0</v>
      </c>
      <c r="B156" s="103"/>
      <c r="C156" s="98" t="s">
        <v>336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46" t="s">
        <v>272</v>
      </c>
      <c r="C157" s="145"/>
      <c r="D157" s="145"/>
      <c r="G157" s="106"/>
      <c r="J157" s="39"/>
    </row>
    <row r="158" spans="1:10" ht="24" customHeight="1" x14ac:dyDescent="0.3">
      <c r="B158" s="78"/>
      <c r="C158" s="79" t="s">
        <v>273</v>
      </c>
      <c r="D158" s="78"/>
      <c r="J158" s="39"/>
    </row>
    <row r="159" spans="1:10" x14ac:dyDescent="0.3">
      <c r="B159" s="45">
        <v>1</v>
      </c>
      <c r="C159" s="46" t="s">
        <v>136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137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231</v>
      </c>
      <c r="D161" s="11"/>
      <c r="J161" s="39"/>
    </row>
    <row r="162" spans="2:20" ht="47.25" x14ac:dyDescent="0.3">
      <c r="B162" s="45">
        <f t="shared" si="3"/>
        <v>4</v>
      </c>
      <c r="C162" s="46" t="s">
        <v>232</v>
      </c>
      <c r="D162" s="11"/>
      <c r="J162" s="39"/>
    </row>
    <row r="163" spans="2:20" ht="48.75" thickBot="1" x14ac:dyDescent="0.35">
      <c r="B163" s="45">
        <f t="shared" si="3"/>
        <v>5</v>
      </c>
      <c r="C163" s="80" t="s">
        <v>233</v>
      </c>
      <c r="D163" s="11"/>
      <c r="G163" s="106"/>
      <c r="J163" s="39"/>
    </row>
    <row r="164" spans="2:20" ht="49.5" thickTop="1" thickBot="1" x14ac:dyDescent="0.35">
      <c r="B164" s="45">
        <f t="shared" si="3"/>
        <v>6</v>
      </c>
      <c r="C164" s="80" t="s">
        <v>268</v>
      </c>
      <c r="D164" s="11"/>
      <c r="G164" s="106"/>
      <c r="J164" s="155" t="s">
        <v>180</v>
      </c>
      <c r="K164" s="156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63.75" x14ac:dyDescent="0.3">
      <c r="B165" s="45">
        <f t="shared" si="3"/>
        <v>7</v>
      </c>
      <c r="C165" s="80" t="s">
        <v>234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32.25" x14ac:dyDescent="0.3">
      <c r="B166" s="45">
        <f t="shared" si="3"/>
        <v>8</v>
      </c>
      <c r="C166" s="80" t="s">
        <v>235</v>
      </c>
      <c r="D166" s="11"/>
      <c r="G166" s="106"/>
      <c r="J166" s="108" t="s">
        <v>303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B167" s="39"/>
      <c r="G167" s="106"/>
      <c r="J167" s="110" t="s">
        <v>304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B168" s="39"/>
      <c r="G168" s="106"/>
      <c r="J168" s="110" t="s">
        <v>305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306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250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249</v>
      </c>
      <c r="D171" s="87" t="s">
        <v>247</v>
      </c>
      <c r="E171" s="87" t="s">
        <v>248</v>
      </c>
      <c r="G171" s="106"/>
      <c r="J171" s="108" t="s">
        <v>307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251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0</v>
      </c>
      <c r="G172" s="106"/>
      <c r="J172" s="110" t="s">
        <v>308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252</v>
      </c>
      <c r="D173" s="82">
        <v>4</v>
      </c>
      <c r="E173" s="82">
        <f>IF(D36&gt;0,D173,0)</f>
        <v>0</v>
      </c>
      <c r="G173" s="106"/>
      <c r="J173" s="110" t="s">
        <v>309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253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254</v>
      </c>
      <c r="D175" s="83">
        <v>2</v>
      </c>
      <c r="E175" s="82">
        <f>SUM(E176:E177)</f>
        <v>0</v>
      </c>
      <c r="G175" s="106"/>
      <c r="J175" s="111" t="s">
        <v>310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236</v>
      </c>
      <c r="D176" s="84">
        <v>1</v>
      </c>
      <c r="E176" s="84">
        <f>IF(D53&gt;0,D176,0)</f>
        <v>0</v>
      </c>
      <c r="G176" s="106"/>
      <c r="J176" s="111" t="s">
        <v>311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237</v>
      </c>
      <c r="D177" s="84">
        <v>1</v>
      </c>
      <c r="E177" s="84">
        <f>IF(D56&gt;0,D177,0)</f>
        <v>0</v>
      </c>
      <c r="G177" s="106"/>
      <c r="J177" s="111" t="s">
        <v>312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255</v>
      </c>
      <c r="D178" s="82">
        <v>6</v>
      </c>
      <c r="E178" s="82">
        <f>SUM(E179:E181)</f>
        <v>0</v>
      </c>
      <c r="G178" s="106"/>
      <c r="J178" s="111" t="s">
        <v>313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242</v>
      </c>
      <c r="D179" s="84">
        <v>2</v>
      </c>
      <c r="E179" s="84">
        <f>IF(D103&gt;0,D179,0)</f>
        <v>0</v>
      </c>
      <c r="G179" s="106"/>
      <c r="J179" s="111" t="s">
        <v>314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243</v>
      </c>
      <c r="D180" s="84">
        <v>2</v>
      </c>
      <c r="E180" s="84">
        <f>IF(D109&gt;0,D180,0)</f>
        <v>0</v>
      </c>
      <c r="G180" s="106"/>
      <c r="J180" s="114" t="s">
        <v>315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244</v>
      </c>
      <c r="D181" s="84">
        <v>2</v>
      </c>
      <c r="E181" s="84">
        <f>IF(D106&gt;0,D181,0)</f>
        <v>0</v>
      </c>
      <c r="G181" s="106"/>
      <c r="J181" s="114" t="s">
        <v>316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256</v>
      </c>
      <c r="D182" s="83">
        <v>4</v>
      </c>
      <c r="E182" s="82">
        <f>SUM(E183:E186)</f>
        <v>0</v>
      </c>
      <c r="G182" s="106"/>
      <c r="J182" s="114" t="s">
        <v>317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238</v>
      </c>
      <c r="D183" s="84">
        <v>1</v>
      </c>
      <c r="E183" s="84">
        <f>IF(D100=1,D183,0)</f>
        <v>0</v>
      </c>
      <c r="G183" s="106"/>
      <c r="J183" s="111" t="s">
        <v>318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239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240</v>
      </c>
      <c r="D185" s="84">
        <v>3</v>
      </c>
      <c r="E185" s="84">
        <f>IF(D100=3,D185,0)</f>
        <v>0</v>
      </c>
      <c r="G185" s="106"/>
      <c r="J185" s="108" t="s">
        <v>181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241</v>
      </c>
      <c r="D186" s="84">
        <v>4</v>
      </c>
      <c r="E186" s="84">
        <f>IF(D100&gt;=4,D186,0)</f>
        <v>0</v>
      </c>
      <c r="G186" s="106"/>
      <c r="J186" s="110" t="s">
        <v>319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257</v>
      </c>
      <c r="D187" s="82">
        <v>3</v>
      </c>
      <c r="E187" s="82">
        <f>MAX(E188:E189)</f>
        <v>0</v>
      </c>
      <c r="G187" s="106"/>
      <c r="J187" s="110" t="s">
        <v>320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245</v>
      </c>
      <c r="D188" s="84">
        <v>2</v>
      </c>
      <c r="E188" s="84">
        <f>IF(D112&gt;0,D188,0)</f>
        <v>0</v>
      </c>
      <c r="G188" s="106"/>
      <c r="J188" s="116" t="s">
        <v>321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246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185</v>
      </c>
      <c r="O190" s="19"/>
      <c r="P190" s="19"/>
      <c r="Q190" s="117" t="s">
        <v>184</v>
      </c>
      <c r="R190" s="14"/>
      <c r="S190" s="132" t="s">
        <v>186</v>
      </c>
      <c r="T190" s="139" t="s">
        <v>187</v>
      </c>
    </row>
    <row r="191" spans="3:20" x14ac:dyDescent="0.3">
      <c r="G191" s="106"/>
      <c r="J191" s="33"/>
      <c r="K191" s="12"/>
      <c r="L191" s="12"/>
      <c r="M191" s="13"/>
      <c r="N191" s="119" t="s">
        <v>188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189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190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191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192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193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194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195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196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338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197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198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199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339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200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201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202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203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204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205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206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207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208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209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210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211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212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182</v>
      </c>
      <c r="T218" s="123" t="s">
        <v>183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213</v>
      </c>
      <c r="P220" s="126" t="s">
        <v>213</v>
      </c>
      <c r="Q220" s="126" t="s">
        <v>213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214</v>
      </c>
      <c r="P221" s="119" t="s">
        <v>215</v>
      </c>
      <c r="Q221" s="119" t="s">
        <v>216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217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218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219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220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221</v>
      </c>
      <c r="O227" s="20" t="s">
        <v>322</v>
      </c>
      <c r="P227" s="20" t="s">
        <v>323</v>
      </c>
      <c r="Q227" s="20" t="s">
        <v>324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222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223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214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215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216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186</v>
      </c>
      <c r="M234" s="118" t="s">
        <v>187</v>
      </c>
      <c r="N234" s="20" t="s">
        <v>224</v>
      </c>
      <c r="O234" s="20" t="s">
        <v>325</v>
      </c>
      <c r="P234" s="20" t="s">
        <v>326</v>
      </c>
      <c r="Q234" s="20" t="s">
        <v>327</v>
      </c>
      <c r="R234" s="132" t="s">
        <v>328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203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204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205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206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207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208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209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210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120:B122"/>
    <mergeCell ref="B124:D124"/>
    <mergeCell ref="C129:D129"/>
    <mergeCell ref="B157:D157"/>
    <mergeCell ref="J164:K164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</mergeCells>
  <conditionalFormatting sqref="E38">
    <cfRule type="cellIs" dxfId="356" priority="21" operator="greaterThan">
      <formula>0</formula>
    </cfRule>
  </conditionalFormatting>
  <conditionalFormatting sqref="E43">
    <cfRule type="cellIs" dxfId="355" priority="20" operator="greaterThan">
      <formula>0</formula>
    </cfRule>
  </conditionalFormatting>
  <conditionalFormatting sqref="E52">
    <cfRule type="cellIs" dxfId="354" priority="19" operator="greaterThan">
      <formula>0</formula>
    </cfRule>
  </conditionalFormatting>
  <conditionalFormatting sqref="E55">
    <cfRule type="cellIs" dxfId="353" priority="18" operator="greaterThan">
      <formula>0</formula>
    </cfRule>
  </conditionalFormatting>
  <conditionalFormatting sqref="E65">
    <cfRule type="cellIs" dxfId="352" priority="17" operator="greaterThan">
      <formula>0</formula>
    </cfRule>
  </conditionalFormatting>
  <conditionalFormatting sqref="E77">
    <cfRule type="cellIs" dxfId="351" priority="16" operator="greaterThan">
      <formula>0</formula>
    </cfRule>
  </conditionalFormatting>
  <conditionalFormatting sqref="E81">
    <cfRule type="cellIs" dxfId="350" priority="15" operator="greaterThan">
      <formula>0</formula>
    </cfRule>
  </conditionalFormatting>
  <conditionalFormatting sqref="E85">
    <cfRule type="cellIs" dxfId="349" priority="14" operator="greaterThan">
      <formula>0</formula>
    </cfRule>
  </conditionalFormatting>
  <conditionalFormatting sqref="E95">
    <cfRule type="cellIs" dxfId="348" priority="13" operator="greaterThan">
      <formula>0</formula>
    </cfRule>
  </conditionalFormatting>
  <conditionalFormatting sqref="E102">
    <cfRule type="cellIs" dxfId="347" priority="12" operator="greaterThan">
      <formula>0</formula>
    </cfRule>
  </conditionalFormatting>
  <conditionalFormatting sqref="E105">
    <cfRule type="cellIs" dxfId="346" priority="11" operator="greaterThan">
      <formula>0</formula>
    </cfRule>
  </conditionalFormatting>
  <conditionalFormatting sqref="E108">
    <cfRule type="cellIs" dxfId="345" priority="10" operator="greaterThan">
      <formula>0</formula>
    </cfRule>
  </conditionalFormatting>
  <conditionalFormatting sqref="E111">
    <cfRule type="cellIs" dxfId="344" priority="9" operator="greaterThan">
      <formula>0</formula>
    </cfRule>
  </conditionalFormatting>
  <conditionalFormatting sqref="E114">
    <cfRule type="cellIs" dxfId="343" priority="8" operator="greaterThan">
      <formula>0</formula>
    </cfRule>
  </conditionalFormatting>
  <conditionalFormatting sqref="E156">
    <cfRule type="cellIs" dxfId="342" priority="7" operator="greaterThan">
      <formula>0</formula>
    </cfRule>
  </conditionalFormatting>
  <conditionalFormatting sqref="E149">
    <cfRule type="cellIs" dxfId="341" priority="6" operator="greaterThan">
      <formula>0</formula>
    </cfRule>
  </conditionalFormatting>
  <conditionalFormatting sqref="E147">
    <cfRule type="cellIs" dxfId="340" priority="5" operator="greaterThan">
      <formula>0</formula>
    </cfRule>
  </conditionalFormatting>
  <conditionalFormatting sqref="E130">
    <cfRule type="cellIs" dxfId="339" priority="4" operator="greaterThan">
      <formula>0</formula>
    </cfRule>
  </conditionalFormatting>
  <conditionalFormatting sqref="E129">
    <cfRule type="cellIs" dxfId="338" priority="3" operator="greaterThan">
      <formula>0</formula>
    </cfRule>
  </conditionalFormatting>
  <conditionalFormatting sqref="E155">
    <cfRule type="cellIs" dxfId="337" priority="2" operator="greaterThan">
      <formula>0</formula>
    </cfRule>
  </conditionalFormatting>
  <conditionalFormatting sqref="E89">
    <cfRule type="cellIs" dxfId="336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C165" sqref="C165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+'4'!E1+1</f>
        <v>5</v>
      </c>
      <c r="J1" s="39"/>
    </row>
    <row r="2" spans="2:131" ht="18" thickBot="1" x14ac:dyDescent="0.35">
      <c r="C2" s="41" t="s">
        <v>149</v>
      </c>
      <c r="D2" s="41" t="str">
        <f>CONCATENATE("СО ОПОС_",E1)</f>
        <v>СО ОПОС_5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11</v>
      </c>
    </row>
    <row r="11" spans="2:131" ht="48" customHeight="1" x14ac:dyDescent="0.3">
      <c r="B11" s="150" t="s">
        <v>133</v>
      </c>
      <c r="C11" s="150"/>
      <c r="D11" s="150"/>
    </row>
    <row r="12" spans="2:131" ht="29.25" customHeight="1" x14ac:dyDescent="0.3">
      <c r="D12" s="94" t="s">
        <v>274</v>
      </c>
    </row>
    <row r="13" spans="2:131" ht="54.75" customHeight="1" x14ac:dyDescent="0.3">
      <c r="B13" s="154" t="s">
        <v>132</v>
      </c>
      <c r="C13" s="154"/>
      <c r="D13" s="154"/>
      <c r="AQ13" s="10" t="s">
        <v>44</v>
      </c>
      <c r="AR13" s="10" t="s">
        <v>45</v>
      </c>
      <c r="AS13" s="10" t="s">
        <v>46</v>
      </c>
      <c r="AT13" s="10" t="s">
        <v>47</v>
      </c>
      <c r="AU13" s="10" t="s">
        <v>48</v>
      </c>
      <c r="AV13" s="10" t="s">
        <v>49</v>
      </c>
      <c r="AW13" s="10" t="s">
        <v>50</v>
      </c>
      <c r="AX13" s="10" t="s">
        <v>51</v>
      </c>
      <c r="AY13" s="10" t="s">
        <v>52</v>
      </c>
      <c r="AZ13" s="10" t="s">
        <v>53</v>
      </c>
      <c r="BA13" s="10" t="s">
        <v>54</v>
      </c>
      <c r="BB13" s="10" t="s">
        <v>55</v>
      </c>
      <c r="BC13" s="10" t="s">
        <v>56</v>
      </c>
      <c r="BD13" s="10" t="s">
        <v>57</v>
      </c>
      <c r="BE13" s="10" t="s">
        <v>58</v>
      </c>
      <c r="BF13" s="10" t="s">
        <v>59</v>
      </c>
      <c r="BG13" s="10" t="s">
        <v>60</v>
      </c>
      <c r="BH13" s="10" t="s">
        <v>61</v>
      </c>
      <c r="BI13" s="10" t="s">
        <v>62</v>
      </c>
      <c r="BJ13" s="10" t="s">
        <v>63</v>
      </c>
      <c r="BK13" s="10" t="s">
        <v>64</v>
      </c>
      <c r="BL13" s="10" t="s">
        <v>65</v>
      </c>
      <c r="BM13" s="10" t="s">
        <v>66</v>
      </c>
      <c r="BN13" s="10" t="s">
        <v>67</v>
      </c>
      <c r="BO13" s="10" t="s">
        <v>68</v>
      </c>
      <c r="BP13" s="10" t="s">
        <v>69</v>
      </c>
      <c r="BQ13" s="10" t="s">
        <v>70</v>
      </c>
      <c r="BR13" s="10" t="s">
        <v>71</v>
      </c>
      <c r="BS13" s="10" t="s">
        <v>72</v>
      </c>
      <c r="BT13" s="10" t="s">
        <v>73</v>
      </c>
      <c r="BU13" s="10" t="s">
        <v>74</v>
      </c>
      <c r="BV13" s="10" t="s">
        <v>75</v>
      </c>
      <c r="BW13" s="10" t="s">
        <v>92</v>
      </c>
      <c r="BX13" s="10" t="s">
        <v>93</v>
      </c>
      <c r="BY13" s="10" t="s">
        <v>94</v>
      </c>
      <c r="BZ13" s="10" t="s">
        <v>95</v>
      </c>
      <c r="CA13" s="10" t="s">
        <v>76</v>
      </c>
      <c r="CB13" s="10" t="s">
        <v>77</v>
      </c>
      <c r="CC13" s="10" t="s">
        <v>78</v>
      </c>
      <c r="CD13" s="10" t="s">
        <v>79</v>
      </c>
      <c r="CE13" s="10" t="s">
        <v>80</v>
      </c>
      <c r="CF13" s="10" t="s">
        <v>81</v>
      </c>
      <c r="CG13" s="10" t="s">
        <v>96</v>
      </c>
      <c r="CH13" s="10" t="s">
        <v>97</v>
      </c>
      <c r="CI13" s="10" t="s">
        <v>98</v>
      </c>
      <c r="CJ13" s="10" t="s">
        <v>99</v>
      </c>
      <c r="CK13" s="10" t="s">
        <v>100</v>
      </c>
      <c r="CL13" s="10" t="s">
        <v>101</v>
      </c>
      <c r="CM13" s="10" t="s">
        <v>82</v>
      </c>
      <c r="CN13" s="10" t="s">
        <v>83</v>
      </c>
      <c r="CO13" s="10" t="s">
        <v>84</v>
      </c>
      <c r="CP13" s="10" t="s">
        <v>85</v>
      </c>
      <c r="CQ13" s="10" t="s">
        <v>86</v>
      </c>
      <c r="CR13" s="10" t="s">
        <v>87</v>
      </c>
      <c r="CS13" s="10" t="s">
        <v>88</v>
      </c>
      <c r="CT13" s="10" t="s">
        <v>89</v>
      </c>
      <c r="CU13" s="10" t="s">
        <v>102</v>
      </c>
      <c r="CV13" s="10" t="s">
        <v>90</v>
      </c>
      <c r="CW13" s="10" t="s">
        <v>91</v>
      </c>
      <c r="CX13" s="10" t="s">
        <v>103</v>
      </c>
      <c r="CY13" s="10" t="s">
        <v>104</v>
      </c>
      <c r="CZ13" s="10" t="s">
        <v>105</v>
      </c>
      <c r="DA13" s="10" t="s">
        <v>106</v>
      </c>
      <c r="DB13" s="10" t="s">
        <v>107</v>
      </c>
      <c r="DC13" s="10" t="s">
        <v>108</v>
      </c>
      <c r="DD13" s="10" t="s">
        <v>109</v>
      </c>
      <c r="DE13" s="10" t="s">
        <v>110</v>
      </c>
      <c r="DF13" s="10" t="s">
        <v>111</v>
      </c>
      <c r="DG13" s="10" t="s">
        <v>112</v>
      </c>
      <c r="DH13" s="10" t="s">
        <v>113</v>
      </c>
      <c r="DI13" s="10" t="s">
        <v>114</v>
      </c>
      <c r="DJ13" s="10" t="s">
        <v>115</v>
      </c>
      <c r="DK13" s="10" t="s">
        <v>116</v>
      </c>
      <c r="DL13" s="10" t="s">
        <v>117</v>
      </c>
      <c r="DM13" s="10" t="s">
        <v>118</v>
      </c>
      <c r="DN13" s="10" t="s">
        <v>119</v>
      </c>
      <c r="DO13" s="10" t="s">
        <v>120</v>
      </c>
      <c r="DP13" s="10" t="s">
        <v>121</v>
      </c>
      <c r="DQ13" s="10" t="s">
        <v>122</v>
      </c>
      <c r="DR13" s="10" t="s">
        <v>123</v>
      </c>
      <c r="DS13" s="10" t="s">
        <v>124</v>
      </c>
      <c r="DT13" s="10" t="s">
        <v>125</v>
      </c>
      <c r="DU13" s="10" t="s">
        <v>126</v>
      </c>
      <c r="DV13" s="10" t="s">
        <v>127</v>
      </c>
      <c r="DW13" s="10" t="s">
        <v>128</v>
      </c>
      <c r="DX13" s="10" t="s">
        <v>129</v>
      </c>
      <c r="DY13" s="10" t="s">
        <v>130</v>
      </c>
      <c r="DZ13" s="10" t="s">
        <v>131</v>
      </c>
      <c r="EA13" s="10"/>
    </row>
    <row r="14" spans="2:131" ht="54.75" customHeight="1" x14ac:dyDescent="0.3">
      <c r="B14" s="157" t="s">
        <v>148</v>
      </c>
      <c r="C14" s="157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>
        <f>D33</f>
        <v>0</v>
      </c>
      <c r="BC14" s="10">
        <f>D34</f>
        <v>0</v>
      </c>
      <c r="BD14" s="10">
        <f>D35</f>
        <v>0</v>
      </c>
      <c r="BE14" s="10">
        <f>D36</f>
        <v>0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>
        <f>D71</f>
        <v>0</v>
      </c>
      <c r="BX14" s="10">
        <f>D73</f>
        <v>0</v>
      </c>
      <c r="BY14" s="10">
        <f>D74</f>
        <v>0</v>
      </c>
      <c r="BZ14" s="10">
        <f>D75</f>
        <v>0</v>
      </c>
      <c r="CA14" s="10">
        <f>D76</f>
        <v>0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>
        <f>D123</f>
        <v>0</v>
      </c>
      <c r="DA14" s="10">
        <f>D130</f>
        <v>0</v>
      </c>
      <c r="DB14" s="10">
        <f>D131</f>
        <v>0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>
        <f>D147</f>
        <v>0</v>
      </c>
      <c r="DQ14" s="10">
        <f>D148</f>
        <v>0</v>
      </c>
      <c r="DR14" s="10">
        <f>D149</f>
        <v>0</v>
      </c>
      <c r="DS14" s="10">
        <f>D150</f>
        <v>0</v>
      </c>
      <c r="DT14" s="10">
        <f>D151</f>
        <v>0</v>
      </c>
      <c r="DU14" s="10">
        <f>D152</f>
        <v>0</v>
      </c>
      <c r="DV14" s="10">
        <f>D153</f>
        <v>0</v>
      </c>
      <c r="DW14" s="10">
        <f>D154</f>
        <v>0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30.75" customHeight="1" x14ac:dyDescent="0.3">
      <c r="B16" s="151" t="s">
        <v>2</v>
      </c>
      <c r="C16" s="152"/>
      <c r="D16" s="15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135</v>
      </c>
      <c r="D17" s="8"/>
    </row>
    <row r="18" spans="2:18" ht="27.75" customHeight="1" x14ac:dyDescent="0.3">
      <c r="B18" s="50">
        <v>2</v>
      </c>
      <c r="C18" s="46" t="s">
        <v>143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150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271</v>
      </c>
      <c r="D20" s="49"/>
    </row>
    <row r="21" spans="2:18" ht="27.75" customHeight="1" x14ac:dyDescent="0.3">
      <c r="B21" s="50" t="s">
        <v>172</v>
      </c>
      <c r="C21" s="46" t="s">
        <v>269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151</v>
      </c>
      <c r="C22" s="46" t="s">
        <v>6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152</v>
      </c>
      <c r="C23" s="46" t="s">
        <v>276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153</v>
      </c>
      <c r="C24" s="46" t="s">
        <v>7</v>
      </c>
      <c r="D24" s="8"/>
    </row>
    <row r="25" spans="2:18" ht="27.75" customHeight="1" x14ac:dyDescent="0.3">
      <c r="B25" s="50" t="s">
        <v>154</v>
      </c>
      <c r="C25" s="46" t="s">
        <v>0</v>
      </c>
      <c r="D25" s="8"/>
    </row>
    <row r="26" spans="2:18" ht="27.75" customHeight="1" x14ac:dyDescent="0.3">
      <c r="B26" s="50" t="s">
        <v>155</v>
      </c>
      <c r="C26" s="46" t="s">
        <v>142</v>
      </c>
      <c r="D26" s="8"/>
    </row>
    <row r="27" spans="2:18" ht="27.75" customHeight="1" x14ac:dyDescent="0.3">
      <c r="B27" s="50" t="s">
        <v>156</v>
      </c>
      <c r="C27" s="46" t="s">
        <v>9</v>
      </c>
      <c r="D27" s="8"/>
    </row>
    <row r="28" spans="2:18" ht="27.75" customHeight="1" x14ac:dyDescent="0.3">
      <c r="B28" s="50" t="s">
        <v>157</v>
      </c>
      <c r="C28" s="46" t="s">
        <v>8</v>
      </c>
      <c r="D28" s="8"/>
    </row>
    <row r="29" spans="2:18" ht="27.75" customHeight="1" x14ac:dyDescent="0.3">
      <c r="B29" s="50" t="s">
        <v>158</v>
      </c>
      <c r="C29" s="46" t="s">
        <v>4</v>
      </c>
      <c r="D29" s="8"/>
    </row>
    <row r="30" spans="2:18" ht="27.75" customHeight="1" x14ac:dyDescent="0.3">
      <c r="B30" s="50" t="s">
        <v>275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270</v>
      </c>
      <c r="D31" s="8"/>
    </row>
    <row r="32" spans="2:18" ht="27.75" customHeight="1" x14ac:dyDescent="0.3">
      <c r="B32" s="50">
        <f>+B31+1</f>
        <v>6</v>
      </c>
      <c r="C32" s="46" t="s">
        <v>171</v>
      </c>
      <c r="D32" s="7"/>
    </row>
    <row r="33" spans="1:5" ht="61.9" customHeight="1" x14ac:dyDescent="0.3">
      <c r="B33" s="44">
        <f>B32+1</f>
        <v>7</v>
      </c>
      <c r="C33" s="53" t="s">
        <v>170</v>
      </c>
      <c r="D33" s="23"/>
    </row>
    <row r="34" spans="1:5" ht="54.6" customHeight="1" x14ac:dyDescent="0.3">
      <c r="B34" s="54">
        <f>B33+1</f>
        <v>8</v>
      </c>
      <c r="C34" s="46" t="s">
        <v>175</v>
      </c>
      <c r="D34" s="46"/>
    </row>
    <row r="35" spans="1:5" ht="30.6" customHeight="1" x14ac:dyDescent="0.3">
      <c r="B35" s="55"/>
      <c r="C35" s="56" t="s">
        <v>144</v>
      </c>
      <c r="D35" s="23"/>
    </row>
    <row r="36" spans="1:5" ht="35.450000000000003" customHeight="1" x14ac:dyDescent="0.3">
      <c r="B36" s="57"/>
      <c r="C36" s="58" t="s">
        <v>140</v>
      </c>
      <c r="D36" s="23"/>
    </row>
    <row r="37" spans="1:5" ht="26.25" customHeight="1" x14ac:dyDescent="0.3">
      <c r="B37" s="152" t="s">
        <v>138</v>
      </c>
      <c r="C37" s="152"/>
      <c r="D37" s="152"/>
    </row>
    <row r="38" spans="1:5" ht="46.5" x14ac:dyDescent="0.3">
      <c r="A38" s="10">
        <v>9</v>
      </c>
      <c r="B38" s="153">
        <f>B34+1</f>
        <v>9</v>
      </c>
      <c r="C38" s="59" t="s">
        <v>173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3"/>
      <c r="C39" s="61" t="s">
        <v>4</v>
      </c>
      <c r="D39" s="9"/>
    </row>
    <row r="40" spans="1:5" ht="20.25" customHeight="1" x14ac:dyDescent="0.3">
      <c r="B40" s="153"/>
      <c r="C40" s="61" t="s">
        <v>5</v>
      </c>
      <c r="D40" s="9"/>
    </row>
    <row r="41" spans="1:5" ht="20.25" customHeight="1" x14ac:dyDescent="0.3">
      <c r="B41" s="153"/>
      <c r="C41" s="61" t="s">
        <v>18</v>
      </c>
      <c r="D41" s="9"/>
    </row>
    <row r="42" spans="1:5" ht="20.25" customHeight="1" x14ac:dyDescent="0.3">
      <c r="B42" s="153"/>
      <c r="C42" s="61" t="s">
        <v>19</v>
      </c>
      <c r="D42" s="9"/>
    </row>
    <row r="43" spans="1:5" ht="33.75" customHeight="1" x14ac:dyDescent="0.3">
      <c r="B43" s="147">
        <f>B38+1</f>
        <v>10</v>
      </c>
      <c r="C43" s="59" t="s">
        <v>174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47"/>
      <c r="C44" s="61" t="s">
        <v>20</v>
      </c>
      <c r="D44" s="11"/>
    </row>
    <row r="45" spans="1:5" ht="18.75" customHeight="1" x14ac:dyDescent="0.3">
      <c r="B45" s="147"/>
      <c r="C45" s="61" t="s">
        <v>21</v>
      </c>
      <c r="D45" s="11"/>
    </row>
    <row r="46" spans="1:5" ht="18.75" customHeight="1" x14ac:dyDescent="0.3">
      <c r="B46" s="147"/>
      <c r="C46" s="61" t="s">
        <v>22</v>
      </c>
      <c r="D46" s="11"/>
    </row>
    <row r="47" spans="1:5" ht="33" customHeight="1" x14ac:dyDescent="0.3">
      <c r="B47" s="97">
        <f>B43+1</f>
        <v>11</v>
      </c>
      <c r="C47" s="53" t="s">
        <v>277</v>
      </c>
      <c r="D47" s="9"/>
    </row>
    <row r="48" spans="1:5" ht="31.5" x14ac:dyDescent="0.3">
      <c r="B48" s="97">
        <f>B47+1</f>
        <v>12</v>
      </c>
      <c r="C48" s="59" t="s">
        <v>278</v>
      </c>
      <c r="D48" s="9"/>
    </row>
    <row r="49" spans="2:19" ht="32.25" customHeight="1" x14ac:dyDescent="0.3">
      <c r="B49" s="97">
        <f>B48+1</f>
        <v>13</v>
      </c>
      <c r="C49" s="59" t="s">
        <v>10</v>
      </c>
      <c r="D49" s="9"/>
    </row>
    <row r="50" spans="2:19" ht="31.5" x14ac:dyDescent="0.3">
      <c r="B50" s="97">
        <f>B49+1</f>
        <v>14</v>
      </c>
      <c r="C50" s="59" t="s">
        <v>23</v>
      </c>
      <c r="D50" s="9"/>
    </row>
    <row r="51" spans="2:19" ht="30.75" customHeight="1" x14ac:dyDescent="0.3">
      <c r="B51" s="97">
        <f>B50+1</f>
        <v>15</v>
      </c>
      <c r="C51" s="59" t="s">
        <v>141</v>
      </c>
      <c r="D51" s="91"/>
    </row>
    <row r="52" spans="2:19" ht="46.5" x14ac:dyDescent="0.3">
      <c r="B52" s="147">
        <f>B51+1</f>
        <v>16</v>
      </c>
      <c r="C52" s="63" t="s">
        <v>176</v>
      </c>
      <c r="D52" s="64"/>
      <c r="E52" s="2">
        <f>IF(AND(D53&gt;0,D54&gt;0),"грешка",0)</f>
        <v>0</v>
      </c>
    </row>
    <row r="53" spans="2:19" ht="16.5" customHeight="1" x14ac:dyDescent="0.3">
      <c r="B53" s="147"/>
      <c r="C53" s="65" t="s">
        <v>225</v>
      </c>
      <c r="D53" s="92"/>
    </row>
    <row r="54" spans="2:19" ht="16.5" customHeight="1" x14ac:dyDescent="0.3">
      <c r="B54" s="147"/>
      <c r="C54" s="65" t="s">
        <v>226</v>
      </c>
      <c r="D54" s="92"/>
    </row>
    <row r="55" spans="2:19" ht="46.5" x14ac:dyDescent="0.3">
      <c r="B55" s="158">
        <f>B52+1</f>
        <v>17</v>
      </c>
      <c r="C55" s="63" t="s">
        <v>177</v>
      </c>
      <c r="D55" s="60"/>
      <c r="E55" s="2">
        <f>IF(AND(D56&gt;0,D57&gt;0),"грешка",0)</f>
        <v>0</v>
      </c>
    </row>
    <row r="56" spans="2:19" ht="17.25" customHeight="1" x14ac:dyDescent="0.3">
      <c r="B56" s="158"/>
      <c r="C56" s="65" t="s">
        <v>225</v>
      </c>
      <c r="D56" s="9"/>
    </row>
    <row r="57" spans="2:19" ht="17.25" customHeight="1" x14ac:dyDescent="0.3">
      <c r="B57" s="158"/>
      <c r="C57" s="65" t="s">
        <v>226</v>
      </c>
      <c r="D57" s="9"/>
    </row>
    <row r="58" spans="2:19" x14ac:dyDescent="0.3">
      <c r="B58" s="147">
        <f>B55+1</f>
        <v>18</v>
      </c>
      <c r="C58" s="59" t="s">
        <v>279</v>
      </c>
      <c r="D58" s="60"/>
    </row>
    <row r="59" spans="2:19" ht="21.75" customHeight="1" x14ac:dyDescent="0.3">
      <c r="B59" s="147"/>
      <c r="C59" s="61" t="s">
        <v>24</v>
      </c>
      <c r="D59" s="11"/>
      <c r="E59" s="66"/>
      <c r="F59" s="66"/>
      <c r="S59" s="66"/>
    </row>
    <row r="60" spans="2:19" ht="21.75" customHeight="1" x14ac:dyDescent="0.3">
      <c r="B60" s="147"/>
      <c r="C60" s="61" t="s">
        <v>25</v>
      </c>
      <c r="D60" s="11"/>
      <c r="E60" s="66"/>
      <c r="F60" s="66"/>
      <c r="S60" s="66"/>
    </row>
    <row r="61" spans="2:19" ht="21.75" customHeight="1" x14ac:dyDescent="0.3">
      <c r="B61" s="147"/>
      <c r="C61" s="61" t="s">
        <v>26</v>
      </c>
      <c r="D61" s="11"/>
      <c r="E61" s="66"/>
      <c r="F61" s="66"/>
      <c r="S61" s="66"/>
    </row>
    <row r="62" spans="2:19" ht="21.75" customHeight="1" x14ac:dyDescent="0.3">
      <c r="B62" s="147"/>
      <c r="C62" s="61" t="s">
        <v>27</v>
      </c>
      <c r="D62" s="11"/>
      <c r="E62" s="66"/>
      <c r="F62" s="66"/>
      <c r="S62" s="66"/>
    </row>
    <row r="63" spans="2:19" ht="21.75" customHeight="1" x14ac:dyDescent="0.3">
      <c r="B63" s="147"/>
      <c r="C63" s="61" t="s">
        <v>28</v>
      </c>
      <c r="D63" s="11"/>
      <c r="E63" s="66"/>
      <c r="F63" s="66"/>
      <c r="S63" s="66"/>
    </row>
    <row r="64" spans="2:19" ht="35.25" customHeight="1" x14ac:dyDescent="0.3">
      <c r="B64" s="147"/>
      <c r="C64" s="61" t="s">
        <v>42</v>
      </c>
      <c r="D64" s="11"/>
      <c r="E64" s="66"/>
      <c r="F64" s="66"/>
      <c r="S64" s="66"/>
    </row>
    <row r="65" spans="2:19" ht="51" customHeight="1" x14ac:dyDescent="0.3">
      <c r="B65" s="147">
        <f>B58+1</f>
        <v>19</v>
      </c>
      <c r="C65" s="63" t="s">
        <v>178</v>
      </c>
      <c r="D65" s="95"/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47"/>
      <c r="C66" s="61" t="s">
        <v>37</v>
      </c>
      <c r="D66" s="11"/>
      <c r="E66" s="66"/>
      <c r="F66" s="66"/>
      <c r="S66" s="66"/>
    </row>
    <row r="67" spans="2:19" ht="21.75" customHeight="1" x14ac:dyDescent="0.3">
      <c r="B67" s="147"/>
      <c r="C67" s="61" t="s">
        <v>38</v>
      </c>
      <c r="D67" s="11"/>
      <c r="E67" s="66"/>
      <c r="F67" s="66"/>
      <c r="S67" s="66"/>
    </row>
    <row r="68" spans="2:19" ht="21.75" customHeight="1" x14ac:dyDescent="0.3">
      <c r="B68" s="147"/>
      <c r="C68" s="61" t="s">
        <v>39</v>
      </c>
      <c r="D68" s="11"/>
      <c r="E68" s="66"/>
      <c r="F68" s="66"/>
      <c r="S68" s="66"/>
    </row>
    <row r="69" spans="2:19" ht="21.75" customHeight="1" x14ac:dyDescent="0.3">
      <c r="B69" s="147"/>
      <c r="C69" s="61" t="s">
        <v>40</v>
      </c>
      <c r="D69" s="11"/>
      <c r="E69" s="66"/>
      <c r="F69" s="66"/>
      <c r="S69" s="66"/>
    </row>
    <row r="70" spans="2:19" ht="21.75" customHeight="1" x14ac:dyDescent="0.3">
      <c r="B70" s="147"/>
      <c r="C70" s="61" t="s">
        <v>41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29</v>
      </c>
      <c r="D71" s="95"/>
      <c r="E71" s="67"/>
      <c r="F71" s="67"/>
      <c r="S71" s="68"/>
    </row>
    <row r="72" spans="2:19" ht="31.5" x14ac:dyDescent="0.3">
      <c r="B72" s="147">
        <f>B71+1</f>
        <v>21</v>
      </c>
      <c r="C72" s="59" t="s">
        <v>30</v>
      </c>
      <c r="D72" s="95"/>
    </row>
    <row r="73" spans="2:19" ht="22.5" customHeight="1" x14ac:dyDescent="0.3">
      <c r="B73" s="147"/>
      <c r="C73" s="61" t="s">
        <v>227</v>
      </c>
      <c r="D73" s="11"/>
    </row>
    <row r="74" spans="2:19" ht="22.5" customHeight="1" x14ac:dyDescent="0.3">
      <c r="B74" s="147"/>
      <c r="C74" s="61" t="s">
        <v>228</v>
      </c>
      <c r="D74" s="11"/>
    </row>
    <row r="75" spans="2:19" ht="22.5" customHeight="1" x14ac:dyDescent="0.3">
      <c r="B75" s="147"/>
      <c r="C75" s="61" t="s">
        <v>229</v>
      </c>
      <c r="D75" s="11"/>
    </row>
    <row r="76" spans="2:19" ht="47.25" x14ac:dyDescent="0.3">
      <c r="B76" s="97">
        <f>B72+1</f>
        <v>22</v>
      </c>
      <c r="C76" s="59" t="s">
        <v>12</v>
      </c>
      <c r="D76" s="95"/>
    </row>
    <row r="77" spans="2:19" ht="45.75" customHeight="1" x14ac:dyDescent="0.3">
      <c r="B77" s="147">
        <f>B76+1</f>
        <v>23</v>
      </c>
      <c r="C77" s="59" t="s">
        <v>159</v>
      </c>
      <c r="D77" s="95"/>
      <c r="E77" s="2">
        <f>IF(AND(D78&gt;0,D79&gt;0),"грешка",0)</f>
        <v>0</v>
      </c>
    </row>
    <row r="78" spans="2:19" ht="19.899999999999999" customHeight="1" x14ac:dyDescent="0.3">
      <c r="B78" s="147"/>
      <c r="C78" s="56" t="s">
        <v>225</v>
      </c>
      <c r="D78" s="9"/>
    </row>
    <row r="79" spans="2:19" ht="19.899999999999999" customHeight="1" x14ac:dyDescent="0.3">
      <c r="B79" s="147"/>
      <c r="C79" s="56" t="s">
        <v>226</v>
      </c>
      <c r="D79" s="9"/>
    </row>
    <row r="80" spans="2:19" ht="39" customHeight="1" x14ac:dyDescent="0.3">
      <c r="B80" s="97">
        <f>B77+1</f>
        <v>24</v>
      </c>
      <c r="C80" s="69" t="s">
        <v>160</v>
      </c>
      <c r="D80" s="95"/>
    </row>
    <row r="81" spans="2:5" ht="63" x14ac:dyDescent="0.3">
      <c r="B81" s="153">
        <f>B80+1</f>
        <v>25</v>
      </c>
      <c r="C81" s="59" t="s">
        <v>161</v>
      </c>
      <c r="D81" s="95"/>
      <c r="E81" s="2">
        <f>IF(AND(D82&gt;0,D83&gt;0),"грешка",0)</f>
        <v>0</v>
      </c>
    </row>
    <row r="82" spans="2:5" ht="17.45" customHeight="1" x14ac:dyDescent="0.3">
      <c r="B82" s="153"/>
      <c r="C82" s="56" t="s">
        <v>225</v>
      </c>
      <c r="D82" s="9"/>
    </row>
    <row r="83" spans="2:5" ht="17.45" customHeight="1" x14ac:dyDescent="0.3">
      <c r="B83" s="153"/>
      <c r="C83" s="56" t="s">
        <v>226</v>
      </c>
      <c r="D83" s="9"/>
    </row>
    <row r="84" spans="2:5" ht="73.5" customHeight="1" x14ac:dyDescent="0.3">
      <c r="B84" s="97">
        <f>B81+1</f>
        <v>26</v>
      </c>
      <c r="C84" s="59" t="s">
        <v>162</v>
      </c>
      <c r="D84" s="95"/>
    </row>
    <row r="85" spans="2:5" ht="31.5" x14ac:dyDescent="0.3">
      <c r="B85" s="153">
        <f>B84+1</f>
        <v>27</v>
      </c>
      <c r="C85" s="46" t="s">
        <v>280</v>
      </c>
      <c r="D85" s="45"/>
      <c r="E85" s="2">
        <f>IF(AND(D86&gt;0,D87&gt;0),"грешка",0)</f>
        <v>0</v>
      </c>
    </row>
    <row r="86" spans="2:5" ht="17.45" customHeight="1" x14ac:dyDescent="0.3">
      <c r="B86" s="153"/>
      <c r="C86" s="56" t="s">
        <v>225</v>
      </c>
      <c r="D86" s="9"/>
    </row>
    <row r="87" spans="2:5" ht="17.45" customHeight="1" x14ac:dyDescent="0.3">
      <c r="B87" s="153"/>
      <c r="C87" s="56" t="s">
        <v>226</v>
      </c>
      <c r="D87" s="9"/>
    </row>
    <row r="88" spans="2:5" ht="47.25" x14ac:dyDescent="0.3">
      <c r="B88" s="97">
        <f>B85+1</f>
        <v>28</v>
      </c>
      <c r="C88" s="46" t="s">
        <v>163</v>
      </c>
      <c r="D88" s="11"/>
    </row>
    <row r="89" spans="2:5" ht="70.5" customHeight="1" x14ac:dyDescent="0.3">
      <c r="B89" s="153">
        <f>B88+1</f>
        <v>29</v>
      </c>
      <c r="C89" s="46" t="s">
        <v>179</v>
      </c>
      <c r="D89" s="95"/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3"/>
      <c r="C90" s="56" t="s">
        <v>31</v>
      </c>
      <c r="D90" s="11"/>
    </row>
    <row r="91" spans="2:5" ht="36.75" customHeight="1" x14ac:dyDescent="0.3">
      <c r="B91" s="153"/>
      <c r="C91" s="56" t="s">
        <v>32</v>
      </c>
      <c r="D91" s="11"/>
    </row>
    <row r="92" spans="2:5" ht="23.25" customHeight="1" x14ac:dyDescent="0.3">
      <c r="B92" s="153"/>
      <c r="C92" s="56" t="s">
        <v>33</v>
      </c>
      <c r="D92" s="11"/>
    </row>
    <row r="93" spans="2:5" ht="23.25" customHeight="1" x14ac:dyDescent="0.3">
      <c r="B93" s="153"/>
      <c r="C93" s="56" t="s">
        <v>34</v>
      </c>
      <c r="D93" s="11"/>
    </row>
    <row r="94" spans="2:5" ht="23.25" customHeight="1" x14ac:dyDescent="0.3">
      <c r="B94" s="153"/>
      <c r="C94" s="56" t="s">
        <v>3</v>
      </c>
      <c r="D94" s="11"/>
    </row>
    <row r="95" spans="2:5" ht="63" x14ac:dyDescent="0.3">
      <c r="B95" s="147">
        <f>B89+1</f>
        <v>30</v>
      </c>
      <c r="C95" s="46" t="s">
        <v>281</v>
      </c>
      <c r="D95" s="45"/>
      <c r="E95" s="2">
        <f>IF(AND(D96&gt;0,D97&gt;0),"грешка",0)</f>
        <v>0</v>
      </c>
    </row>
    <row r="96" spans="2:5" ht="21" customHeight="1" x14ac:dyDescent="0.3">
      <c r="B96" s="147"/>
      <c r="C96" s="56" t="s">
        <v>225</v>
      </c>
      <c r="D96" s="9"/>
    </row>
    <row r="97" spans="1:18" ht="21" customHeight="1" x14ac:dyDescent="0.3">
      <c r="B97" s="147"/>
      <c r="C97" s="56" t="s">
        <v>226</v>
      </c>
      <c r="D97" s="9"/>
    </row>
    <row r="98" spans="1:18" ht="63" x14ac:dyDescent="0.3">
      <c r="B98" s="97">
        <f>B95+1</f>
        <v>31</v>
      </c>
      <c r="C98" s="46" t="s">
        <v>164</v>
      </c>
      <c r="D98" s="11"/>
    </row>
    <row r="99" spans="1:18" ht="24" customHeight="1" x14ac:dyDescent="0.3">
      <c r="B99" s="145" t="s">
        <v>13</v>
      </c>
      <c r="C99" s="145"/>
      <c r="D99" s="145"/>
    </row>
    <row r="100" spans="1:18" ht="31.5" x14ac:dyDescent="0.3">
      <c r="B100" s="97">
        <f>B98+1</f>
        <v>32</v>
      </c>
      <c r="C100" s="46" t="s">
        <v>134</v>
      </c>
      <c r="D100" s="11"/>
    </row>
    <row r="101" spans="1:18" s="70" customFormat="1" ht="126" x14ac:dyDescent="0.3">
      <c r="A101" s="77"/>
      <c r="B101" s="96">
        <f>B100+1</f>
        <v>33</v>
      </c>
      <c r="C101" s="53" t="s">
        <v>282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47.25" x14ac:dyDescent="0.3">
      <c r="B102" s="147">
        <f>B101+1</f>
        <v>34</v>
      </c>
      <c r="C102" s="46" t="s">
        <v>165</v>
      </c>
      <c r="D102" s="45"/>
      <c r="E102" s="2">
        <f>IF(AND(D103&gt;0,D104&gt;0),"грешка",0)</f>
        <v>0</v>
      </c>
    </row>
    <row r="103" spans="1:18" ht="21" customHeight="1" x14ac:dyDescent="0.3">
      <c r="B103" s="147"/>
      <c r="C103" s="56" t="s">
        <v>225</v>
      </c>
      <c r="D103" s="11"/>
    </row>
    <row r="104" spans="1:18" ht="21" customHeight="1" x14ac:dyDescent="0.3">
      <c r="B104" s="147"/>
      <c r="C104" s="56" t="s">
        <v>226</v>
      </c>
      <c r="D104" s="11"/>
    </row>
    <row r="105" spans="1:18" ht="63" x14ac:dyDescent="0.3">
      <c r="B105" s="147">
        <f>B102+1</f>
        <v>35</v>
      </c>
      <c r="C105" s="72" t="s">
        <v>166</v>
      </c>
      <c r="D105" s="45"/>
      <c r="E105" s="2">
        <f>IF(AND(D106&gt;0,D107&gt;0),"грешка",0)</f>
        <v>0</v>
      </c>
    </row>
    <row r="106" spans="1:18" ht="21" customHeight="1" x14ac:dyDescent="0.3">
      <c r="B106" s="147"/>
      <c r="C106" s="56" t="s">
        <v>225</v>
      </c>
      <c r="D106" s="11"/>
    </row>
    <row r="107" spans="1:18" ht="21" customHeight="1" x14ac:dyDescent="0.3">
      <c r="B107" s="147"/>
      <c r="C107" s="56" t="s">
        <v>226</v>
      </c>
      <c r="D107" s="11"/>
    </row>
    <row r="108" spans="1:18" ht="47.25" x14ac:dyDescent="0.3">
      <c r="B108" s="147">
        <f>B105+1</f>
        <v>36</v>
      </c>
      <c r="C108" s="72" t="s">
        <v>167</v>
      </c>
      <c r="D108" s="45"/>
      <c r="E108" s="2">
        <f>IF(AND(D109&gt;0,D110&gt;0),"грешка",0)</f>
        <v>0</v>
      </c>
    </row>
    <row r="109" spans="1:18" ht="21" customHeight="1" x14ac:dyDescent="0.3">
      <c r="B109" s="147"/>
      <c r="C109" s="56" t="s">
        <v>225</v>
      </c>
      <c r="D109" s="11"/>
    </row>
    <row r="110" spans="1:18" ht="21" customHeight="1" x14ac:dyDescent="0.3">
      <c r="B110" s="147"/>
      <c r="C110" s="56" t="s">
        <v>226</v>
      </c>
      <c r="D110" s="11"/>
    </row>
    <row r="111" spans="1:18" ht="78.75" x14ac:dyDescent="0.3">
      <c r="B111" s="147">
        <f>B108+1</f>
        <v>37</v>
      </c>
      <c r="C111" s="46" t="s">
        <v>168</v>
      </c>
      <c r="D111" s="45"/>
      <c r="E111" s="2">
        <f>IF(AND(D112&gt;0,D113&gt;0),"грешка",0)</f>
        <v>0</v>
      </c>
    </row>
    <row r="112" spans="1:18" ht="21" customHeight="1" x14ac:dyDescent="0.3">
      <c r="B112" s="147"/>
      <c r="C112" s="56" t="s">
        <v>225</v>
      </c>
      <c r="D112" s="11"/>
    </row>
    <row r="113" spans="2:5" ht="21" customHeight="1" x14ac:dyDescent="0.3">
      <c r="B113" s="147"/>
      <c r="C113" s="56" t="s">
        <v>226</v>
      </c>
      <c r="D113" s="11"/>
    </row>
    <row r="114" spans="2:5" ht="63" x14ac:dyDescent="0.3">
      <c r="B114" s="147">
        <f>B111+1</f>
        <v>38</v>
      </c>
      <c r="C114" s="46" t="s">
        <v>169</v>
      </c>
      <c r="D114" s="45"/>
      <c r="E114" s="2">
        <f>IF(AND(D115&gt;0,D116&gt;0),"грешка",0)</f>
        <v>0</v>
      </c>
    </row>
    <row r="115" spans="2:5" ht="21" customHeight="1" x14ac:dyDescent="0.3">
      <c r="B115" s="147"/>
      <c r="C115" s="56" t="s">
        <v>225</v>
      </c>
      <c r="D115" s="11"/>
    </row>
    <row r="116" spans="2:5" ht="21" customHeight="1" x14ac:dyDescent="0.3">
      <c r="B116" s="147"/>
      <c r="C116" s="56" t="s">
        <v>226</v>
      </c>
      <c r="D116" s="11"/>
    </row>
    <row r="117" spans="2:5" ht="21" customHeight="1" x14ac:dyDescent="0.3">
      <c r="B117" s="147">
        <f>B114+1</f>
        <v>39</v>
      </c>
      <c r="C117" s="46" t="s">
        <v>14</v>
      </c>
      <c r="D117" s="95"/>
    </row>
    <row r="118" spans="2:5" ht="21" customHeight="1" x14ac:dyDescent="0.3">
      <c r="B118" s="147"/>
      <c r="C118" s="56" t="s">
        <v>15</v>
      </c>
      <c r="D118" s="11"/>
    </row>
    <row r="119" spans="2:5" ht="21" customHeight="1" x14ac:dyDescent="0.3">
      <c r="B119" s="147"/>
      <c r="C119" s="56" t="s">
        <v>16</v>
      </c>
      <c r="D119" s="11"/>
    </row>
    <row r="120" spans="2:5" ht="31.5" x14ac:dyDescent="0.3">
      <c r="B120" s="147">
        <f>B117+1</f>
        <v>40</v>
      </c>
      <c r="C120" s="53" t="s">
        <v>35</v>
      </c>
      <c r="D120" s="95"/>
    </row>
    <row r="121" spans="2:5" x14ac:dyDescent="0.3">
      <c r="B121" s="147"/>
      <c r="C121" s="73" t="s">
        <v>36</v>
      </c>
      <c r="D121" s="11"/>
    </row>
    <row r="122" spans="2:5" x14ac:dyDescent="0.3">
      <c r="B122" s="147"/>
      <c r="C122" s="73" t="s">
        <v>17</v>
      </c>
      <c r="D122" s="11"/>
    </row>
    <row r="123" spans="2:5" ht="31.5" x14ac:dyDescent="0.3">
      <c r="B123" s="97">
        <f>B120+1</f>
        <v>41</v>
      </c>
      <c r="C123" s="53" t="s">
        <v>43</v>
      </c>
      <c r="D123" s="95"/>
    </row>
    <row r="124" spans="2:5" ht="24.75" customHeight="1" x14ac:dyDescent="0.3">
      <c r="B124" s="145" t="s">
        <v>139</v>
      </c>
      <c r="C124" s="145"/>
      <c r="D124" s="145"/>
    </row>
    <row r="125" spans="2:5" ht="96" customHeight="1" x14ac:dyDescent="0.3">
      <c r="B125" s="96">
        <f>B123+1</f>
        <v>42</v>
      </c>
      <c r="C125" s="53" t="s">
        <v>230</v>
      </c>
      <c r="D125" s="95"/>
    </row>
    <row r="126" spans="2:5" ht="19.149999999999999" customHeight="1" x14ac:dyDescent="0.3">
      <c r="B126" s="74"/>
      <c r="C126" s="75" t="s">
        <v>145</v>
      </c>
      <c r="D126" s="9"/>
    </row>
    <row r="127" spans="2:5" ht="19.149999999999999" customHeight="1" x14ac:dyDescent="0.3">
      <c r="B127" s="74"/>
      <c r="C127" s="75" t="s">
        <v>146</v>
      </c>
      <c r="D127" s="9"/>
    </row>
    <row r="128" spans="2:5" ht="19.149999999999999" customHeight="1" thickBot="1" x14ac:dyDescent="0.35">
      <c r="B128" s="100"/>
      <c r="C128" s="75" t="s">
        <v>147</v>
      </c>
      <c r="D128" s="9"/>
    </row>
    <row r="129" spans="1:20" s="76" customFormat="1" ht="138" customHeight="1" x14ac:dyDescent="0.35">
      <c r="A129" s="140"/>
      <c r="B129" s="101">
        <f>+B125+1</f>
        <v>43</v>
      </c>
      <c r="C129" s="148" t="s">
        <v>337</v>
      </c>
      <c r="D129" s="149"/>
      <c r="E129" s="3">
        <f>IF(SUM(A130:A146,E146,E148)&gt;1,"превишен брой уреди",0)</f>
        <v>0</v>
      </c>
      <c r="G129" s="104" t="s">
        <v>302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A130" s="10">
        <f t="shared" ref="A130:A156" si="0">+IF(D130&gt;0,1,0)</f>
        <v>0</v>
      </c>
      <c r="B130" s="102"/>
      <c r="C130" s="98" t="s">
        <v>292</v>
      </c>
      <c r="D130" s="11"/>
      <c r="E130" s="77"/>
      <c r="G130" s="105">
        <f t="shared" ref="G130:G138" si="1">+IF(Q191="Не",0,Q191)</f>
        <v>0</v>
      </c>
      <c r="J130" s="39"/>
    </row>
    <row r="131" spans="1:20" ht="22.9" customHeight="1" x14ac:dyDescent="0.3">
      <c r="A131" s="10">
        <f t="shared" si="0"/>
        <v>0</v>
      </c>
      <c r="B131" s="102"/>
      <c r="C131" s="98" t="s">
        <v>291</v>
      </c>
      <c r="D131" s="11"/>
      <c r="E131" s="77"/>
      <c r="G131" s="105">
        <f t="shared" si="1"/>
        <v>0</v>
      </c>
      <c r="J131" s="39"/>
    </row>
    <row r="132" spans="1:20" ht="22.9" customHeight="1" x14ac:dyDescent="0.3">
      <c r="A132" s="10">
        <f t="shared" si="0"/>
        <v>0</v>
      </c>
      <c r="B132" s="102"/>
      <c r="C132" s="98" t="s">
        <v>290</v>
      </c>
      <c r="D132" s="11"/>
      <c r="E132" s="77"/>
      <c r="G132" s="105">
        <f t="shared" si="1"/>
        <v>0</v>
      </c>
      <c r="J132" s="39"/>
    </row>
    <row r="133" spans="1:20" ht="22.9" customHeight="1" x14ac:dyDescent="0.3">
      <c r="A133" s="10">
        <f t="shared" si="0"/>
        <v>0</v>
      </c>
      <c r="B133" s="102"/>
      <c r="C133" s="98" t="s">
        <v>289</v>
      </c>
      <c r="D133" s="11"/>
      <c r="E133" s="77"/>
      <c r="G133" s="105">
        <f t="shared" si="1"/>
        <v>0</v>
      </c>
      <c r="J133" s="39"/>
    </row>
    <row r="134" spans="1:20" ht="22.9" customHeight="1" x14ac:dyDescent="0.3">
      <c r="A134" s="10">
        <f t="shared" si="0"/>
        <v>0</v>
      </c>
      <c r="B134" s="102"/>
      <c r="C134" s="98" t="s">
        <v>288</v>
      </c>
      <c r="D134" s="11"/>
      <c r="E134" s="77"/>
      <c r="G134" s="105">
        <f t="shared" si="1"/>
        <v>0</v>
      </c>
      <c r="J134" s="39"/>
    </row>
    <row r="135" spans="1:20" ht="22.9" customHeight="1" x14ac:dyDescent="0.3">
      <c r="A135" s="10">
        <f t="shared" si="0"/>
        <v>0</v>
      </c>
      <c r="B135" s="102"/>
      <c r="C135" s="98" t="s">
        <v>287</v>
      </c>
      <c r="D135" s="11"/>
      <c r="E135" s="77"/>
      <c r="G135" s="105">
        <f t="shared" si="1"/>
        <v>0</v>
      </c>
      <c r="J135" s="39"/>
    </row>
    <row r="136" spans="1:20" ht="22.9" customHeight="1" x14ac:dyDescent="0.3">
      <c r="A136" s="10">
        <f t="shared" si="0"/>
        <v>0</v>
      </c>
      <c r="B136" s="102"/>
      <c r="C136" s="98" t="s">
        <v>286</v>
      </c>
      <c r="D136" s="11"/>
      <c r="E136" s="77"/>
      <c r="G136" s="105">
        <f t="shared" si="1"/>
        <v>0</v>
      </c>
      <c r="H136" s="106"/>
      <c r="J136" s="39"/>
    </row>
    <row r="137" spans="1:20" ht="22.9" customHeight="1" x14ac:dyDescent="0.3">
      <c r="A137" s="10">
        <f t="shared" si="0"/>
        <v>0</v>
      </c>
      <c r="B137" s="102"/>
      <c r="C137" s="98" t="s">
        <v>285</v>
      </c>
      <c r="D137" s="11"/>
      <c r="E137" s="77"/>
      <c r="G137" s="105">
        <f t="shared" si="1"/>
        <v>0</v>
      </c>
      <c r="H137" s="106"/>
      <c r="J137" s="39"/>
    </row>
    <row r="138" spans="1:20" ht="22.9" customHeight="1" x14ac:dyDescent="0.3">
      <c r="A138" s="10">
        <f t="shared" si="0"/>
        <v>0</v>
      </c>
      <c r="B138" s="102"/>
      <c r="C138" s="98" t="s">
        <v>284</v>
      </c>
      <c r="D138" s="11"/>
      <c r="E138" s="77"/>
      <c r="G138" s="105">
        <f t="shared" si="1"/>
        <v>0</v>
      </c>
      <c r="H138" s="106"/>
      <c r="J138" s="39"/>
    </row>
    <row r="139" spans="1:20" ht="22.9" customHeight="1" x14ac:dyDescent="0.3">
      <c r="A139" s="10">
        <f t="shared" si="0"/>
        <v>0</v>
      </c>
      <c r="B139" s="102"/>
      <c r="C139" s="98" t="s">
        <v>283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0"/>
        <v>0</v>
      </c>
      <c r="B140" s="102"/>
      <c r="C140" s="98" t="s">
        <v>294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0"/>
        <v>0</v>
      </c>
      <c r="B141" s="102"/>
      <c r="C141" s="98" t="s">
        <v>295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0"/>
        <v>0</v>
      </c>
      <c r="B142" s="102"/>
      <c r="C142" s="98" t="s">
        <v>296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0"/>
        <v>0</v>
      </c>
      <c r="B143" s="102"/>
      <c r="C143" s="98" t="s">
        <v>293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0"/>
        <v>0</v>
      </c>
      <c r="B144" s="102"/>
      <c r="C144" s="98" t="s">
        <v>297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0"/>
        <v>0</v>
      </c>
      <c r="B145" s="102"/>
      <c r="C145" s="98" t="s">
        <v>298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0"/>
        <v>0</v>
      </c>
      <c r="B146" s="102"/>
      <c r="C146" s="98" t="s">
        <v>299</v>
      </c>
      <c r="D146" s="11"/>
      <c r="E146" s="4">
        <f>IF(OR(D147&gt;0,D148&gt;0),1,0)</f>
        <v>0</v>
      </c>
      <c r="G146" s="105">
        <f t="shared" si="2"/>
        <v>0</v>
      </c>
      <c r="H146" s="106"/>
      <c r="J146" s="39"/>
    </row>
    <row r="147" spans="1:10" ht="22.9" customHeight="1" x14ac:dyDescent="0.3">
      <c r="A147" s="10">
        <f t="shared" si="0"/>
        <v>0</v>
      </c>
      <c r="B147" s="102"/>
      <c r="C147" s="98" t="s">
        <v>300</v>
      </c>
      <c r="D147" s="11"/>
      <c r="E147" s="4">
        <f>IF((D147+D148)&gt;3,"Превишен максимален брой конвектори",0)</f>
        <v>0</v>
      </c>
      <c r="G147" s="105">
        <f t="shared" si="2"/>
        <v>0</v>
      </c>
      <c r="J147" s="39"/>
    </row>
    <row r="148" spans="1:10" ht="22.9" customHeight="1" x14ac:dyDescent="0.3">
      <c r="A148" s="10">
        <f t="shared" si="0"/>
        <v>0</v>
      </c>
      <c r="B148" s="102"/>
      <c r="C148" s="98" t="s">
        <v>301</v>
      </c>
      <c r="D148" s="11"/>
      <c r="E148" s="4">
        <f>IF(OR(D149&gt;0,D150&gt;0,D151&gt;0,D152&gt;0,D153&gt;0,D154&gt;0),1,0)</f>
        <v>0</v>
      </c>
      <c r="G148" s="105">
        <f t="shared" si="2"/>
        <v>0</v>
      </c>
      <c r="J148" s="39"/>
    </row>
    <row r="149" spans="1:10" ht="22.9" customHeight="1" x14ac:dyDescent="0.3">
      <c r="A149" s="10">
        <f t="shared" si="0"/>
        <v>0</v>
      </c>
      <c r="B149" s="102"/>
      <c r="C149" s="98" t="s">
        <v>329</v>
      </c>
      <c r="D149" s="11"/>
      <c r="E149" s="4">
        <f>IF((D149+D150+D151+D152+D153+D154)&gt;3,"Превишен максимален брой климатици",0)</f>
        <v>0</v>
      </c>
      <c r="G149" s="105">
        <f t="shared" si="2"/>
        <v>0</v>
      </c>
      <c r="J149" s="39"/>
    </row>
    <row r="150" spans="1:10" ht="22.9" customHeight="1" x14ac:dyDescent="0.3">
      <c r="A150" s="10">
        <f t="shared" si="0"/>
        <v>0</v>
      </c>
      <c r="B150" s="102"/>
      <c r="C150" s="98" t="s">
        <v>330</v>
      </c>
      <c r="D150" s="11"/>
      <c r="E150" s="10"/>
      <c r="G150" s="105">
        <f t="shared" si="2"/>
        <v>0</v>
      </c>
      <c r="J150" s="39"/>
    </row>
    <row r="151" spans="1:10" ht="22.9" customHeight="1" x14ac:dyDescent="0.3">
      <c r="A151" s="10">
        <f t="shared" si="0"/>
        <v>0</v>
      </c>
      <c r="B151" s="102"/>
      <c r="C151" s="98" t="s">
        <v>331</v>
      </c>
      <c r="D151" s="11"/>
      <c r="E151" s="10"/>
      <c r="G151" s="105">
        <f t="shared" si="2"/>
        <v>0</v>
      </c>
      <c r="J151" s="39"/>
    </row>
    <row r="152" spans="1:10" ht="22.9" customHeight="1" x14ac:dyDescent="0.3">
      <c r="A152" s="10">
        <f t="shared" si="0"/>
        <v>0</v>
      </c>
      <c r="B152" s="102"/>
      <c r="C152" s="98" t="s">
        <v>332</v>
      </c>
      <c r="D152" s="11"/>
      <c r="E152" s="10"/>
      <c r="G152" s="105">
        <f t="shared" si="2"/>
        <v>0</v>
      </c>
      <c r="J152" s="39"/>
    </row>
    <row r="153" spans="1:10" ht="22.9" customHeight="1" x14ac:dyDescent="0.3">
      <c r="A153" s="10">
        <f t="shared" si="0"/>
        <v>0</v>
      </c>
      <c r="B153" s="102"/>
      <c r="C153" s="98" t="s">
        <v>333</v>
      </c>
      <c r="D153" s="11"/>
      <c r="E153" s="10"/>
      <c r="G153" s="105">
        <f t="shared" si="2"/>
        <v>0</v>
      </c>
      <c r="J153" s="39"/>
    </row>
    <row r="154" spans="1:10" ht="22.9" customHeight="1" thickBot="1" x14ac:dyDescent="0.35">
      <c r="A154" s="10">
        <f t="shared" si="0"/>
        <v>0</v>
      </c>
      <c r="B154" s="102"/>
      <c r="C154" s="99" t="s">
        <v>334</v>
      </c>
      <c r="D154" s="11"/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 t="shared" si="0"/>
        <v>0</v>
      </c>
      <c r="B155" s="102"/>
      <c r="C155" s="98" t="s">
        <v>335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 t="shared" si="0"/>
        <v>0</v>
      </c>
      <c r="B156" s="103"/>
      <c r="C156" s="98" t="s">
        <v>336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46" t="s">
        <v>272</v>
      </c>
      <c r="C157" s="145"/>
      <c r="D157" s="145"/>
      <c r="G157" s="106"/>
      <c r="J157" s="39"/>
    </row>
    <row r="158" spans="1:10" ht="24" customHeight="1" x14ac:dyDescent="0.3">
      <c r="B158" s="78"/>
      <c r="C158" s="79" t="s">
        <v>273</v>
      </c>
      <c r="D158" s="78"/>
      <c r="J158" s="39"/>
    </row>
    <row r="159" spans="1:10" x14ac:dyDescent="0.3">
      <c r="B159" s="45">
        <v>1</v>
      </c>
      <c r="C159" s="46" t="s">
        <v>136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137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231</v>
      </c>
      <c r="D161" s="11"/>
      <c r="J161" s="39"/>
    </row>
    <row r="162" spans="2:20" ht="47.25" x14ac:dyDescent="0.3">
      <c r="B162" s="45">
        <f t="shared" si="3"/>
        <v>4</v>
      </c>
      <c r="C162" s="46" t="s">
        <v>232</v>
      </c>
      <c r="D162" s="11"/>
      <c r="J162" s="39"/>
    </row>
    <row r="163" spans="2:20" ht="48.75" thickBot="1" x14ac:dyDescent="0.35">
      <c r="B163" s="45">
        <f t="shared" si="3"/>
        <v>5</v>
      </c>
      <c r="C163" s="80" t="s">
        <v>233</v>
      </c>
      <c r="D163" s="11"/>
      <c r="G163" s="106"/>
      <c r="J163" s="39"/>
    </row>
    <row r="164" spans="2:20" ht="49.5" thickTop="1" thickBot="1" x14ac:dyDescent="0.35">
      <c r="B164" s="45">
        <f t="shared" si="3"/>
        <v>6</v>
      </c>
      <c r="C164" s="80" t="s">
        <v>268</v>
      </c>
      <c r="D164" s="11"/>
      <c r="G164" s="106"/>
      <c r="J164" s="155" t="s">
        <v>180</v>
      </c>
      <c r="K164" s="156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63.75" x14ac:dyDescent="0.3">
      <c r="B165" s="45">
        <f t="shared" si="3"/>
        <v>7</v>
      </c>
      <c r="C165" s="80" t="s">
        <v>234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32.25" x14ac:dyDescent="0.3">
      <c r="B166" s="45">
        <f t="shared" si="3"/>
        <v>8</v>
      </c>
      <c r="C166" s="80" t="s">
        <v>235</v>
      </c>
      <c r="D166" s="11"/>
      <c r="G166" s="106"/>
      <c r="J166" s="108" t="s">
        <v>303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B167" s="39"/>
      <c r="G167" s="106"/>
      <c r="J167" s="110" t="s">
        <v>304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B168" s="39"/>
      <c r="G168" s="106"/>
      <c r="J168" s="110" t="s">
        <v>305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306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250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249</v>
      </c>
      <c r="D171" s="87" t="s">
        <v>247</v>
      </c>
      <c r="E171" s="87" t="s">
        <v>248</v>
      </c>
      <c r="G171" s="106"/>
      <c r="J171" s="108" t="s">
        <v>307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251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0</v>
      </c>
      <c r="G172" s="106"/>
      <c r="J172" s="110" t="s">
        <v>308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252</v>
      </c>
      <c r="D173" s="82">
        <v>4</v>
      </c>
      <c r="E173" s="82">
        <f>IF(D36&gt;0,D173,0)</f>
        <v>0</v>
      </c>
      <c r="G173" s="106"/>
      <c r="J173" s="110" t="s">
        <v>309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253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254</v>
      </c>
      <c r="D175" s="83">
        <v>2</v>
      </c>
      <c r="E175" s="82">
        <f>SUM(E176:E177)</f>
        <v>0</v>
      </c>
      <c r="G175" s="106"/>
      <c r="J175" s="111" t="s">
        <v>310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236</v>
      </c>
      <c r="D176" s="84">
        <v>1</v>
      </c>
      <c r="E176" s="84">
        <f>IF(D53&gt;0,D176,0)</f>
        <v>0</v>
      </c>
      <c r="G176" s="106"/>
      <c r="J176" s="111" t="s">
        <v>311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237</v>
      </c>
      <c r="D177" s="84">
        <v>1</v>
      </c>
      <c r="E177" s="84">
        <f>IF(D56&gt;0,D177,0)</f>
        <v>0</v>
      </c>
      <c r="G177" s="106"/>
      <c r="J177" s="111" t="s">
        <v>312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255</v>
      </c>
      <c r="D178" s="82">
        <v>6</v>
      </c>
      <c r="E178" s="82">
        <f>SUM(E179:E181)</f>
        <v>0</v>
      </c>
      <c r="G178" s="106"/>
      <c r="J178" s="111" t="s">
        <v>313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242</v>
      </c>
      <c r="D179" s="84">
        <v>2</v>
      </c>
      <c r="E179" s="84">
        <f>IF(D103&gt;0,D179,0)</f>
        <v>0</v>
      </c>
      <c r="G179" s="106"/>
      <c r="J179" s="111" t="s">
        <v>314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243</v>
      </c>
      <c r="D180" s="84">
        <v>2</v>
      </c>
      <c r="E180" s="84">
        <f>IF(D109&gt;0,D180,0)</f>
        <v>0</v>
      </c>
      <c r="G180" s="106"/>
      <c r="J180" s="114" t="s">
        <v>315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244</v>
      </c>
      <c r="D181" s="84">
        <v>2</v>
      </c>
      <c r="E181" s="84">
        <f>IF(D106&gt;0,D181,0)</f>
        <v>0</v>
      </c>
      <c r="G181" s="106"/>
      <c r="J181" s="114" t="s">
        <v>316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256</v>
      </c>
      <c r="D182" s="83">
        <v>4</v>
      </c>
      <c r="E182" s="82">
        <f>SUM(E183:E186)</f>
        <v>0</v>
      </c>
      <c r="G182" s="106"/>
      <c r="J182" s="114" t="s">
        <v>317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238</v>
      </c>
      <c r="D183" s="84">
        <v>1</v>
      </c>
      <c r="E183" s="84">
        <f>IF(D100=1,D183,0)</f>
        <v>0</v>
      </c>
      <c r="G183" s="106"/>
      <c r="J183" s="111" t="s">
        <v>318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239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240</v>
      </c>
      <c r="D185" s="84">
        <v>3</v>
      </c>
      <c r="E185" s="84">
        <f>IF(D100=3,D185,0)</f>
        <v>0</v>
      </c>
      <c r="G185" s="106"/>
      <c r="J185" s="108" t="s">
        <v>181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241</v>
      </c>
      <c r="D186" s="84">
        <v>4</v>
      </c>
      <c r="E186" s="84">
        <f>IF(D100&gt;=4,D186,0)</f>
        <v>0</v>
      </c>
      <c r="G186" s="106"/>
      <c r="J186" s="110" t="s">
        <v>319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257</v>
      </c>
      <c r="D187" s="82">
        <v>3</v>
      </c>
      <c r="E187" s="82">
        <f>MAX(E188:E189)</f>
        <v>0</v>
      </c>
      <c r="G187" s="106"/>
      <c r="J187" s="110" t="s">
        <v>320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245</v>
      </c>
      <c r="D188" s="84">
        <v>2</v>
      </c>
      <c r="E188" s="84">
        <f>IF(D112&gt;0,D188,0)</f>
        <v>0</v>
      </c>
      <c r="G188" s="106"/>
      <c r="J188" s="116" t="s">
        <v>321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246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185</v>
      </c>
      <c r="O190" s="19"/>
      <c r="P190" s="19"/>
      <c r="Q190" s="117" t="s">
        <v>184</v>
      </c>
      <c r="R190" s="14"/>
      <c r="S190" s="132" t="s">
        <v>186</v>
      </c>
      <c r="T190" s="139" t="s">
        <v>187</v>
      </c>
    </row>
    <row r="191" spans="3:20" x14ac:dyDescent="0.3">
      <c r="G191" s="106"/>
      <c r="J191" s="33"/>
      <c r="K191" s="12"/>
      <c r="L191" s="12"/>
      <c r="M191" s="13"/>
      <c r="N191" s="119" t="s">
        <v>188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189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190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191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192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193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194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195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196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338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197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198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199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339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200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201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202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203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204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205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206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207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208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209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210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211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212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182</v>
      </c>
      <c r="T218" s="123" t="s">
        <v>183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213</v>
      </c>
      <c r="P220" s="126" t="s">
        <v>213</v>
      </c>
      <c r="Q220" s="126" t="s">
        <v>213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214</v>
      </c>
      <c r="P221" s="119" t="s">
        <v>215</v>
      </c>
      <c r="Q221" s="119" t="s">
        <v>216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217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218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219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220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221</v>
      </c>
      <c r="O227" s="20" t="s">
        <v>322</v>
      </c>
      <c r="P227" s="20" t="s">
        <v>323</v>
      </c>
      <c r="Q227" s="20" t="s">
        <v>324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222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223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214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215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216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186</v>
      </c>
      <c r="M234" s="118" t="s">
        <v>187</v>
      </c>
      <c r="N234" s="20" t="s">
        <v>224</v>
      </c>
      <c r="O234" s="20" t="s">
        <v>325</v>
      </c>
      <c r="P234" s="20" t="s">
        <v>326</v>
      </c>
      <c r="Q234" s="20" t="s">
        <v>327</v>
      </c>
      <c r="R234" s="132" t="s">
        <v>328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203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204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205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206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207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208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209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210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120:B122"/>
    <mergeCell ref="B124:D124"/>
    <mergeCell ref="C129:D129"/>
    <mergeCell ref="B157:D157"/>
    <mergeCell ref="J164:K164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</mergeCells>
  <conditionalFormatting sqref="E38">
    <cfRule type="cellIs" dxfId="335" priority="21" operator="greaterThan">
      <formula>0</formula>
    </cfRule>
  </conditionalFormatting>
  <conditionalFormatting sqref="E43">
    <cfRule type="cellIs" dxfId="334" priority="20" operator="greaterThan">
      <formula>0</formula>
    </cfRule>
  </conditionalFormatting>
  <conditionalFormatting sqref="E52">
    <cfRule type="cellIs" dxfId="333" priority="19" operator="greaterThan">
      <formula>0</formula>
    </cfRule>
  </conditionalFormatting>
  <conditionalFormatting sqref="E55">
    <cfRule type="cellIs" dxfId="332" priority="18" operator="greaterThan">
      <formula>0</formula>
    </cfRule>
  </conditionalFormatting>
  <conditionalFormatting sqref="E65">
    <cfRule type="cellIs" dxfId="331" priority="17" operator="greaterThan">
      <formula>0</formula>
    </cfRule>
  </conditionalFormatting>
  <conditionalFormatting sqref="E77">
    <cfRule type="cellIs" dxfId="330" priority="16" operator="greaterThan">
      <formula>0</formula>
    </cfRule>
  </conditionalFormatting>
  <conditionalFormatting sqref="E81">
    <cfRule type="cellIs" dxfId="329" priority="15" operator="greaterThan">
      <formula>0</formula>
    </cfRule>
  </conditionalFormatting>
  <conditionalFormatting sqref="E85">
    <cfRule type="cellIs" dxfId="328" priority="14" operator="greaterThan">
      <formula>0</formula>
    </cfRule>
  </conditionalFormatting>
  <conditionalFormatting sqref="E95">
    <cfRule type="cellIs" dxfId="327" priority="13" operator="greaterThan">
      <formula>0</formula>
    </cfRule>
  </conditionalFormatting>
  <conditionalFormatting sqref="E102">
    <cfRule type="cellIs" dxfId="326" priority="12" operator="greaterThan">
      <formula>0</formula>
    </cfRule>
  </conditionalFormatting>
  <conditionalFormatting sqref="E105">
    <cfRule type="cellIs" dxfId="325" priority="11" operator="greaterThan">
      <formula>0</formula>
    </cfRule>
  </conditionalFormatting>
  <conditionalFormatting sqref="E108">
    <cfRule type="cellIs" dxfId="324" priority="10" operator="greaterThan">
      <formula>0</formula>
    </cfRule>
  </conditionalFormatting>
  <conditionalFormatting sqref="E111">
    <cfRule type="cellIs" dxfId="323" priority="9" operator="greaterThan">
      <formula>0</formula>
    </cfRule>
  </conditionalFormatting>
  <conditionalFormatting sqref="E114">
    <cfRule type="cellIs" dxfId="322" priority="8" operator="greaterThan">
      <formula>0</formula>
    </cfRule>
  </conditionalFormatting>
  <conditionalFormatting sqref="E156">
    <cfRule type="cellIs" dxfId="321" priority="7" operator="greaterThan">
      <formula>0</formula>
    </cfRule>
  </conditionalFormatting>
  <conditionalFormatting sqref="E149">
    <cfRule type="cellIs" dxfId="320" priority="6" operator="greaterThan">
      <formula>0</formula>
    </cfRule>
  </conditionalFormatting>
  <conditionalFormatting sqref="E147">
    <cfRule type="cellIs" dxfId="319" priority="5" operator="greaterThan">
      <formula>0</formula>
    </cfRule>
  </conditionalFormatting>
  <conditionalFormatting sqref="E130">
    <cfRule type="cellIs" dxfId="318" priority="4" operator="greaterThan">
      <formula>0</formula>
    </cfRule>
  </conditionalFormatting>
  <conditionalFormatting sqref="E129">
    <cfRule type="cellIs" dxfId="317" priority="3" operator="greaterThan">
      <formula>0</formula>
    </cfRule>
  </conditionalFormatting>
  <conditionalFormatting sqref="E155">
    <cfRule type="cellIs" dxfId="316" priority="2" operator="greaterThan">
      <formula>0</formula>
    </cfRule>
  </conditionalFormatting>
  <conditionalFormatting sqref="E89">
    <cfRule type="cellIs" dxfId="315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C165" sqref="C165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+'5'!E1+1</f>
        <v>6</v>
      </c>
      <c r="J1" s="39"/>
    </row>
    <row r="2" spans="2:131" ht="18" thickBot="1" x14ac:dyDescent="0.35">
      <c r="C2" s="41" t="s">
        <v>149</v>
      </c>
      <c r="D2" s="41" t="str">
        <f>CONCATENATE("СО ОПОС_",E1)</f>
        <v>СО ОПОС_6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11</v>
      </c>
    </row>
    <row r="11" spans="2:131" ht="48" customHeight="1" x14ac:dyDescent="0.3">
      <c r="B11" s="150" t="s">
        <v>133</v>
      </c>
      <c r="C11" s="150"/>
      <c r="D11" s="150"/>
    </row>
    <row r="12" spans="2:131" ht="29.25" customHeight="1" x14ac:dyDescent="0.3">
      <c r="D12" s="94" t="s">
        <v>274</v>
      </c>
    </row>
    <row r="13" spans="2:131" ht="54.75" customHeight="1" x14ac:dyDescent="0.3">
      <c r="B13" s="154" t="s">
        <v>132</v>
      </c>
      <c r="C13" s="154"/>
      <c r="D13" s="154"/>
      <c r="AQ13" s="10" t="s">
        <v>44</v>
      </c>
      <c r="AR13" s="10" t="s">
        <v>45</v>
      </c>
      <c r="AS13" s="10" t="s">
        <v>46</v>
      </c>
      <c r="AT13" s="10" t="s">
        <v>47</v>
      </c>
      <c r="AU13" s="10" t="s">
        <v>48</v>
      </c>
      <c r="AV13" s="10" t="s">
        <v>49</v>
      </c>
      <c r="AW13" s="10" t="s">
        <v>50</v>
      </c>
      <c r="AX13" s="10" t="s">
        <v>51</v>
      </c>
      <c r="AY13" s="10" t="s">
        <v>52</v>
      </c>
      <c r="AZ13" s="10" t="s">
        <v>53</v>
      </c>
      <c r="BA13" s="10" t="s">
        <v>54</v>
      </c>
      <c r="BB13" s="10" t="s">
        <v>55</v>
      </c>
      <c r="BC13" s="10" t="s">
        <v>56</v>
      </c>
      <c r="BD13" s="10" t="s">
        <v>57</v>
      </c>
      <c r="BE13" s="10" t="s">
        <v>58</v>
      </c>
      <c r="BF13" s="10" t="s">
        <v>59</v>
      </c>
      <c r="BG13" s="10" t="s">
        <v>60</v>
      </c>
      <c r="BH13" s="10" t="s">
        <v>61</v>
      </c>
      <c r="BI13" s="10" t="s">
        <v>62</v>
      </c>
      <c r="BJ13" s="10" t="s">
        <v>63</v>
      </c>
      <c r="BK13" s="10" t="s">
        <v>64</v>
      </c>
      <c r="BL13" s="10" t="s">
        <v>65</v>
      </c>
      <c r="BM13" s="10" t="s">
        <v>66</v>
      </c>
      <c r="BN13" s="10" t="s">
        <v>67</v>
      </c>
      <c r="BO13" s="10" t="s">
        <v>68</v>
      </c>
      <c r="BP13" s="10" t="s">
        <v>69</v>
      </c>
      <c r="BQ13" s="10" t="s">
        <v>70</v>
      </c>
      <c r="BR13" s="10" t="s">
        <v>71</v>
      </c>
      <c r="BS13" s="10" t="s">
        <v>72</v>
      </c>
      <c r="BT13" s="10" t="s">
        <v>73</v>
      </c>
      <c r="BU13" s="10" t="s">
        <v>74</v>
      </c>
      <c r="BV13" s="10" t="s">
        <v>75</v>
      </c>
      <c r="BW13" s="10" t="s">
        <v>92</v>
      </c>
      <c r="BX13" s="10" t="s">
        <v>93</v>
      </c>
      <c r="BY13" s="10" t="s">
        <v>94</v>
      </c>
      <c r="BZ13" s="10" t="s">
        <v>95</v>
      </c>
      <c r="CA13" s="10" t="s">
        <v>76</v>
      </c>
      <c r="CB13" s="10" t="s">
        <v>77</v>
      </c>
      <c r="CC13" s="10" t="s">
        <v>78</v>
      </c>
      <c r="CD13" s="10" t="s">
        <v>79</v>
      </c>
      <c r="CE13" s="10" t="s">
        <v>80</v>
      </c>
      <c r="CF13" s="10" t="s">
        <v>81</v>
      </c>
      <c r="CG13" s="10" t="s">
        <v>96</v>
      </c>
      <c r="CH13" s="10" t="s">
        <v>97</v>
      </c>
      <c r="CI13" s="10" t="s">
        <v>98</v>
      </c>
      <c r="CJ13" s="10" t="s">
        <v>99</v>
      </c>
      <c r="CK13" s="10" t="s">
        <v>100</v>
      </c>
      <c r="CL13" s="10" t="s">
        <v>101</v>
      </c>
      <c r="CM13" s="10" t="s">
        <v>82</v>
      </c>
      <c r="CN13" s="10" t="s">
        <v>83</v>
      </c>
      <c r="CO13" s="10" t="s">
        <v>84</v>
      </c>
      <c r="CP13" s="10" t="s">
        <v>85</v>
      </c>
      <c r="CQ13" s="10" t="s">
        <v>86</v>
      </c>
      <c r="CR13" s="10" t="s">
        <v>87</v>
      </c>
      <c r="CS13" s="10" t="s">
        <v>88</v>
      </c>
      <c r="CT13" s="10" t="s">
        <v>89</v>
      </c>
      <c r="CU13" s="10" t="s">
        <v>102</v>
      </c>
      <c r="CV13" s="10" t="s">
        <v>90</v>
      </c>
      <c r="CW13" s="10" t="s">
        <v>91</v>
      </c>
      <c r="CX13" s="10" t="s">
        <v>103</v>
      </c>
      <c r="CY13" s="10" t="s">
        <v>104</v>
      </c>
      <c r="CZ13" s="10" t="s">
        <v>105</v>
      </c>
      <c r="DA13" s="10" t="s">
        <v>106</v>
      </c>
      <c r="DB13" s="10" t="s">
        <v>107</v>
      </c>
      <c r="DC13" s="10" t="s">
        <v>108</v>
      </c>
      <c r="DD13" s="10" t="s">
        <v>109</v>
      </c>
      <c r="DE13" s="10" t="s">
        <v>110</v>
      </c>
      <c r="DF13" s="10" t="s">
        <v>111</v>
      </c>
      <c r="DG13" s="10" t="s">
        <v>112</v>
      </c>
      <c r="DH13" s="10" t="s">
        <v>113</v>
      </c>
      <c r="DI13" s="10" t="s">
        <v>114</v>
      </c>
      <c r="DJ13" s="10" t="s">
        <v>115</v>
      </c>
      <c r="DK13" s="10" t="s">
        <v>116</v>
      </c>
      <c r="DL13" s="10" t="s">
        <v>117</v>
      </c>
      <c r="DM13" s="10" t="s">
        <v>118</v>
      </c>
      <c r="DN13" s="10" t="s">
        <v>119</v>
      </c>
      <c r="DO13" s="10" t="s">
        <v>120</v>
      </c>
      <c r="DP13" s="10" t="s">
        <v>121</v>
      </c>
      <c r="DQ13" s="10" t="s">
        <v>122</v>
      </c>
      <c r="DR13" s="10" t="s">
        <v>123</v>
      </c>
      <c r="DS13" s="10" t="s">
        <v>124</v>
      </c>
      <c r="DT13" s="10" t="s">
        <v>125</v>
      </c>
      <c r="DU13" s="10" t="s">
        <v>126</v>
      </c>
      <c r="DV13" s="10" t="s">
        <v>127</v>
      </c>
      <c r="DW13" s="10" t="s">
        <v>128</v>
      </c>
      <c r="DX13" s="10" t="s">
        <v>129</v>
      </c>
      <c r="DY13" s="10" t="s">
        <v>130</v>
      </c>
      <c r="DZ13" s="10" t="s">
        <v>131</v>
      </c>
      <c r="EA13" s="10"/>
    </row>
    <row r="14" spans="2:131" ht="54.75" customHeight="1" x14ac:dyDescent="0.3">
      <c r="B14" s="157" t="s">
        <v>148</v>
      </c>
      <c r="C14" s="157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>
        <f>D33</f>
        <v>0</v>
      </c>
      <c r="BC14" s="10">
        <f>D34</f>
        <v>0</v>
      </c>
      <c r="BD14" s="10">
        <f>D35</f>
        <v>0</v>
      </c>
      <c r="BE14" s="10">
        <f>D36</f>
        <v>0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>
        <f>D71</f>
        <v>0</v>
      </c>
      <c r="BX14" s="10">
        <f>D73</f>
        <v>0</v>
      </c>
      <c r="BY14" s="10">
        <f>D74</f>
        <v>0</v>
      </c>
      <c r="BZ14" s="10">
        <f>D75</f>
        <v>0</v>
      </c>
      <c r="CA14" s="10">
        <f>D76</f>
        <v>0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>
        <f>D123</f>
        <v>0</v>
      </c>
      <c r="DA14" s="10">
        <f>D130</f>
        <v>0</v>
      </c>
      <c r="DB14" s="10">
        <f>D131</f>
        <v>0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>
        <f>D147</f>
        <v>0</v>
      </c>
      <c r="DQ14" s="10">
        <f>D148</f>
        <v>0</v>
      </c>
      <c r="DR14" s="10">
        <f>D149</f>
        <v>0</v>
      </c>
      <c r="DS14" s="10">
        <f>D150</f>
        <v>0</v>
      </c>
      <c r="DT14" s="10">
        <f>D151</f>
        <v>0</v>
      </c>
      <c r="DU14" s="10">
        <f>D152</f>
        <v>0</v>
      </c>
      <c r="DV14" s="10">
        <f>D153</f>
        <v>0</v>
      </c>
      <c r="DW14" s="10">
        <f>D154</f>
        <v>0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30.75" customHeight="1" x14ac:dyDescent="0.3">
      <c r="B16" s="151" t="s">
        <v>2</v>
      </c>
      <c r="C16" s="152"/>
      <c r="D16" s="15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135</v>
      </c>
      <c r="D17" s="8"/>
    </row>
    <row r="18" spans="2:18" ht="27.75" customHeight="1" x14ac:dyDescent="0.3">
      <c r="B18" s="50">
        <v>2</v>
      </c>
      <c r="C18" s="46" t="s">
        <v>143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150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271</v>
      </c>
      <c r="D20" s="49"/>
    </row>
    <row r="21" spans="2:18" ht="27.75" customHeight="1" x14ac:dyDescent="0.3">
      <c r="B21" s="50" t="s">
        <v>172</v>
      </c>
      <c r="C21" s="46" t="s">
        <v>269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151</v>
      </c>
      <c r="C22" s="46" t="s">
        <v>6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152</v>
      </c>
      <c r="C23" s="46" t="s">
        <v>276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153</v>
      </c>
      <c r="C24" s="46" t="s">
        <v>7</v>
      </c>
      <c r="D24" s="8"/>
    </row>
    <row r="25" spans="2:18" ht="27.75" customHeight="1" x14ac:dyDescent="0.3">
      <c r="B25" s="50" t="s">
        <v>154</v>
      </c>
      <c r="C25" s="46" t="s">
        <v>0</v>
      </c>
      <c r="D25" s="8"/>
    </row>
    <row r="26" spans="2:18" ht="27.75" customHeight="1" x14ac:dyDescent="0.3">
      <c r="B26" s="50" t="s">
        <v>155</v>
      </c>
      <c r="C26" s="46" t="s">
        <v>142</v>
      </c>
      <c r="D26" s="8"/>
    </row>
    <row r="27" spans="2:18" ht="27.75" customHeight="1" x14ac:dyDescent="0.3">
      <c r="B27" s="50" t="s">
        <v>156</v>
      </c>
      <c r="C27" s="46" t="s">
        <v>9</v>
      </c>
      <c r="D27" s="8"/>
    </row>
    <row r="28" spans="2:18" ht="27.75" customHeight="1" x14ac:dyDescent="0.3">
      <c r="B28" s="50" t="s">
        <v>157</v>
      </c>
      <c r="C28" s="46" t="s">
        <v>8</v>
      </c>
      <c r="D28" s="8"/>
    </row>
    <row r="29" spans="2:18" ht="27.75" customHeight="1" x14ac:dyDescent="0.3">
      <c r="B29" s="50" t="s">
        <v>158</v>
      </c>
      <c r="C29" s="46" t="s">
        <v>4</v>
      </c>
      <c r="D29" s="8"/>
    </row>
    <row r="30" spans="2:18" ht="27.75" customHeight="1" x14ac:dyDescent="0.3">
      <c r="B30" s="50" t="s">
        <v>275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270</v>
      </c>
      <c r="D31" s="8"/>
    </row>
    <row r="32" spans="2:18" ht="27.75" customHeight="1" x14ac:dyDescent="0.3">
      <c r="B32" s="50">
        <f>+B31+1</f>
        <v>6</v>
      </c>
      <c r="C32" s="46" t="s">
        <v>171</v>
      </c>
      <c r="D32" s="7"/>
    </row>
    <row r="33" spans="1:5" ht="61.9" customHeight="1" x14ac:dyDescent="0.3">
      <c r="B33" s="44">
        <f>B32+1</f>
        <v>7</v>
      </c>
      <c r="C33" s="53" t="s">
        <v>170</v>
      </c>
      <c r="D33" s="23"/>
    </row>
    <row r="34" spans="1:5" ht="54.6" customHeight="1" x14ac:dyDescent="0.3">
      <c r="B34" s="54">
        <f>B33+1</f>
        <v>8</v>
      </c>
      <c r="C34" s="46" t="s">
        <v>175</v>
      </c>
      <c r="D34" s="46"/>
    </row>
    <row r="35" spans="1:5" ht="30.6" customHeight="1" x14ac:dyDescent="0.3">
      <c r="B35" s="55"/>
      <c r="C35" s="56" t="s">
        <v>144</v>
      </c>
      <c r="D35" s="23"/>
    </row>
    <row r="36" spans="1:5" ht="35.450000000000003" customHeight="1" x14ac:dyDescent="0.3">
      <c r="B36" s="57"/>
      <c r="C36" s="58" t="s">
        <v>140</v>
      </c>
      <c r="D36" s="23"/>
    </row>
    <row r="37" spans="1:5" ht="26.25" customHeight="1" x14ac:dyDescent="0.3">
      <c r="B37" s="152" t="s">
        <v>138</v>
      </c>
      <c r="C37" s="152"/>
      <c r="D37" s="152"/>
    </row>
    <row r="38" spans="1:5" ht="46.5" x14ac:dyDescent="0.3">
      <c r="A38" s="10">
        <v>9</v>
      </c>
      <c r="B38" s="153">
        <f>B34+1</f>
        <v>9</v>
      </c>
      <c r="C38" s="59" t="s">
        <v>173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3"/>
      <c r="C39" s="61" t="s">
        <v>4</v>
      </c>
      <c r="D39" s="9"/>
    </row>
    <row r="40" spans="1:5" ht="20.25" customHeight="1" x14ac:dyDescent="0.3">
      <c r="B40" s="153"/>
      <c r="C40" s="61" t="s">
        <v>5</v>
      </c>
      <c r="D40" s="9"/>
    </row>
    <row r="41" spans="1:5" ht="20.25" customHeight="1" x14ac:dyDescent="0.3">
      <c r="B41" s="153"/>
      <c r="C41" s="61" t="s">
        <v>18</v>
      </c>
      <c r="D41" s="9"/>
    </row>
    <row r="42" spans="1:5" ht="20.25" customHeight="1" x14ac:dyDescent="0.3">
      <c r="B42" s="153"/>
      <c r="C42" s="61" t="s">
        <v>19</v>
      </c>
      <c r="D42" s="9"/>
    </row>
    <row r="43" spans="1:5" ht="33.75" customHeight="1" x14ac:dyDescent="0.3">
      <c r="B43" s="147">
        <f>B38+1</f>
        <v>10</v>
      </c>
      <c r="C43" s="59" t="s">
        <v>174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47"/>
      <c r="C44" s="61" t="s">
        <v>20</v>
      </c>
      <c r="D44" s="11"/>
    </row>
    <row r="45" spans="1:5" ht="18.75" customHeight="1" x14ac:dyDescent="0.3">
      <c r="B45" s="147"/>
      <c r="C45" s="61" t="s">
        <v>21</v>
      </c>
      <c r="D45" s="11"/>
    </row>
    <row r="46" spans="1:5" ht="18.75" customHeight="1" x14ac:dyDescent="0.3">
      <c r="B46" s="147"/>
      <c r="C46" s="61" t="s">
        <v>22</v>
      </c>
      <c r="D46" s="11"/>
    </row>
    <row r="47" spans="1:5" ht="33" customHeight="1" x14ac:dyDescent="0.3">
      <c r="B47" s="97">
        <f>B43+1</f>
        <v>11</v>
      </c>
      <c r="C47" s="53" t="s">
        <v>277</v>
      </c>
      <c r="D47" s="9"/>
    </row>
    <row r="48" spans="1:5" ht="31.5" x14ac:dyDescent="0.3">
      <c r="B48" s="97">
        <f>B47+1</f>
        <v>12</v>
      </c>
      <c r="C48" s="59" t="s">
        <v>278</v>
      </c>
      <c r="D48" s="9"/>
    </row>
    <row r="49" spans="2:19" ht="32.25" customHeight="1" x14ac:dyDescent="0.3">
      <c r="B49" s="97">
        <f>B48+1</f>
        <v>13</v>
      </c>
      <c r="C49" s="59" t="s">
        <v>10</v>
      </c>
      <c r="D49" s="9"/>
    </row>
    <row r="50" spans="2:19" ht="31.5" x14ac:dyDescent="0.3">
      <c r="B50" s="97">
        <f>B49+1</f>
        <v>14</v>
      </c>
      <c r="C50" s="59" t="s">
        <v>23</v>
      </c>
      <c r="D50" s="9"/>
    </row>
    <row r="51" spans="2:19" ht="30.75" customHeight="1" x14ac:dyDescent="0.3">
      <c r="B51" s="97">
        <f>B50+1</f>
        <v>15</v>
      </c>
      <c r="C51" s="59" t="s">
        <v>141</v>
      </c>
      <c r="D51" s="91"/>
    </row>
    <row r="52" spans="2:19" ht="46.5" x14ac:dyDescent="0.3">
      <c r="B52" s="147">
        <f>B51+1</f>
        <v>16</v>
      </c>
      <c r="C52" s="63" t="s">
        <v>176</v>
      </c>
      <c r="D52" s="64"/>
      <c r="E52" s="2">
        <f>IF(AND(D53&gt;0,D54&gt;0),"грешка",0)</f>
        <v>0</v>
      </c>
    </row>
    <row r="53" spans="2:19" ht="16.5" customHeight="1" x14ac:dyDescent="0.3">
      <c r="B53" s="147"/>
      <c r="C53" s="65" t="s">
        <v>225</v>
      </c>
      <c r="D53" s="92"/>
    </row>
    <row r="54" spans="2:19" ht="16.5" customHeight="1" x14ac:dyDescent="0.3">
      <c r="B54" s="147"/>
      <c r="C54" s="65" t="s">
        <v>226</v>
      </c>
      <c r="D54" s="92"/>
    </row>
    <row r="55" spans="2:19" ht="46.5" x14ac:dyDescent="0.3">
      <c r="B55" s="158">
        <f>B52+1</f>
        <v>17</v>
      </c>
      <c r="C55" s="63" t="s">
        <v>177</v>
      </c>
      <c r="D55" s="60"/>
      <c r="E55" s="2">
        <f>IF(AND(D56&gt;0,D57&gt;0),"грешка",0)</f>
        <v>0</v>
      </c>
    </row>
    <row r="56" spans="2:19" ht="17.25" customHeight="1" x14ac:dyDescent="0.3">
      <c r="B56" s="158"/>
      <c r="C56" s="65" t="s">
        <v>225</v>
      </c>
      <c r="D56" s="9"/>
    </row>
    <row r="57" spans="2:19" ht="17.25" customHeight="1" x14ac:dyDescent="0.3">
      <c r="B57" s="158"/>
      <c r="C57" s="65" t="s">
        <v>226</v>
      </c>
      <c r="D57" s="9"/>
    </row>
    <row r="58" spans="2:19" x14ac:dyDescent="0.3">
      <c r="B58" s="147">
        <f>B55+1</f>
        <v>18</v>
      </c>
      <c r="C58" s="59" t="s">
        <v>279</v>
      </c>
      <c r="D58" s="60"/>
    </row>
    <row r="59" spans="2:19" ht="21.75" customHeight="1" x14ac:dyDescent="0.3">
      <c r="B59" s="147"/>
      <c r="C59" s="61" t="s">
        <v>24</v>
      </c>
      <c r="D59" s="11"/>
      <c r="E59" s="66"/>
      <c r="F59" s="66"/>
      <c r="S59" s="66"/>
    </row>
    <row r="60" spans="2:19" ht="21.75" customHeight="1" x14ac:dyDescent="0.3">
      <c r="B60" s="147"/>
      <c r="C60" s="61" t="s">
        <v>25</v>
      </c>
      <c r="D60" s="11"/>
      <c r="E60" s="66"/>
      <c r="F60" s="66"/>
      <c r="S60" s="66"/>
    </row>
    <row r="61" spans="2:19" ht="21.75" customHeight="1" x14ac:dyDescent="0.3">
      <c r="B61" s="147"/>
      <c r="C61" s="61" t="s">
        <v>26</v>
      </c>
      <c r="D61" s="11"/>
      <c r="E61" s="66"/>
      <c r="F61" s="66"/>
      <c r="S61" s="66"/>
    </row>
    <row r="62" spans="2:19" ht="21.75" customHeight="1" x14ac:dyDescent="0.3">
      <c r="B62" s="147"/>
      <c r="C62" s="61" t="s">
        <v>27</v>
      </c>
      <c r="D62" s="11"/>
      <c r="E62" s="66"/>
      <c r="F62" s="66"/>
      <c r="S62" s="66"/>
    </row>
    <row r="63" spans="2:19" ht="21.75" customHeight="1" x14ac:dyDescent="0.3">
      <c r="B63" s="147"/>
      <c r="C63" s="61" t="s">
        <v>28</v>
      </c>
      <c r="D63" s="11"/>
      <c r="E63" s="66"/>
      <c r="F63" s="66"/>
      <c r="S63" s="66"/>
    </row>
    <row r="64" spans="2:19" ht="35.25" customHeight="1" x14ac:dyDescent="0.3">
      <c r="B64" s="147"/>
      <c r="C64" s="61" t="s">
        <v>42</v>
      </c>
      <c r="D64" s="11"/>
      <c r="E64" s="66"/>
      <c r="F64" s="66"/>
      <c r="S64" s="66"/>
    </row>
    <row r="65" spans="2:19" ht="51" customHeight="1" x14ac:dyDescent="0.3">
      <c r="B65" s="147">
        <f>B58+1</f>
        <v>19</v>
      </c>
      <c r="C65" s="63" t="s">
        <v>178</v>
      </c>
      <c r="D65" s="95"/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47"/>
      <c r="C66" s="61" t="s">
        <v>37</v>
      </c>
      <c r="D66" s="11"/>
      <c r="E66" s="66"/>
      <c r="F66" s="66"/>
      <c r="S66" s="66"/>
    </row>
    <row r="67" spans="2:19" ht="21.75" customHeight="1" x14ac:dyDescent="0.3">
      <c r="B67" s="147"/>
      <c r="C67" s="61" t="s">
        <v>38</v>
      </c>
      <c r="D67" s="11"/>
      <c r="E67" s="66"/>
      <c r="F67" s="66"/>
      <c r="S67" s="66"/>
    </row>
    <row r="68" spans="2:19" ht="21.75" customHeight="1" x14ac:dyDescent="0.3">
      <c r="B68" s="147"/>
      <c r="C68" s="61" t="s">
        <v>39</v>
      </c>
      <c r="D68" s="11"/>
      <c r="E68" s="66"/>
      <c r="F68" s="66"/>
      <c r="S68" s="66"/>
    </row>
    <row r="69" spans="2:19" ht="21.75" customHeight="1" x14ac:dyDescent="0.3">
      <c r="B69" s="147"/>
      <c r="C69" s="61" t="s">
        <v>40</v>
      </c>
      <c r="D69" s="11"/>
      <c r="E69" s="66"/>
      <c r="F69" s="66"/>
      <c r="S69" s="66"/>
    </row>
    <row r="70" spans="2:19" ht="21.75" customHeight="1" x14ac:dyDescent="0.3">
      <c r="B70" s="147"/>
      <c r="C70" s="61" t="s">
        <v>41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29</v>
      </c>
      <c r="D71" s="95"/>
      <c r="E71" s="67"/>
      <c r="F71" s="67"/>
      <c r="S71" s="68"/>
    </row>
    <row r="72" spans="2:19" ht="31.5" x14ac:dyDescent="0.3">
      <c r="B72" s="147">
        <f>B71+1</f>
        <v>21</v>
      </c>
      <c r="C72" s="59" t="s">
        <v>30</v>
      </c>
      <c r="D72" s="95"/>
    </row>
    <row r="73" spans="2:19" ht="22.5" customHeight="1" x14ac:dyDescent="0.3">
      <c r="B73" s="147"/>
      <c r="C73" s="61" t="s">
        <v>227</v>
      </c>
      <c r="D73" s="11"/>
    </row>
    <row r="74" spans="2:19" ht="22.5" customHeight="1" x14ac:dyDescent="0.3">
      <c r="B74" s="147"/>
      <c r="C74" s="61" t="s">
        <v>228</v>
      </c>
      <c r="D74" s="11"/>
    </row>
    <row r="75" spans="2:19" ht="22.5" customHeight="1" x14ac:dyDescent="0.3">
      <c r="B75" s="147"/>
      <c r="C75" s="61" t="s">
        <v>229</v>
      </c>
      <c r="D75" s="11"/>
    </row>
    <row r="76" spans="2:19" ht="47.25" x14ac:dyDescent="0.3">
      <c r="B76" s="97">
        <f>B72+1</f>
        <v>22</v>
      </c>
      <c r="C76" s="59" t="s">
        <v>12</v>
      </c>
      <c r="D76" s="95"/>
    </row>
    <row r="77" spans="2:19" ht="45.75" customHeight="1" x14ac:dyDescent="0.3">
      <c r="B77" s="147">
        <f>B76+1</f>
        <v>23</v>
      </c>
      <c r="C77" s="59" t="s">
        <v>159</v>
      </c>
      <c r="D77" s="95"/>
      <c r="E77" s="2">
        <f>IF(AND(D78&gt;0,D79&gt;0),"грешка",0)</f>
        <v>0</v>
      </c>
    </row>
    <row r="78" spans="2:19" ht="19.899999999999999" customHeight="1" x14ac:dyDescent="0.3">
      <c r="B78" s="147"/>
      <c r="C78" s="56" t="s">
        <v>225</v>
      </c>
      <c r="D78" s="9"/>
    </row>
    <row r="79" spans="2:19" ht="19.899999999999999" customHeight="1" x14ac:dyDescent="0.3">
      <c r="B79" s="147"/>
      <c r="C79" s="56" t="s">
        <v>226</v>
      </c>
      <c r="D79" s="9"/>
    </row>
    <row r="80" spans="2:19" ht="39" customHeight="1" x14ac:dyDescent="0.3">
      <c r="B80" s="97">
        <f>B77+1</f>
        <v>24</v>
      </c>
      <c r="C80" s="69" t="s">
        <v>160</v>
      </c>
      <c r="D80" s="95"/>
    </row>
    <row r="81" spans="2:5" ht="63" x14ac:dyDescent="0.3">
      <c r="B81" s="153">
        <f>B80+1</f>
        <v>25</v>
      </c>
      <c r="C81" s="59" t="s">
        <v>161</v>
      </c>
      <c r="D81" s="95"/>
      <c r="E81" s="2">
        <f>IF(AND(D82&gt;0,D83&gt;0),"грешка",0)</f>
        <v>0</v>
      </c>
    </row>
    <row r="82" spans="2:5" ht="17.45" customHeight="1" x14ac:dyDescent="0.3">
      <c r="B82" s="153"/>
      <c r="C82" s="56" t="s">
        <v>225</v>
      </c>
      <c r="D82" s="9"/>
    </row>
    <row r="83" spans="2:5" ht="17.45" customHeight="1" x14ac:dyDescent="0.3">
      <c r="B83" s="153"/>
      <c r="C83" s="56" t="s">
        <v>226</v>
      </c>
      <c r="D83" s="9"/>
    </row>
    <row r="84" spans="2:5" ht="73.5" customHeight="1" x14ac:dyDescent="0.3">
      <c r="B84" s="97">
        <f>B81+1</f>
        <v>26</v>
      </c>
      <c r="C84" s="59" t="s">
        <v>162</v>
      </c>
      <c r="D84" s="95"/>
    </row>
    <row r="85" spans="2:5" ht="31.5" x14ac:dyDescent="0.3">
      <c r="B85" s="153">
        <f>B84+1</f>
        <v>27</v>
      </c>
      <c r="C85" s="46" t="s">
        <v>280</v>
      </c>
      <c r="D85" s="45"/>
      <c r="E85" s="2">
        <f>IF(AND(D86&gt;0,D87&gt;0),"грешка",0)</f>
        <v>0</v>
      </c>
    </row>
    <row r="86" spans="2:5" ht="17.45" customHeight="1" x14ac:dyDescent="0.3">
      <c r="B86" s="153"/>
      <c r="C86" s="56" t="s">
        <v>225</v>
      </c>
      <c r="D86" s="9"/>
    </row>
    <row r="87" spans="2:5" ht="17.45" customHeight="1" x14ac:dyDescent="0.3">
      <c r="B87" s="153"/>
      <c r="C87" s="56" t="s">
        <v>226</v>
      </c>
      <c r="D87" s="9"/>
    </row>
    <row r="88" spans="2:5" ht="47.25" x14ac:dyDescent="0.3">
      <c r="B88" s="97">
        <f>B85+1</f>
        <v>28</v>
      </c>
      <c r="C88" s="46" t="s">
        <v>163</v>
      </c>
      <c r="D88" s="11"/>
    </row>
    <row r="89" spans="2:5" ht="70.5" customHeight="1" x14ac:dyDescent="0.3">
      <c r="B89" s="153">
        <f>B88+1</f>
        <v>29</v>
      </c>
      <c r="C89" s="46" t="s">
        <v>179</v>
      </c>
      <c r="D89" s="95"/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3"/>
      <c r="C90" s="56" t="s">
        <v>31</v>
      </c>
      <c r="D90" s="11"/>
    </row>
    <row r="91" spans="2:5" ht="36.75" customHeight="1" x14ac:dyDescent="0.3">
      <c r="B91" s="153"/>
      <c r="C91" s="56" t="s">
        <v>32</v>
      </c>
      <c r="D91" s="11"/>
    </row>
    <row r="92" spans="2:5" ht="23.25" customHeight="1" x14ac:dyDescent="0.3">
      <c r="B92" s="153"/>
      <c r="C92" s="56" t="s">
        <v>33</v>
      </c>
      <c r="D92" s="11"/>
    </row>
    <row r="93" spans="2:5" ht="23.25" customHeight="1" x14ac:dyDescent="0.3">
      <c r="B93" s="153"/>
      <c r="C93" s="56" t="s">
        <v>34</v>
      </c>
      <c r="D93" s="11"/>
    </row>
    <row r="94" spans="2:5" ht="23.25" customHeight="1" x14ac:dyDescent="0.3">
      <c r="B94" s="153"/>
      <c r="C94" s="56" t="s">
        <v>3</v>
      </c>
      <c r="D94" s="11"/>
    </row>
    <row r="95" spans="2:5" ht="63" x14ac:dyDescent="0.3">
      <c r="B95" s="147">
        <f>B89+1</f>
        <v>30</v>
      </c>
      <c r="C95" s="46" t="s">
        <v>281</v>
      </c>
      <c r="D95" s="45"/>
      <c r="E95" s="2">
        <f>IF(AND(D96&gt;0,D97&gt;0),"грешка",0)</f>
        <v>0</v>
      </c>
    </row>
    <row r="96" spans="2:5" ht="21" customHeight="1" x14ac:dyDescent="0.3">
      <c r="B96" s="147"/>
      <c r="C96" s="56" t="s">
        <v>225</v>
      </c>
      <c r="D96" s="9"/>
    </row>
    <row r="97" spans="1:18" ht="21" customHeight="1" x14ac:dyDescent="0.3">
      <c r="B97" s="147"/>
      <c r="C97" s="56" t="s">
        <v>226</v>
      </c>
      <c r="D97" s="9"/>
    </row>
    <row r="98" spans="1:18" ht="63" x14ac:dyDescent="0.3">
      <c r="B98" s="97">
        <f>B95+1</f>
        <v>31</v>
      </c>
      <c r="C98" s="46" t="s">
        <v>164</v>
      </c>
      <c r="D98" s="11"/>
    </row>
    <row r="99" spans="1:18" ht="24" customHeight="1" x14ac:dyDescent="0.3">
      <c r="B99" s="145" t="s">
        <v>13</v>
      </c>
      <c r="C99" s="145"/>
      <c r="D99" s="145"/>
    </row>
    <row r="100" spans="1:18" ht="31.5" x14ac:dyDescent="0.3">
      <c r="B100" s="97">
        <f>B98+1</f>
        <v>32</v>
      </c>
      <c r="C100" s="46" t="s">
        <v>134</v>
      </c>
      <c r="D100" s="11"/>
    </row>
    <row r="101" spans="1:18" s="70" customFormat="1" ht="126" x14ac:dyDescent="0.3">
      <c r="A101" s="77"/>
      <c r="B101" s="96">
        <f>B100+1</f>
        <v>33</v>
      </c>
      <c r="C101" s="53" t="s">
        <v>282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47.25" x14ac:dyDescent="0.3">
      <c r="B102" s="147">
        <f>B101+1</f>
        <v>34</v>
      </c>
      <c r="C102" s="46" t="s">
        <v>165</v>
      </c>
      <c r="D102" s="45"/>
      <c r="E102" s="2">
        <f>IF(AND(D103&gt;0,D104&gt;0),"грешка",0)</f>
        <v>0</v>
      </c>
    </row>
    <row r="103" spans="1:18" ht="21" customHeight="1" x14ac:dyDescent="0.3">
      <c r="B103" s="147"/>
      <c r="C103" s="56" t="s">
        <v>225</v>
      </c>
      <c r="D103" s="11"/>
    </row>
    <row r="104" spans="1:18" ht="21" customHeight="1" x14ac:dyDescent="0.3">
      <c r="B104" s="147"/>
      <c r="C104" s="56" t="s">
        <v>226</v>
      </c>
      <c r="D104" s="11"/>
    </row>
    <row r="105" spans="1:18" ht="63" x14ac:dyDescent="0.3">
      <c r="B105" s="147">
        <f>B102+1</f>
        <v>35</v>
      </c>
      <c r="C105" s="72" t="s">
        <v>166</v>
      </c>
      <c r="D105" s="45"/>
      <c r="E105" s="2">
        <f>IF(AND(D106&gt;0,D107&gt;0),"грешка",0)</f>
        <v>0</v>
      </c>
    </row>
    <row r="106" spans="1:18" ht="21" customHeight="1" x14ac:dyDescent="0.3">
      <c r="B106" s="147"/>
      <c r="C106" s="56" t="s">
        <v>225</v>
      </c>
      <c r="D106" s="11"/>
    </row>
    <row r="107" spans="1:18" ht="21" customHeight="1" x14ac:dyDescent="0.3">
      <c r="B107" s="147"/>
      <c r="C107" s="56" t="s">
        <v>226</v>
      </c>
      <c r="D107" s="11"/>
    </row>
    <row r="108" spans="1:18" ht="47.25" x14ac:dyDescent="0.3">
      <c r="B108" s="147">
        <f>B105+1</f>
        <v>36</v>
      </c>
      <c r="C108" s="72" t="s">
        <v>167</v>
      </c>
      <c r="D108" s="45"/>
      <c r="E108" s="2">
        <f>IF(AND(D109&gt;0,D110&gt;0),"грешка",0)</f>
        <v>0</v>
      </c>
    </row>
    <row r="109" spans="1:18" ht="21" customHeight="1" x14ac:dyDescent="0.3">
      <c r="B109" s="147"/>
      <c r="C109" s="56" t="s">
        <v>225</v>
      </c>
      <c r="D109" s="11"/>
    </row>
    <row r="110" spans="1:18" ht="21" customHeight="1" x14ac:dyDescent="0.3">
      <c r="B110" s="147"/>
      <c r="C110" s="56" t="s">
        <v>226</v>
      </c>
      <c r="D110" s="11"/>
    </row>
    <row r="111" spans="1:18" ht="78.75" x14ac:dyDescent="0.3">
      <c r="B111" s="147">
        <f>B108+1</f>
        <v>37</v>
      </c>
      <c r="C111" s="46" t="s">
        <v>168</v>
      </c>
      <c r="D111" s="45"/>
      <c r="E111" s="2">
        <f>IF(AND(D112&gt;0,D113&gt;0),"грешка",0)</f>
        <v>0</v>
      </c>
    </row>
    <row r="112" spans="1:18" ht="21" customHeight="1" x14ac:dyDescent="0.3">
      <c r="B112" s="147"/>
      <c r="C112" s="56" t="s">
        <v>225</v>
      </c>
      <c r="D112" s="11"/>
    </row>
    <row r="113" spans="2:5" ht="21" customHeight="1" x14ac:dyDescent="0.3">
      <c r="B113" s="147"/>
      <c r="C113" s="56" t="s">
        <v>226</v>
      </c>
      <c r="D113" s="11"/>
    </row>
    <row r="114" spans="2:5" ht="63" x14ac:dyDescent="0.3">
      <c r="B114" s="147">
        <f>B111+1</f>
        <v>38</v>
      </c>
      <c r="C114" s="46" t="s">
        <v>169</v>
      </c>
      <c r="D114" s="45"/>
      <c r="E114" s="2">
        <f>IF(AND(D115&gt;0,D116&gt;0),"грешка",0)</f>
        <v>0</v>
      </c>
    </row>
    <row r="115" spans="2:5" ht="21" customHeight="1" x14ac:dyDescent="0.3">
      <c r="B115" s="147"/>
      <c r="C115" s="56" t="s">
        <v>225</v>
      </c>
      <c r="D115" s="11"/>
    </row>
    <row r="116" spans="2:5" ht="21" customHeight="1" x14ac:dyDescent="0.3">
      <c r="B116" s="147"/>
      <c r="C116" s="56" t="s">
        <v>226</v>
      </c>
      <c r="D116" s="11"/>
    </row>
    <row r="117" spans="2:5" ht="21" customHeight="1" x14ac:dyDescent="0.3">
      <c r="B117" s="147">
        <f>B114+1</f>
        <v>39</v>
      </c>
      <c r="C117" s="46" t="s">
        <v>14</v>
      </c>
      <c r="D117" s="95"/>
    </row>
    <row r="118" spans="2:5" ht="21" customHeight="1" x14ac:dyDescent="0.3">
      <c r="B118" s="147"/>
      <c r="C118" s="56" t="s">
        <v>15</v>
      </c>
      <c r="D118" s="11"/>
    </row>
    <row r="119" spans="2:5" ht="21" customHeight="1" x14ac:dyDescent="0.3">
      <c r="B119" s="147"/>
      <c r="C119" s="56" t="s">
        <v>16</v>
      </c>
      <c r="D119" s="11"/>
    </row>
    <row r="120" spans="2:5" ht="31.5" x14ac:dyDescent="0.3">
      <c r="B120" s="147">
        <f>B117+1</f>
        <v>40</v>
      </c>
      <c r="C120" s="53" t="s">
        <v>35</v>
      </c>
      <c r="D120" s="95"/>
    </row>
    <row r="121" spans="2:5" x14ac:dyDescent="0.3">
      <c r="B121" s="147"/>
      <c r="C121" s="73" t="s">
        <v>36</v>
      </c>
      <c r="D121" s="11"/>
    </row>
    <row r="122" spans="2:5" x14ac:dyDescent="0.3">
      <c r="B122" s="147"/>
      <c r="C122" s="73" t="s">
        <v>17</v>
      </c>
      <c r="D122" s="11"/>
    </row>
    <row r="123" spans="2:5" ht="31.5" x14ac:dyDescent="0.3">
      <c r="B123" s="97">
        <f>B120+1</f>
        <v>41</v>
      </c>
      <c r="C123" s="53" t="s">
        <v>43</v>
      </c>
      <c r="D123" s="95"/>
    </row>
    <row r="124" spans="2:5" ht="24.75" customHeight="1" x14ac:dyDescent="0.3">
      <c r="B124" s="145" t="s">
        <v>139</v>
      </c>
      <c r="C124" s="145"/>
      <c r="D124" s="145"/>
    </row>
    <row r="125" spans="2:5" ht="96" customHeight="1" x14ac:dyDescent="0.3">
      <c r="B125" s="96">
        <f>B123+1</f>
        <v>42</v>
      </c>
      <c r="C125" s="53" t="s">
        <v>230</v>
      </c>
      <c r="D125" s="95"/>
    </row>
    <row r="126" spans="2:5" ht="19.149999999999999" customHeight="1" x14ac:dyDescent="0.3">
      <c r="B126" s="74"/>
      <c r="C126" s="75" t="s">
        <v>145</v>
      </c>
      <c r="D126" s="9"/>
    </row>
    <row r="127" spans="2:5" ht="19.149999999999999" customHeight="1" x14ac:dyDescent="0.3">
      <c r="B127" s="74"/>
      <c r="C127" s="75" t="s">
        <v>146</v>
      </c>
      <c r="D127" s="9"/>
    </row>
    <row r="128" spans="2:5" ht="19.149999999999999" customHeight="1" thickBot="1" x14ac:dyDescent="0.35">
      <c r="B128" s="100"/>
      <c r="C128" s="75" t="s">
        <v>147</v>
      </c>
      <c r="D128" s="9"/>
    </row>
    <row r="129" spans="1:20" s="76" customFormat="1" ht="138" customHeight="1" x14ac:dyDescent="0.35">
      <c r="A129" s="140"/>
      <c r="B129" s="101">
        <f>+B125+1</f>
        <v>43</v>
      </c>
      <c r="C129" s="148" t="s">
        <v>337</v>
      </c>
      <c r="D129" s="149"/>
      <c r="E129" s="3">
        <f>IF(SUM(A130:A146,E146,E148)&gt;1,"превишен брой уреди",0)</f>
        <v>0</v>
      </c>
      <c r="G129" s="104" t="s">
        <v>302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A130" s="10">
        <f t="shared" ref="A130:A156" si="0">+IF(D130&gt;0,1,0)</f>
        <v>0</v>
      </c>
      <c r="B130" s="102"/>
      <c r="C130" s="98" t="s">
        <v>292</v>
      </c>
      <c r="D130" s="11"/>
      <c r="E130" s="77"/>
      <c r="G130" s="105">
        <f t="shared" ref="G130:G138" si="1">+IF(Q191="Не",0,Q191)</f>
        <v>0</v>
      </c>
      <c r="J130" s="39"/>
    </row>
    <row r="131" spans="1:20" ht="22.9" customHeight="1" x14ac:dyDescent="0.3">
      <c r="A131" s="10">
        <f t="shared" si="0"/>
        <v>0</v>
      </c>
      <c r="B131" s="102"/>
      <c r="C131" s="98" t="s">
        <v>291</v>
      </c>
      <c r="D131" s="11"/>
      <c r="E131" s="77"/>
      <c r="G131" s="105">
        <f t="shared" si="1"/>
        <v>0</v>
      </c>
      <c r="J131" s="39"/>
    </row>
    <row r="132" spans="1:20" ht="22.9" customHeight="1" x14ac:dyDescent="0.3">
      <c r="A132" s="10">
        <f t="shared" si="0"/>
        <v>0</v>
      </c>
      <c r="B132" s="102"/>
      <c r="C132" s="98" t="s">
        <v>290</v>
      </c>
      <c r="D132" s="11"/>
      <c r="E132" s="77"/>
      <c r="G132" s="105">
        <f t="shared" si="1"/>
        <v>0</v>
      </c>
      <c r="J132" s="39"/>
    </row>
    <row r="133" spans="1:20" ht="22.9" customHeight="1" x14ac:dyDescent="0.3">
      <c r="A133" s="10">
        <f t="shared" si="0"/>
        <v>0</v>
      </c>
      <c r="B133" s="102"/>
      <c r="C133" s="98" t="s">
        <v>289</v>
      </c>
      <c r="D133" s="11"/>
      <c r="E133" s="77"/>
      <c r="G133" s="105">
        <f t="shared" si="1"/>
        <v>0</v>
      </c>
      <c r="J133" s="39"/>
    </row>
    <row r="134" spans="1:20" ht="22.9" customHeight="1" x14ac:dyDescent="0.3">
      <c r="A134" s="10">
        <f t="shared" si="0"/>
        <v>0</v>
      </c>
      <c r="B134" s="102"/>
      <c r="C134" s="98" t="s">
        <v>288</v>
      </c>
      <c r="D134" s="11"/>
      <c r="E134" s="77"/>
      <c r="G134" s="105">
        <f t="shared" si="1"/>
        <v>0</v>
      </c>
      <c r="J134" s="39"/>
    </row>
    <row r="135" spans="1:20" ht="22.9" customHeight="1" x14ac:dyDescent="0.3">
      <c r="A135" s="10">
        <f t="shared" si="0"/>
        <v>0</v>
      </c>
      <c r="B135" s="102"/>
      <c r="C135" s="98" t="s">
        <v>287</v>
      </c>
      <c r="D135" s="11"/>
      <c r="E135" s="77"/>
      <c r="G135" s="105">
        <f t="shared" si="1"/>
        <v>0</v>
      </c>
      <c r="J135" s="39"/>
    </row>
    <row r="136" spans="1:20" ht="22.9" customHeight="1" x14ac:dyDescent="0.3">
      <c r="A136" s="10">
        <f t="shared" si="0"/>
        <v>0</v>
      </c>
      <c r="B136" s="102"/>
      <c r="C136" s="98" t="s">
        <v>286</v>
      </c>
      <c r="D136" s="11"/>
      <c r="E136" s="77"/>
      <c r="G136" s="105">
        <f t="shared" si="1"/>
        <v>0</v>
      </c>
      <c r="H136" s="106"/>
      <c r="J136" s="39"/>
    </row>
    <row r="137" spans="1:20" ht="22.9" customHeight="1" x14ac:dyDescent="0.3">
      <c r="A137" s="10">
        <f t="shared" si="0"/>
        <v>0</v>
      </c>
      <c r="B137" s="102"/>
      <c r="C137" s="98" t="s">
        <v>285</v>
      </c>
      <c r="D137" s="11"/>
      <c r="E137" s="77"/>
      <c r="G137" s="105">
        <f t="shared" si="1"/>
        <v>0</v>
      </c>
      <c r="H137" s="106"/>
      <c r="J137" s="39"/>
    </row>
    <row r="138" spans="1:20" ht="22.9" customHeight="1" x14ac:dyDescent="0.3">
      <c r="A138" s="10">
        <f t="shared" si="0"/>
        <v>0</v>
      </c>
      <c r="B138" s="102"/>
      <c r="C138" s="98" t="s">
        <v>284</v>
      </c>
      <c r="D138" s="11"/>
      <c r="E138" s="77"/>
      <c r="G138" s="105">
        <f t="shared" si="1"/>
        <v>0</v>
      </c>
      <c r="H138" s="106"/>
      <c r="J138" s="39"/>
    </row>
    <row r="139" spans="1:20" ht="22.9" customHeight="1" x14ac:dyDescent="0.3">
      <c r="A139" s="10">
        <f t="shared" si="0"/>
        <v>0</v>
      </c>
      <c r="B139" s="102"/>
      <c r="C139" s="98" t="s">
        <v>283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0"/>
        <v>0</v>
      </c>
      <c r="B140" s="102"/>
      <c r="C140" s="98" t="s">
        <v>294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0"/>
        <v>0</v>
      </c>
      <c r="B141" s="102"/>
      <c r="C141" s="98" t="s">
        <v>295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0"/>
        <v>0</v>
      </c>
      <c r="B142" s="102"/>
      <c r="C142" s="98" t="s">
        <v>296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0"/>
        <v>0</v>
      </c>
      <c r="B143" s="102"/>
      <c r="C143" s="98" t="s">
        <v>293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0"/>
        <v>0</v>
      </c>
      <c r="B144" s="102"/>
      <c r="C144" s="98" t="s">
        <v>297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0"/>
        <v>0</v>
      </c>
      <c r="B145" s="102"/>
      <c r="C145" s="98" t="s">
        <v>298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0"/>
        <v>0</v>
      </c>
      <c r="B146" s="102"/>
      <c r="C146" s="98" t="s">
        <v>299</v>
      </c>
      <c r="D146" s="11"/>
      <c r="E146" s="4">
        <f>IF(OR(D147&gt;0,D148&gt;0),1,0)</f>
        <v>0</v>
      </c>
      <c r="G146" s="105">
        <f t="shared" si="2"/>
        <v>0</v>
      </c>
      <c r="H146" s="106"/>
      <c r="J146" s="39"/>
    </row>
    <row r="147" spans="1:10" ht="22.9" customHeight="1" x14ac:dyDescent="0.3">
      <c r="A147" s="10">
        <f t="shared" si="0"/>
        <v>0</v>
      </c>
      <c r="B147" s="102"/>
      <c r="C147" s="98" t="s">
        <v>300</v>
      </c>
      <c r="D147" s="11"/>
      <c r="E147" s="4">
        <f>IF((D147+D148)&gt;3,"Превишен максимален брой конвектори",0)</f>
        <v>0</v>
      </c>
      <c r="G147" s="105">
        <f t="shared" si="2"/>
        <v>0</v>
      </c>
      <c r="J147" s="39"/>
    </row>
    <row r="148" spans="1:10" ht="22.9" customHeight="1" x14ac:dyDescent="0.3">
      <c r="A148" s="10">
        <f t="shared" si="0"/>
        <v>0</v>
      </c>
      <c r="B148" s="102"/>
      <c r="C148" s="98" t="s">
        <v>301</v>
      </c>
      <c r="D148" s="11"/>
      <c r="E148" s="4">
        <f>IF(OR(D149&gt;0,D150&gt;0,D151&gt;0,D152&gt;0,D153&gt;0,D154&gt;0),1,0)</f>
        <v>0</v>
      </c>
      <c r="G148" s="105">
        <f t="shared" si="2"/>
        <v>0</v>
      </c>
      <c r="J148" s="39"/>
    </row>
    <row r="149" spans="1:10" ht="22.9" customHeight="1" x14ac:dyDescent="0.3">
      <c r="A149" s="10">
        <f t="shared" si="0"/>
        <v>0</v>
      </c>
      <c r="B149" s="102"/>
      <c r="C149" s="98" t="s">
        <v>329</v>
      </c>
      <c r="D149" s="11"/>
      <c r="E149" s="4">
        <f>IF((D149+D150+D151+D152+D153+D154)&gt;3,"Превишен максимален брой климатици",0)</f>
        <v>0</v>
      </c>
      <c r="G149" s="105">
        <f t="shared" si="2"/>
        <v>0</v>
      </c>
      <c r="J149" s="39"/>
    </row>
    <row r="150" spans="1:10" ht="22.9" customHeight="1" x14ac:dyDescent="0.3">
      <c r="A150" s="10">
        <f t="shared" si="0"/>
        <v>0</v>
      </c>
      <c r="B150" s="102"/>
      <c r="C150" s="98" t="s">
        <v>330</v>
      </c>
      <c r="D150" s="11"/>
      <c r="E150" s="10"/>
      <c r="G150" s="105">
        <f t="shared" si="2"/>
        <v>0</v>
      </c>
      <c r="J150" s="39"/>
    </row>
    <row r="151" spans="1:10" ht="22.9" customHeight="1" x14ac:dyDescent="0.3">
      <c r="A151" s="10">
        <f t="shared" si="0"/>
        <v>0</v>
      </c>
      <c r="B151" s="102"/>
      <c r="C151" s="98" t="s">
        <v>331</v>
      </c>
      <c r="D151" s="11"/>
      <c r="E151" s="10"/>
      <c r="G151" s="105">
        <f t="shared" si="2"/>
        <v>0</v>
      </c>
      <c r="J151" s="39"/>
    </row>
    <row r="152" spans="1:10" ht="22.9" customHeight="1" x14ac:dyDescent="0.3">
      <c r="A152" s="10">
        <f t="shared" si="0"/>
        <v>0</v>
      </c>
      <c r="B152" s="102"/>
      <c r="C152" s="98" t="s">
        <v>332</v>
      </c>
      <c r="D152" s="11"/>
      <c r="E152" s="10"/>
      <c r="G152" s="105">
        <f t="shared" si="2"/>
        <v>0</v>
      </c>
      <c r="J152" s="39"/>
    </row>
    <row r="153" spans="1:10" ht="22.9" customHeight="1" x14ac:dyDescent="0.3">
      <c r="A153" s="10">
        <f t="shared" si="0"/>
        <v>0</v>
      </c>
      <c r="B153" s="102"/>
      <c r="C153" s="98" t="s">
        <v>333</v>
      </c>
      <c r="D153" s="11"/>
      <c r="E153" s="10"/>
      <c r="G153" s="105">
        <f t="shared" si="2"/>
        <v>0</v>
      </c>
      <c r="J153" s="39"/>
    </row>
    <row r="154" spans="1:10" ht="22.9" customHeight="1" thickBot="1" x14ac:dyDescent="0.35">
      <c r="A154" s="10">
        <f t="shared" si="0"/>
        <v>0</v>
      </c>
      <c r="B154" s="102"/>
      <c r="C154" s="99" t="s">
        <v>334</v>
      </c>
      <c r="D154" s="11"/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 t="shared" si="0"/>
        <v>0</v>
      </c>
      <c r="B155" s="102"/>
      <c r="C155" s="98" t="s">
        <v>335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 t="shared" si="0"/>
        <v>0</v>
      </c>
      <c r="B156" s="103"/>
      <c r="C156" s="98" t="s">
        <v>336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46" t="s">
        <v>272</v>
      </c>
      <c r="C157" s="145"/>
      <c r="D157" s="145"/>
      <c r="G157" s="106"/>
      <c r="J157" s="39"/>
    </row>
    <row r="158" spans="1:10" ht="24" customHeight="1" x14ac:dyDescent="0.3">
      <c r="B158" s="78"/>
      <c r="C158" s="79" t="s">
        <v>273</v>
      </c>
      <c r="D158" s="78"/>
      <c r="J158" s="39"/>
    </row>
    <row r="159" spans="1:10" x14ac:dyDescent="0.3">
      <c r="B159" s="45">
        <v>1</v>
      </c>
      <c r="C159" s="46" t="s">
        <v>136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137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231</v>
      </c>
      <c r="D161" s="11"/>
      <c r="J161" s="39"/>
    </row>
    <row r="162" spans="2:20" ht="47.25" x14ac:dyDescent="0.3">
      <c r="B162" s="45">
        <f t="shared" si="3"/>
        <v>4</v>
      </c>
      <c r="C162" s="46" t="s">
        <v>232</v>
      </c>
      <c r="D162" s="11"/>
      <c r="J162" s="39"/>
    </row>
    <row r="163" spans="2:20" ht="48.75" thickBot="1" x14ac:dyDescent="0.35">
      <c r="B163" s="45">
        <f t="shared" si="3"/>
        <v>5</v>
      </c>
      <c r="C163" s="80" t="s">
        <v>233</v>
      </c>
      <c r="D163" s="11"/>
      <c r="G163" s="106"/>
      <c r="J163" s="39"/>
    </row>
    <row r="164" spans="2:20" ht="49.5" thickTop="1" thickBot="1" x14ac:dyDescent="0.35">
      <c r="B164" s="45">
        <f t="shared" si="3"/>
        <v>6</v>
      </c>
      <c r="C164" s="80" t="s">
        <v>268</v>
      </c>
      <c r="D164" s="11"/>
      <c r="G164" s="106"/>
      <c r="J164" s="155" t="s">
        <v>180</v>
      </c>
      <c r="K164" s="156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63.75" x14ac:dyDescent="0.3">
      <c r="B165" s="45">
        <f t="shared" si="3"/>
        <v>7</v>
      </c>
      <c r="C165" s="80" t="s">
        <v>234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32.25" x14ac:dyDescent="0.3">
      <c r="B166" s="45">
        <f t="shared" si="3"/>
        <v>8</v>
      </c>
      <c r="C166" s="80" t="s">
        <v>235</v>
      </c>
      <c r="D166" s="11"/>
      <c r="G166" s="106"/>
      <c r="J166" s="108" t="s">
        <v>303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B167" s="39"/>
      <c r="G167" s="106"/>
      <c r="J167" s="110" t="s">
        <v>304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B168" s="39"/>
      <c r="G168" s="106"/>
      <c r="J168" s="110" t="s">
        <v>305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306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250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249</v>
      </c>
      <c r="D171" s="87" t="s">
        <v>247</v>
      </c>
      <c r="E171" s="87" t="s">
        <v>248</v>
      </c>
      <c r="G171" s="106"/>
      <c r="J171" s="108" t="s">
        <v>307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251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0</v>
      </c>
      <c r="G172" s="106"/>
      <c r="J172" s="110" t="s">
        <v>308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252</v>
      </c>
      <c r="D173" s="82">
        <v>4</v>
      </c>
      <c r="E173" s="82">
        <f>IF(D36&gt;0,D173,0)</f>
        <v>0</v>
      </c>
      <c r="G173" s="106"/>
      <c r="J173" s="110" t="s">
        <v>309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253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254</v>
      </c>
      <c r="D175" s="83">
        <v>2</v>
      </c>
      <c r="E175" s="82">
        <f>SUM(E176:E177)</f>
        <v>0</v>
      </c>
      <c r="G175" s="106"/>
      <c r="J175" s="111" t="s">
        <v>310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236</v>
      </c>
      <c r="D176" s="84">
        <v>1</v>
      </c>
      <c r="E176" s="84">
        <f>IF(D53&gt;0,D176,0)</f>
        <v>0</v>
      </c>
      <c r="G176" s="106"/>
      <c r="J176" s="111" t="s">
        <v>311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237</v>
      </c>
      <c r="D177" s="84">
        <v>1</v>
      </c>
      <c r="E177" s="84">
        <f>IF(D56&gt;0,D177,0)</f>
        <v>0</v>
      </c>
      <c r="G177" s="106"/>
      <c r="J177" s="111" t="s">
        <v>312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255</v>
      </c>
      <c r="D178" s="82">
        <v>6</v>
      </c>
      <c r="E178" s="82">
        <f>SUM(E179:E181)</f>
        <v>0</v>
      </c>
      <c r="G178" s="106"/>
      <c r="J178" s="111" t="s">
        <v>313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242</v>
      </c>
      <c r="D179" s="84">
        <v>2</v>
      </c>
      <c r="E179" s="84">
        <f>IF(D103&gt;0,D179,0)</f>
        <v>0</v>
      </c>
      <c r="G179" s="106"/>
      <c r="J179" s="111" t="s">
        <v>314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243</v>
      </c>
      <c r="D180" s="84">
        <v>2</v>
      </c>
      <c r="E180" s="84">
        <f>IF(D109&gt;0,D180,0)</f>
        <v>0</v>
      </c>
      <c r="G180" s="106"/>
      <c r="J180" s="114" t="s">
        <v>315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244</v>
      </c>
      <c r="D181" s="84">
        <v>2</v>
      </c>
      <c r="E181" s="84">
        <f>IF(D106&gt;0,D181,0)</f>
        <v>0</v>
      </c>
      <c r="G181" s="106"/>
      <c r="J181" s="114" t="s">
        <v>316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256</v>
      </c>
      <c r="D182" s="83">
        <v>4</v>
      </c>
      <c r="E182" s="82">
        <f>SUM(E183:E186)</f>
        <v>0</v>
      </c>
      <c r="G182" s="106"/>
      <c r="J182" s="114" t="s">
        <v>317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238</v>
      </c>
      <c r="D183" s="84">
        <v>1</v>
      </c>
      <c r="E183" s="84">
        <f>IF(D100=1,D183,0)</f>
        <v>0</v>
      </c>
      <c r="G183" s="106"/>
      <c r="J183" s="111" t="s">
        <v>318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239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240</v>
      </c>
      <c r="D185" s="84">
        <v>3</v>
      </c>
      <c r="E185" s="84">
        <f>IF(D100=3,D185,0)</f>
        <v>0</v>
      </c>
      <c r="G185" s="106"/>
      <c r="J185" s="108" t="s">
        <v>181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241</v>
      </c>
      <c r="D186" s="84">
        <v>4</v>
      </c>
      <c r="E186" s="84">
        <f>IF(D100&gt;=4,D186,0)</f>
        <v>0</v>
      </c>
      <c r="G186" s="106"/>
      <c r="J186" s="110" t="s">
        <v>319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257</v>
      </c>
      <c r="D187" s="82">
        <v>3</v>
      </c>
      <c r="E187" s="82">
        <f>MAX(E188:E189)</f>
        <v>0</v>
      </c>
      <c r="G187" s="106"/>
      <c r="J187" s="110" t="s">
        <v>320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245</v>
      </c>
      <c r="D188" s="84">
        <v>2</v>
      </c>
      <c r="E188" s="84">
        <f>IF(D112&gt;0,D188,0)</f>
        <v>0</v>
      </c>
      <c r="G188" s="106"/>
      <c r="J188" s="116" t="s">
        <v>321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246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185</v>
      </c>
      <c r="O190" s="19"/>
      <c r="P190" s="19"/>
      <c r="Q190" s="117" t="s">
        <v>184</v>
      </c>
      <c r="R190" s="14"/>
      <c r="S190" s="132" t="s">
        <v>186</v>
      </c>
      <c r="T190" s="139" t="s">
        <v>187</v>
      </c>
    </row>
    <row r="191" spans="3:20" x14ac:dyDescent="0.3">
      <c r="G191" s="106"/>
      <c r="J191" s="33"/>
      <c r="K191" s="12"/>
      <c r="L191" s="12"/>
      <c r="M191" s="13"/>
      <c r="N191" s="119" t="s">
        <v>188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189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190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191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192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193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194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195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196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338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197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198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199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339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200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201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202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203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204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205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206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207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208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209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210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211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212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182</v>
      </c>
      <c r="T218" s="123" t="s">
        <v>183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213</v>
      </c>
      <c r="P220" s="126" t="s">
        <v>213</v>
      </c>
      <c r="Q220" s="126" t="s">
        <v>213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214</v>
      </c>
      <c r="P221" s="119" t="s">
        <v>215</v>
      </c>
      <c r="Q221" s="119" t="s">
        <v>216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217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218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219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220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221</v>
      </c>
      <c r="O227" s="20" t="s">
        <v>322</v>
      </c>
      <c r="P227" s="20" t="s">
        <v>323</v>
      </c>
      <c r="Q227" s="20" t="s">
        <v>324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222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223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214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215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216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186</v>
      </c>
      <c r="M234" s="118" t="s">
        <v>187</v>
      </c>
      <c r="N234" s="20" t="s">
        <v>224</v>
      </c>
      <c r="O234" s="20" t="s">
        <v>325</v>
      </c>
      <c r="P234" s="20" t="s">
        <v>326</v>
      </c>
      <c r="Q234" s="20" t="s">
        <v>327</v>
      </c>
      <c r="R234" s="132" t="s">
        <v>328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203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204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205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206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207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208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209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210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120:B122"/>
    <mergeCell ref="B124:D124"/>
    <mergeCell ref="C129:D129"/>
    <mergeCell ref="B157:D157"/>
    <mergeCell ref="J164:K164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</mergeCells>
  <conditionalFormatting sqref="E38">
    <cfRule type="cellIs" dxfId="314" priority="21" operator="greaterThan">
      <formula>0</formula>
    </cfRule>
  </conditionalFormatting>
  <conditionalFormatting sqref="E43">
    <cfRule type="cellIs" dxfId="313" priority="20" operator="greaterThan">
      <formula>0</formula>
    </cfRule>
  </conditionalFormatting>
  <conditionalFormatting sqref="E52">
    <cfRule type="cellIs" dxfId="312" priority="19" operator="greaterThan">
      <formula>0</formula>
    </cfRule>
  </conditionalFormatting>
  <conditionalFormatting sqref="E55">
    <cfRule type="cellIs" dxfId="311" priority="18" operator="greaterThan">
      <formula>0</formula>
    </cfRule>
  </conditionalFormatting>
  <conditionalFormatting sqref="E65">
    <cfRule type="cellIs" dxfId="310" priority="17" operator="greaterThan">
      <formula>0</formula>
    </cfRule>
  </conditionalFormatting>
  <conditionalFormatting sqref="E77">
    <cfRule type="cellIs" dxfId="309" priority="16" operator="greaterThan">
      <formula>0</formula>
    </cfRule>
  </conditionalFormatting>
  <conditionalFormatting sqref="E81">
    <cfRule type="cellIs" dxfId="308" priority="15" operator="greaterThan">
      <formula>0</formula>
    </cfRule>
  </conditionalFormatting>
  <conditionalFormatting sqref="E85">
    <cfRule type="cellIs" dxfId="307" priority="14" operator="greaterThan">
      <formula>0</formula>
    </cfRule>
  </conditionalFormatting>
  <conditionalFormatting sqref="E95">
    <cfRule type="cellIs" dxfId="306" priority="13" operator="greaterThan">
      <formula>0</formula>
    </cfRule>
  </conditionalFormatting>
  <conditionalFormatting sqref="E102">
    <cfRule type="cellIs" dxfId="305" priority="12" operator="greaterThan">
      <formula>0</formula>
    </cfRule>
  </conditionalFormatting>
  <conditionalFormatting sqref="E105">
    <cfRule type="cellIs" dxfId="304" priority="11" operator="greaterThan">
      <formula>0</formula>
    </cfRule>
  </conditionalFormatting>
  <conditionalFormatting sqref="E108">
    <cfRule type="cellIs" dxfId="303" priority="10" operator="greaterThan">
      <formula>0</formula>
    </cfRule>
  </conditionalFormatting>
  <conditionalFormatting sqref="E111">
    <cfRule type="cellIs" dxfId="302" priority="9" operator="greaterThan">
      <formula>0</formula>
    </cfRule>
  </conditionalFormatting>
  <conditionalFormatting sqref="E114">
    <cfRule type="cellIs" dxfId="301" priority="8" operator="greaterThan">
      <formula>0</formula>
    </cfRule>
  </conditionalFormatting>
  <conditionalFormatting sqref="E156">
    <cfRule type="cellIs" dxfId="300" priority="7" operator="greaterThan">
      <formula>0</formula>
    </cfRule>
  </conditionalFormatting>
  <conditionalFormatting sqref="E149">
    <cfRule type="cellIs" dxfId="299" priority="6" operator="greaterThan">
      <formula>0</formula>
    </cfRule>
  </conditionalFormatting>
  <conditionalFormatting sqref="E147">
    <cfRule type="cellIs" dxfId="298" priority="5" operator="greaterThan">
      <formula>0</formula>
    </cfRule>
  </conditionalFormatting>
  <conditionalFormatting sqref="E130">
    <cfRule type="cellIs" dxfId="297" priority="4" operator="greaterThan">
      <formula>0</formula>
    </cfRule>
  </conditionalFormatting>
  <conditionalFormatting sqref="E129">
    <cfRule type="cellIs" dxfId="296" priority="3" operator="greaterThan">
      <formula>0</formula>
    </cfRule>
  </conditionalFormatting>
  <conditionalFormatting sqref="E155">
    <cfRule type="cellIs" dxfId="295" priority="2" operator="greaterThan">
      <formula>0</formula>
    </cfRule>
  </conditionalFormatting>
  <conditionalFormatting sqref="E89">
    <cfRule type="cellIs" dxfId="294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C165" sqref="C165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+'6'!E1+1</f>
        <v>7</v>
      </c>
      <c r="J1" s="39"/>
    </row>
    <row r="2" spans="2:131" ht="18" thickBot="1" x14ac:dyDescent="0.35">
      <c r="C2" s="41" t="s">
        <v>149</v>
      </c>
      <c r="D2" s="41" t="str">
        <f>CONCATENATE("СО ОПОС_",E1)</f>
        <v>СО ОПОС_7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11</v>
      </c>
    </row>
    <row r="11" spans="2:131" ht="48" customHeight="1" x14ac:dyDescent="0.3">
      <c r="B11" s="150" t="s">
        <v>133</v>
      </c>
      <c r="C11" s="150"/>
      <c r="D11" s="150"/>
    </row>
    <row r="12" spans="2:131" ht="29.25" customHeight="1" x14ac:dyDescent="0.3">
      <c r="D12" s="94" t="s">
        <v>274</v>
      </c>
    </row>
    <row r="13" spans="2:131" ht="54.75" customHeight="1" x14ac:dyDescent="0.3">
      <c r="B13" s="154" t="s">
        <v>132</v>
      </c>
      <c r="C13" s="154"/>
      <c r="D13" s="154"/>
      <c r="AQ13" s="10" t="s">
        <v>44</v>
      </c>
      <c r="AR13" s="10" t="s">
        <v>45</v>
      </c>
      <c r="AS13" s="10" t="s">
        <v>46</v>
      </c>
      <c r="AT13" s="10" t="s">
        <v>47</v>
      </c>
      <c r="AU13" s="10" t="s">
        <v>48</v>
      </c>
      <c r="AV13" s="10" t="s">
        <v>49</v>
      </c>
      <c r="AW13" s="10" t="s">
        <v>50</v>
      </c>
      <c r="AX13" s="10" t="s">
        <v>51</v>
      </c>
      <c r="AY13" s="10" t="s">
        <v>52</v>
      </c>
      <c r="AZ13" s="10" t="s">
        <v>53</v>
      </c>
      <c r="BA13" s="10" t="s">
        <v>54</v>
      </c>
      <c r="BB13" s="10" t="s">
        <v>55</v>
      </c>
      <c r="BC13" s="10" t="s">
        <v>56</v>
      </c>
      <c r="BD13" s="10" t="s">
        <v>57</v>
      </c>
      <c r="BE13" s="10" t="s">
        <v>58</v>
      </c>
      <c r="BF13" s="10" t="s">
        <v>59</v>
      </c>
      <c r="BG13" s="10" t="s">
        <v>60</v>
      </c>
      <c r="BH13" s="10" t="s">
        <v>61</v>
      </c>
      <c r="BI13" s="10" t="s">
        <v>62</v>
      </c>
      <c r="BJ13" s="10" t="s">
        <v>63</v>
      </c>
      <c r="BK13" s="10" t="s">
        <v>64</v>
      </c>
      <c r="BL13" s="10" t="s">
        <v>65</v>
      </c>
      <c r="BM13" s="10" t="s">
        <v>66</v>
      </c>
      <c r="BN13" s="10" t="s">
        <v>67</v>
      </c>
      <c r="BO13" s="10" t="s">
        <v>68</v>
      </c>
      <c r="BP13" s="10" t="s">
        <v>69</v>
      </c>
      <c r="BQ13" s="10" t="s">
        <v>70</v>
      </c>
      <c r="BR13" s="10" t="s">
        <v>71</v>
      </c>
      <c r="BS13" s="10" t="s">
        <v>72</v>
      </c>
      <c r="BT13" s="10" t="s">
        <v>73</v>
      </c>
      <c r="BU13" s="10" t="s">
        <v>74</v>
      </c>
      <c r="BV13" s="10" t="s">
        <v>75</v>
      </c>
      <c r="BW13" s="10" t="s">
        <v>92</v>
      </c>
      <c r="BX13" s="10" t="s">
        <v>93</v>
      </c>
      <c r="BY13" s="10" t="s">
        <v>94</v>
      </c>
      <c r="BZ13" s="10" t="s">
        <v>95</v>
      </c>
      <c r="CA13" s="10" t="s">
        <v>76</v>
      </c>
      <c r="CB13" s="10" t="s">
        <v>77</v>
      </c>
      <c r="CC13" s="10" t="s">
        <v>78</v>
      </c>
      <c r="CD13" s="10" t="s">
        <v>79</v>
      </c>
      <c r="CE13" s="10" t="s">
        <v>80</v>
      </c>
      <c r="CF13" s="10" t="s">
        <v>81</v>
      </c>
      <c r="CG13" s="10" t="s">
        <v>96</v>
      </c>
      <c r="CH13" s="10" t="s">
        <v>97</v>
      </c>
      <c r="CI13" s="10" t="s">
        <v>98</v>
      </c>
      <c r="CJ13" s="10" t="s">
        <v>99</v>
      </c>
      <c r="CK13" s="10" t="s">
        <v>100</v>
      </c>
      <c r="CL13" s="10" t="s">
        <v>101</v>
      </c>
      <c r="CM13" s="10" t="s">
        <v>82</v>
      </c>
      <c r="CN13" s="10" t="s">
        <v>83</v>
      </c>
      <c r="CO13" s="10" t="s">
        <v>84</v>
      </c>
      <c r="CP13" s="10" t="s">
        <v>85</v>
      </c>
      <c r="CQ13" s="10" t="s">
        <v>86</v>
      </c>
      <c r="CR13" s="10" t="s">
        <v>87</v>
      </c>
      <c r="CS13" s="10" t="s">
        <v>88</v>
      </c>
      <c r="CT13" s="10" t="s">
        <v>89</v>
      </c>
      <c r="CU13" s="10" t="s">
        <v>102</v>
      </c>
      <c r="CV13" s="10" t="s">
        <v>90</v>
      </c>
      <c r="CW13" s="10" t="s">
        <v>91</v>
      </c>
      <c r="CX13" s="10" t="s">
        <v>103</v>
      </c>
      <c r="CY13" s="10" t="s">
        <v>104</v>
      </c>
      <c r="CZ13" s="10" t="s">
        <v>105</v>
      </c>
      <c r="DA13" s="10" t="s">
        <v>106</v>
      </c>
      <c r="DB13" s="10" t="s">
        <v>107</v>
      </c>
      <c r="DC13" s="10" t="s">
        <v>108</v>
      </c>
      <c r="DD13" s="10" t="s">
        <v>109</v>
      </c>
      <c r="DE13" s="10" t="s">
        <v>110</v>
      </c>
      <c r="DF13" s="10" t="s">
        <v>111</v>
      </c>
      <c r="DG13" s="10" t="s">
        <v>112</v>
      </c>
      <c r="DH13" s="10" t="s">
        <v>113</v>
      </c>
      <c r="DI13" s="10" t="s">
        <v>114</v>
      </c>
      <c r="DJ13" s="10" t="s">
        <v>115</v>
      </c>
      <c r="DK13" s="10" t="s">
        <v>116</v>
      </c>
      <c r="DL13" s="10" t="s">
        <v>117</v>
      </c>
      <c r="DM13" s="10" t="s">
        <v>118</v>
      </c>
      <c r="DN13" s="10" t="s">
        <v>119</v>
      </c>
      <c r="DO13" s="10" t="s">
        <v>120</v>
      </c>
      <c r="DP13" s="10" t="s">
        <v>121</v>
      </c>
      <c r="DQ13" s="10" t="s">
        <v>122</v>
      </c>
      <c r="DR13" s="10" t="s">
        <v>123</v>
      </c>
      <c r="DS13" s="10" t="s">
        <v>124</v>
      </c>
      <c r="DT13" s="10" t="s">
        <v>125</v>
      </c>
      <c r="DU13" s="10" t="s">
        <v>126</v>
      </c>
      <c r="DV13" s="10" t="s">
        <v>127</v>
      </c>
      <c r="DW13" s="10" t="s">
        <v>128</v>
      </c>
      <c r="DX13" s="10" t="s">
        <v>129</v>
      </c>
      <c r="DY13" s="10" t="s">
        <v>130</v>
      </c>
      <c r="DZ13" s="10" t="s">
        <v>131</v>
      </c>
      <c r="EA13" s="10"/>
    </row>
    <row r="14" spans="2:131" ht="54.75" customHeight="1" x14ac:dyDescent="0.3">
      <c r="B14" s="157" t="s">
        <v>148</v>
      </c>
      <c r="C14" s="157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>
        <f>D33</f>
        <v>0</v>
      </c>
      <c r="BC14" s="10">
        <f>D34</f>
        <v>0</v>
      </c>
      <c r="BD14" s="10">
        <f>D35</f>
        <v>0</v>
      </c>
      <c r="BE14" s="10">
        <f>D36</f>
        <v>0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>
        <f>D71</f>
        <v>0</v>
      </c>
      <c r="BX14" s="10">
        <f>D73</f>
        <v>0</v>
      </c>
      <c r="BY14" s="10">
        <f>D74</f>
        <v>0</v>
      </c>
      <c r="BZ14" s="10">
        <f>D75</f>
        <v>0</v>
      </c>
      <c r="CA14" s="10">
        <f>D76</f>
        <v>0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>
        <f>D123</f>
        <v>0</v>
      </c>
      <c r="DA14" s="10">
        <f>D130</f>
        <v>0</v>
      </c>
      <c r="DB14" s="10">
        <f>D131</f>
        <v>0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>
        <f>D147</f>
        <v>0</v>
      </c>
      <c r="DQ14" s="10">
        <f>D148</f>
        <v>0</v>
      </c>
      <c r="DR14" s="10">
        <f>D149</f>
        <v>0</v>
      </c>
      <c r="DS14" s="10">
        <f>D150</f>
        <v>0</v>
      </c>
      <c r="DT14" s="10">
        <f>D151</f>
        <v>0</v>
      </c>
      <c r="DU14" s="10">
        <f>D152</f>
        <v>0</v>
      </c>
      <c r="DV14" s="10">
        <f>D153</f>
        <v>0</v>
      </c>
      <c r="DW14" s="10">
        <f>D154</f>
        <v>0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30.75" customHeight="1" x14ac:dyDescent="0.3">
      <c r="B16" s="151" t="s">
        <v>2</v>
      </c>
      <c r="C16" s="152"/>
      <c r="D16" s="15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135</v>
      </c>
      <c r="D17" s="8"/>
    </row>
    <row r="18" spans="2:18" ht="27.75" customHeight="1" x14ac:dyDescent="0.3">
      <c r="B18" s="50">
        <v>2</v>
      </c>
      <c r="C18" s="46" t="s">
        <v>143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150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271</v>
      </c>
      <c r="D20" s="49"/>
    </row>
    <row r="21" spans="2:18" ht="27.75" customHeight="1" x14ac:dyDescent="0.3">
      <c r="B21" s="50" t="s">
        <v>172</v>
      </c>
      <c r="C21" s="46" t="s">
        <v>269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151</v>
      </c>
      <c r="C22" s="46" t="s">
        <v>6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152</v>
      </c>
      <c r="C23" s="46" t="s">
        <v>276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153</v>
      </c>
      <c r="C24" s="46" t="s">
        <v>7</v>
      </c>
      <c r="D24" s="8"/>
    </row>
    <row r="25" spans="2:18" ht="27.75" customHeight="1" x14ac:dyDescent="0.3">
      <c r="B25" s="50" t="s">
        <v>154</v>
      </c>
      <c r="C25" s="46" t="s">
        <v>0</v>
      </c>
      <c r="D25" s="8"/>
    </row>
    <row r="26" spans="2:18" ht="27.75" customHeight="1" x14ac:dyDescent="0.3">
      <c r="B26" s="50" t="s">
        <v>155</v>
      </c>
      <c r="C26" s="46" t="s">
        <v>142</v>
      </c>
      <c r="D26" s="8"/>
    </row>
    <row r="27" spans="2:18" ht="27.75" customHeight="1" x14ac:dyDescent="0.3">
      <c r="B27" s="50" t="s">
        <v>156</v>
      </c>
      <c r="C27" s="46" t="s">
        <v>9</v>
      </c>
      <c r="D27" s="8"/>
    </row>
    <row r="28" spans="2:18" ht="27.75" customHeight="1" x14ac:dyDescent="0.3">
      <c r="B28" s="50" t="s">
        <v>157</v>
      </c>
      <c r="C28" s="46" t="s">
        <v>8</v>
      </c>
      <c r="D28" s="8"/>
    </row>
    <row r="29" spans="2:18" ht="27.75" customHeight="1" x14ac:dyDescent="0.3">
      <c r="B29" s="50" t="s">
        <v>158</v>
      </c>
      <c r="C29" s="46" t="s">
        <v>4</v>
      </c>
      <c r="D29" s="8"/>
    </row>
    <row r="30" spans="2:18" ht="27.75" customHeight="1" x14ac:dyDescent="0.3">
      <c r="B30" s="50" t="s">
        <v>275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270</v>
      </c>
      <c r="D31" s="8"/>
    </row>
    <row r="32" spans="2:18" ht="27.75" customHeight="1" x14ac:dyDescent="0.3">
      <c r="B32" s="50">
        <f>+B31+1</f>
        <v>6</v>
      </c>
      <c r="C32" s="46" t="s">
        <v>171</v>
      </c>
      <c r="D32" s="7"/>
    </row>
    <row r="33" spans="1:5" ht="61.9" customHeight="1" x14ac:dyDescent="0.3">
      <c r="B33" s="44">
        <f>B32+1</f>
        <v>7</v>
      </c>
      <c r="C33" s="53" t="s">
        <v>170</v>
      </c>
      <c r="D33" s="23"/>
    </row>
    <row r="34" spans="1:5" ht="54.6" customHeight="1" x14ac:dyDescent="0.3">
      <c r="B34" s="54">
        <f>B33+1</f>
        <v>8</v>
      </c>
      <c r="C34" s="46" t="s">
        <v>175</v>
      </c>
      <c r="D34" s="46"/>
    </row>
    <row r="35" spans="1:5" ht="30.6" customHeight="1" x14ac:dyDescent="0.3">
      <c r="B35" s="55"/>
      <c r="C35" s="56" t="s">
        <v>144</v>
      </c>
      <c r="D35" s="23"/>
    </row>
    <row r="36" spans="1:5" ht="35.450000000000003" customHeight="1" x14ac:dyDescent="0.3">
      <c r="B36" s="57"/>
      <c r="C36" s="58" t="s">
        <v>140</v>
      </c>
      <c r="D36" s="23"/>
    </row>
    <row r="37" spans="1:5" ht="26.25" customHeight="1" x14ac:dyDescent="0.3">
      <c r="B37" s="152" t="s">
        <v>138</v>
      </c>
      <c r="C37" s="152"/>
      <c r="D37" s="152"/>
    </row>
    <row r="38" spans="1:5" ht="46.5" x14ac:dyDescent="0.3">
      <c r="A38" s="10">
        <v>9</v>
      </c>
      <c r="B38" s="153">
        <f>B34+1</f>
        <v>9</v>
      </c>
      <c r="C38" s="59" t="s">
        <v>173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3"/>
      <c r="C39" s="61" t="s">
        <v>4</v>
      </c>
      <c r="D39" s="9"/>
    </row>
    <row r="40" spans="1:5" ht="20.25" customHeight="1" x14ac:dyDescent="0.3">
      <c r="B40" s="153"/>
      <c r="C40" s="61" t="s">
        <v>5</v>
      </c>
      <c r="D40" s="9"/>
    </row>
    <row r="41" spans="1:5" ht="20.25" customHeight="1" x14ac:dyDescent="0.3">
      <c r="B41" s="153"/>
      <c r="C41" s="61" t="s">
        <v>18</v>
      </c>
      <c r="D41" s="9"/>
    </row>
    <row r="42" spans="1:5" ht="20.25" customHeight="1" x14ac:dyDescent="0.3">
      <c r="B42" s="153"/>
      <c r="C42" s="61" t="s">
        <v>19</v>
      </c>
      <c r="D42" s="9"/>
    </row>
    <row r="43" spans="1:5" ht="33.75" customHeight="1" x14ac:dyDescent="0.3">
      <c r="B43" s="147">
        <f>B38+1</f>
        <v>10</v>
      </c>
      <c r="C43" s="59" t="s">
        <v>174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47"/>
      <c r="C44" s="61" t="s">
        <v>20</v>
      </c>
      <c r="D44" s="11"/>
    </row>
    <row r="45" spans="1:5" ht="18.75" customHeight="1" x14ac:dyDescent="0.3">
      <c r="B45" s="147"/>
      <c r="C45" s="61" t="s">
        <v>21</v>
      </c>
      <c r="D45" s="11"/>
    </row>
    <row r="46" spans="1:5" ht="18.75" customHeight="1" x14ac:dyDescent="0.3">
      <c r="B46" s="147"/>
      <c r="C46" s="61" t="s">
        <v>22</v>
      </c>
      <c r="D46" s="11"/>
    </row>
    <row r="47" spans="1:5" ht="33" customHeight="1" x14ac:dyDescent="0.3">
      <c r="B47" s="97">
        <f>B43+1</f>
        <v>11</v>
      </c>
      <c r="C47" s="53" t="s">
        <v>277</v>
      </c>
      <c r="D47" s="9"/>
    </row>
    <row r="48" spans="1:5" ht="31.5" x14ac:dyDescent="0.3">
      <c r="B48" s="97">
        <f>B47+1</f>
        <v>12</v>
      </c>
      <c r="C48" s="59" t="s">
        <v>278</v>
      </c>
      <c r="D48" s="9"/>
    </row>
    <row r="49" spans="2:19" ht="32.25" customHeight="1" x14ac:dyDescent="0.3">
      <c r="B49" s="97">
        <f>B48+1</f>
        <v>13</v>
      </c>
      <c r="C49" s="59" t="s">
        <v>10</v>
      </c>
      <c r="D49" s="9"/>
    </row>
    <row r="50" spans="2:19" ht="31.5" x14ac:dyDescent="0.3">
      <c r="B50" s="97">
        <f>B49+1</f>
        <v>14</v>
      </c>
      <c r="C50" s="59" t="s">
        <v>23</v>
      </c>
      <c r="D50" s="9"/>
    </row>
    <row r="51" spans="2:19" ht="30.75" customHeight="1" x14ac:dyDescent="0.3">
      <c r="B51" s="97">
        <f>B50+1</f>
        <v>15</v>
      </c>
      <c r="C51" s="59" t="s">
        <v>141</v>
      </c>
      <c r="D51" s="91"/>
    </row>
    <row r="52" spans="2:19" ht="46.5" x14ac:dyDescent="0.3">
      <c r="B52" s="147">
        <f>B51+1</f>
        <v>16</v>
      </c>
      <c r="C52" s="63" t="s">
        <v>176</v>
      </c>
      <c r="D52" s="64"/>
      <c r="E52" s="2">
        <f>IF(AND(D53&gt;0,D54&gt;0),"грешка",0)</f>
        <v>0</v>
      </c>
    </row>
    <row r="53" spans="2:19" ht="16.5" customHeight="1" x14ac:dyDescent="0.3">
      <c r="B53" s="147"/>
      <c r="C53" s="65" t="s">
        <v>225</v>
      </c>
      <c r="D53" s="92"/>
    </row>
    <row r="54" spans="2:19" ht="16.5" customHeight="1" x14ac:dyDescent="0.3">
      <c r="B54" s="147"/>
      <c r="C54" s="65" t="s">
        <v>226</v>
      </c>
      <c r="D54" s="92"/>
    </row>
    <row r="55" spans="2:19" ht="46.5" x14ac:dyDescent="0.3">
      <c r="B55" s="158">
        <f>B52+1</f>
        <v>17</v>
      </c>
      <c r="C55" s="63" t="s">
        <v>177</v>
      </c>
      <c r="D55" s="60"/>
      <c r="E55" s="2">
        <f>IF(AND(D56&gt;0,D57&gt;0),"грешка",0)</f>
        <v>0</v>
      </c>
    </row>
    <row r="56" spans="2:19" ht="17.25" customHeight="1" x14ac:dyDescent="0.3">
      <c r="B56" s="158"/>
      <c r="C56" s="65" t="s">
        <v>225</v>
      </c>
      <c r="D56" s="9"/>
    </row>
    <row r="57" spans="2:19" ht="17.25" customHeight="1" x14ac:dyDescent="0.3">
      <c r="B57" s="158"/>
      <c r="C57" s="65" t="s">
        <v>226</v>
      </c>
      <c r="D57" s="9"/>
    </row>
    <row r="58" spans="2:19" x14ac:dyDescent="0.3">
      <c r="B58" s="147">
        <f>B55+1</f>
        <v>18</v>
      </c>
      <c r="C58" s="59" t="s">
        <v>279</v>
      </c>
      <c r="D58" s="60"/>
    </row>
    <row r="59" spans="2:19" ht="21.75" customHeight="1" x14ac:dyDescent="0.3">
      <c r="B59" s="147"/>
      <c r="C59" s="61" t="s">
        <v>24</v>
      </c>
      <c r="D59" s="11"/>
      <c r="E59" s="66"/>
      <c r="F59" s="66"/>
      <c r="S59" s="66"/>
    </row>
    <row r="60" spans="2:19" ht="21.75" customHeight="1" x14ac:dyDescent="0.3">
      <c r="B60" s="147"/>
      <c r="C60" s="61" t="s">
        <v>25</v>
      </c>
      <c r="D60" s="11"/>
      <c r="E60" s="66"/>
      <c r="F60" s="66"/>
      <c r="S60" s="66"/>
    </row>
    <row r="61" spans="2:19" ht="21.75" customHeight="1" x14ac:dyDescent="0.3">
      <c r="B61" s="147"/>
      <c r="C61" s="61" t="s">
        <v>26</v>
      </c>
      <c r="D61" s="11"/>
      <c r="E61" s="66"/>
      <c r="F61" s="66"/>
      <c r="S61" s="66"/>
    </row>
    <row r="62" spans="2:19" ht="21.75" customHeight="1" x14ac:dyDescent="0.3">
      <c r="B62" s="147"/>
      <c r="C62" s="61" t="s">
        <v>27</v>
      </c>
      <c r="D62" s="11"/>
      <c r="E62" s="66"/>
      <c r="F62" s="66"/>
      <c r="S62" s="66"/>
    </row>
    <row r="63" spans="2:19" ht="21.75" customHeight="1" x14ac:dyDescent="0.3">
      <c r="B63" s="147"/>
      <c r="C63" s="61" t="s">
        <v>28</v>
      </c>
      <c r="D63" s="11"/>
      <c r="E63" s="66"/>
      <c r="F63" s="66"/>
      <c r="S63" s="66"/>
    </row>
    <row r="64" spans="2:19" ht="35.25" customHeight="1" x14ac:dyDescent="0.3">
      <c r="B64" s="147"/>
      <c r="C64" s="61" t="s">
        <v>42</v>
      </c>
      <c r="D64" s="11"/>
      <c r="E64" s="66"/>
      <c r="F64" s="66"/>
      <c r="S64" s="66"/>
    </row>
    <row r="65" spans="2:19" ht="51" customHeight="1" x14ac:dyDescent="0.3">
      <c r="B65" s="147">
        <f>B58+1</f>
        <v>19</v>
      </c>
      <c r="C65" s="63" t="s">
        <v>178</v>
      </c>
      <c r="D65" s="95"/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47"/>
      <c r="C66" s="61" t="s">
        <v>37</v>
      </c>
      <c r="D66" s="11"/>
      <c r="E66" s="66"/>
      <c r="F66" s="66"/>
      <c r="S66" s="66"/>
    </row>
    <row r="67" spans="2:19" ht="21.75" customHeight="1" x14ac:dyDescent="0.3">
      <c r="B67" s="147"/>
      <c r="C67" s="61" t="s">
        <v>38</v>
      </c>
      <c r="D67" s="11"/>
      <c r="E67" s="66"/>
      <c r="F67" s="66"/>
      <c r="S67" s="66"/>
    </row>
    <row r="68" spans="2:19" ht="21.75" customHeight="1" x14ac:dyDescent="0.3">
      <c r="B68" s="147"/>
      <c r="C68" s="61" t="s">
        <v>39</v>
      </c>
      <c r="D68" s="11"/>
      <c r="E68" s="66"/>
      <c r="F68" s="66"/>
      <c r="S68" s="66"/>
    </row>
    <row r="69" spans="2:19" ht="21.75" customHeight="1" x14ac:dyDescent="0.3">
      <c r="B69" s="147"/>
      <c r="C69" s="61" t="s">
        <v>40</v>
      </c>
      <c r="D69" s="11"/>
      <c r="E69" s="66"/>
      <c r="F69" s="66"/>
      <c r="S69" s="66"/>
    </row>
    <row r="70" spans="2:19" ht="21.75" customHeight="1" x14ac:dyDescent="0.3">
      <c r="B70" s="147"/>
      <c r="C70" s="61" t="s">
        <v>41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29</v>
      </c>
      <c r="D71" s="95"/>
      <c r="E71" s="67"/>
      <c r="F71" s="67"/>
      <c r="S71" s="68"/>
    </row>
    <row r="72" spans="2:19" ht="31.5" x14ac:dyDescent="0.3">
      <c r="B72" s="147">
        <f>B71+1</f>
        <v>21</v>
      </c>
      <c r="C72" s="59" t="s">
        <v>30</v>
      </c>
      <c r="D72" s="95"/>
    </row>
    <row r="73" spans="2:19" ht="22.5" customHeight="1" x14ac:dyDescent="0.3">
      <c r="B73" s="147"/>
      <c r="C73" s="61" t="s">
        <v>227</v>
      </c>
      <c r="D73" s="11"/>
    </row>
    <row r="74" spans="2:19" ht="22.5" customHeight="1" x14ac:dyDescent="0.3">
      <c r="B74" s="147"/>
      <c r="C74" s="61" t="s">
        <v>228</v>
      </c>
      <c r="D74" s="11"/>
    </row>
    <row r="75" spans="2:19" ht="22.5" customHeight="1" x14ac:dyDescent="0.3">
      <c r="B75" s="147"/>
      <c r="C75" s="61" t="s">
        <v>229</v>
      </c>
      <c r="D75" s="11"/>
    </row>
    <row r="76" spans="2:19" ht="47.25" x14ac:dyDescent="0.3">
      <c r="B76" s="97">
        <f>B72+1</f>
        <v>22</v>
      </c>
      <c r="C76" s="59" t="s">
        <v>12</v>
      </c>
      <c r="D76" s="95"/>
    </row>
    <row r="77" spans="2:19" ht="45.75" customHeight="1" x14ac:dyDescent="0.3">
      <c r="B77" s="147">
        <f>B76+1</f>
        <v>23</v>
      </c>
      <c r="C77" s="59" t="s">
        <v>159</v>
      </c>
      <c r="D77" s="95"/>
      <c r="E77" s="2">
        <f>IF(AND(D78&gt;0,D79&gt;0),"грешка",0)</f>
        <v>0</v>
      </c>
    </row>
    <row r="78" spans="2:19" ht="19.899999999999999" customHeight="1" x14ac:dyDescent="0.3">
      <c r="B78" s="147"/>
      <c r="C78" s="56" t="s">
        <v>225</v>
      </c>
      <c r="D78" s="9"/>
    </row>
    <row r="79" spans="2:19" ht="19.899999999999999" customHeight="1" x14ac:dyDescent="0.3">
      <c r="B79" s="147"/>
      <c r="C79" s="56" t="s">
        <v>226</v>
      </c>
      <c r="D79" s="9"/>
    </row>
    <row r="80" spans="2:19" ht="39" customHeight="1" x14ac:dyDescent="0.3">
      <c r="B80" s="97">
        <f>B77+1</f>
        <v>24</v>
      </c>
      <c r="C80" s="69" t="s">
        <v>160</v>
      </c>
      <c r="D80" s="95"/>
    </row>
    <row r="81" spans="2:5" ht="63" x14ac:dyDescent="0.3">
      <c r="B81" s="153">
        <f>B80+1</f>
        <v>25</v>
      </c>
      <c r="C81" s="59" t="s">
        <v>161</v>
      </c>
      <c r="D81" s="95"/>
      <c r="E81" s="2">
        <f>IF(AND(D82&gt;0,D83&gt;0),"грешка",0)</f>
        <v>0</v>
      </c>
    </row>
    <row r="82" spans="2:5" ht="17.45" customHeight="1" x14ac:dyDescent="0.3">
      <c r="B82" s="153"/>
      <c r="C82" s="56" t="s">
        <v>225</v>
      </c>
      <c r="D82" s="9"/>
    </row>
    <row r="83" spans="2:5" ht="17.45" customHeight="1" x14ac:dyDescent="0.3">
      <c r="B83" s="153"/>
      <c r="C83" s="56" t="s">
        <v>226</v>
      </c>
      <c r="D83" s="9"/>
    </row>
    <row r="84" spans="2:5" ht="73.5" customHeight="1" x14ac:dyDescent="0.3">
      <c r="B84" s="97">
        <f>B81+1</f>
        <v>26</v>
      </c>
      <c r="C84" s="59" t="s">
        <v>162</v>
      </c>
      <c r="D84" s="95"/>
    </row>
    <row r="85" spans="2:5" ht="31.5" x14ac:dyDescent="0.3">
      <c r="B85" s="153">
        <f>B84+1</f>
        <v>27</v>
      </c>
      <c r="C85" s="46" t="s">
        <v>280</v>
      </c>
      <c r="D85" s="45"/>
      <c r="E85" s="2">
        <f>IF(AND(D86&gt;0,D87&gt;0),"грешка",0)</f>
        <v>0</v>
      </c>
    </row>
    <row r="86" spans="2:5" ht="17.45" customHeight="1" x14ac:dyDescent="0.3">
      <c r="B86" s="153"/>
      <c r="C86" s="56" t="s">
        <v>225</v>
      </c>
      <c r="D86" s="9"/>
    </row>
    <row r="87" spans="2:5" ht="17.45" customHeight="1" x14ac:dyDescent="0.3">
      <c r="B87" s="153"/>
      <c r="C87" s="56" t="s">
        <v>226</v>
      </c>
      <c r="D87" s="9"/>
    </row>
    <row r="88" spans="2:5" ht="47.25" x14ac:dyDescent="0.3">
      <c r="B88" s="97">
        <f>B85+1</f>
        <v>28</v>
      </c>
      <c r="C88" s="46" t="s">
        <v>163</v>
      </c>
      <c r="D88" s="11"/>
    </row>
    <row r="89" spans="2:5" ht="70.5" customHeight="1" x14ac:dyDescent="0.3">
      <c r="B89" s="153">
        <f>B88+1</f>
        <v>29</v>
      </c>
      <c r="C89" s="46" t="s">
        <v>179</v>
      </c>
      <c r="D89" s="95"/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3"/>
      <c r="C90" s="56" t="s">
        <v>31</v>
      </c>
      <c r="D90" s="11"/>
    </row>
    <row r="91" spans="2:5" ht="36.75" customHeight="1" x14ac:dyDescent="0.3">
      <c r="B91" s="153"/>
      <c r="C91" s="56" t="s">
        <v>32</v>
      </c>
      <c r="D91" s="11"/>
    </row>
    <row r="92" spans="2:5" ht="23.25" customHeight="1" x14ac:dyDescent="0.3">
      <c r="B92" s="153"/>
      <c r="C92" s="56" t="s">
        <v>33</v>
      </c>
      <c r="D92" s="11"/>
    </row>
    <row r="93" spans="2:5" ht="23.25" customHeight="1" x14ac:dyDescent="0.3">
      <c r="B93" s="153"/>
      <c r="C93" s="56" t="s">
        <v>34</v>
      </c>
      <c r="D93" s="11"/>
    </row>
    <row r="94" spans="2:5" ht="23.25" customHeight="1" x14ac:dyDescent="0.3">
      <c r="B94" s="153"/>
      <c r="C94" s="56" t="s">
        <v>3</v>
      </c>
      <c r="D94" s="11"/>
    </row>
    <row r="95" spans="2:5" ht="63" x14ac:dyDescent="0.3">
      <c r="B95" s="147">
        <f>B89+1</f>
        <v>30</v>
      </c>
      <c r="C95" s="46" t="s">
        <v>281</v>
      </c>
      <c r="D95" s="45"/>
      <c r="E95" s="2">
        <f>IF(AND(D96&gt;0,D97&gt;0),"грешка",0)</f>
        <v>0</v>
      </c>
    </row>
    <row r="96" spans="2:5" ht="21" customHeight="1" x14ac:dyDescent="0.3">
      <c r="B96" s="147"/>
      <c r="C96" s="56" t="s">
        <v>225</v>
      </c>
      <c r="D96" s="9"/>
    </row>
    <row r="97" spans="1:18" ht="21" customHeight="1" x14ac:dyDescent="0.3">
      <c r="B97" s="147"/>
      <c r="C97" s="56" t="s">
        <v>226</v>
      </c>
      <c r="D97" s="9"/>
    </row>
    <row r="98" spans="1:18" ht="63" x14ac:dyDescent="0.3">
      <c r="B98" s="97">
        <f>B95+1</f>
        <v>31</v>
      </c>
      <c r="C98" s="46" t="s">
        <v>164</v>
      </c>
      <c r="D98" s="11"/>
    </row>
    <row r="99" spans="1:18" ht="24" customHeight="1" x14ac:dyDescent="0.3">
      <c r="B99" s="145" t="s">
        <v>13</v>
      </c>
      <c r="C99" s="145"/>
      <c r="D99" s="145"/>
    </row>
    <row r="100" spans="1:18" ht="31.5" x14ac:dyDescent="0.3">
      <c r="B100" s="97">
        <f>B98+1</f>
        <v>32</v>
      </c>
      <c r="C100" s="46" t="s">
        <v>134</v>
      </c>
      <c r="D100" s="11"/>
    </row>
    <row r="101" spans="1:18" s="70" customFormat="1" ht="126" x14ac:dyDescent="0.3">
      <c r="A101" s="77"/>
      <c r="B101" s="96">
        <f>B100+1</f>
        <v>33</v>
      </c>
      <c r="C101" s="53" t="s">
        <v>282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47.25" x14ac:dyDescent="0.3">
      <c r="B102" s="147">
        <f>B101+1</f>
        <v>34</v>
      </c>
      <c r="C102" s="46" t="s">
        <v>165</v>
      </c>
      <c r="D102" s="45"/>
      <c r="E102" s="2">
        <f>IF(AND(D103&gt;0,D104&gt;0),"грешка",0)</f>
        <v>0</v>
      </c>
    </row>
    <row r="103" spans="1:18" ht="21" customHeight="1" x14ac:dyDescent="0.3">
      <c r="B103" s="147"/>
      <c r="C103" s="56" t="s">
        <v>225</v>
      </c>
      <c r="D103" s="11"/>
    </row>
    <row r="104" spans="1:18" ht="21" customHeight="1" x14ac:dyDescent="0.3">
      <c r="B104" s="147"/>
      <c r="C104" s="56" t="s">
        <v>226</v>
      </c>
      <c r="D104" s="11"/>
    </row>
    <row r="105" spans="1:18" ht="63" x14ac:dyDescent="0.3">
      <c r="B105" s="147">
        <f>B102+1</f>
        <v>35</v>
      </c>
      <c r="C105" s="72" t="s">
        <v>166</v>
      </c>
      <c r="D105" s="45"/>
      <c r="E105" s="2">
        <f>IF(AND(D106&gt;0,D107&gt;0),"грешка",0)</f>
        <v>0</v>
      </c>
    </row>
    <row r="106" spans="1:18" ht="21" customHeight="1" x14ac:dyDescent="0.3">
      <c r="B106" s="147"/>
      <c r="C106" s="56" t="s">
        <v>225</v>
      </c>
      <c r="D106" s="11"/>
    </row>
    <row r="107" spans="1:18" ht="21" customHeight="1" x14ac:dyDescent="0.3">
      <c r="B107" s="147"/>
      <c r="C107" s="56" t="s">
        <v>226</v>
      </c>
      <c r="D107" s="11"/>
    </row>
    <row r="108" spans="1:18" ht="47.25" x14ac:dyDescent="0.3">
      <c r="B108" s="147">
        <f>B105+1</f>
        <v>36</v>
      </c>
      <c r="C108" s="72" t="s">
        <v>167</v>
      </c>
      <c r="D108" s="45"/>
      <c r="E108" s="2">
        <f>IF(AND(D109&gt;0,D110&gt;0),"грешка",0)</f>
        <v>0</v>
      </c>
    </row>
    <row r="109" spans="1:18" ht="21" customHeight="1" x14ac:dyDescent="0.3">
      <c r="B109" s="147"/>
      <c r="C109" s="56" t="s">
        <v>225</v>
      </c>
      <c r="D109" s="11"/>
    </row>
    <row r="110" spans="1:18" ht="21" customHeight="1" x14ac:dyDescent="0.3">
      <c r="B110" s="147"/>
      <c r="C110" s="56" t="s">
        <v>226</v>
      </c>
      <c r="D110" s="11"/>
    </row>
    <row r="111" spans="1:18" ht="78.75" x14ac:dyDescent="0.3">
      <c r="B111" s="147">
        <f>B108+1</f>
        <v>37</v>
      </c>
      <c r="C111" s="46" t="s">
        <v>168</v>
      </c>
      <c r="D111" s="45"/>
      <c r="E111" s="2">
        <f>IF(AND(D112&gt;0,D113&gt;0),"грешка",0)</f>
        <v>0</v>
      </c>
    </row>
    <row r="112" spans="1:18" ht="21" customHeight="1" x14ac:dyDescent="0.3">
      <c r="B112" s="147"/>
      <c r="C112" s="56" t="s">
        <v>225</v>
      </c>
      <c r="D112" s="11"/>
    </row>
    <row r="113" spans="2:5" ht="21" customHeight="1" x14ac:dyDescent="0.3">
      <c r="B113" s="147"/>
      <c r="C113" s="56" t="s">
        <v>226</v>
      </c>
      <c r="D113" s="11"/>
    </row>
    <row r="114" spans="2:5" ht="63" x14ac:dyDescent="0.3">
      <c r="B114" s="147">
        <f>B111+1</f>
        <v>38</v>
      </c>
      <c r="C114" s="46" t="s">
        <v>169</v>
      </c>
      <c r="D114" s="45"/>
      <c r="E114" s="2">
        <f>IF(AND(D115&gt;0,D116&gt;0),"грешка",0)</f>
        <v>0</v>
      </c>
    </row>
    <row r="115" spans="2:5" ht="21" customHeight="1" x14ac:dyDescent="0.3">
      <c r="B115" s="147"/>
      <c r="C115" s="56" t="s">
        <v>225</v>
      </c>
      <c r="D115" s="11"/>
    </row>
    <row r="116" spans="2:5" ht="21" customHeight="1" x14ac:dyDescent="0.3">
      <c r="B116" s="147"/>
      <c r="C116" s="56" t="s">
        <v>226</v>
      </c>
      <c r="D116" s="11"/>
    </row>
    <row r="117" spans="2:5" ht="21" customHeight="1" x14ac:dyDescent="0.3">
      <c r="B117" s="147">
        <f>B114+1</f>
        <v>39</v>
      </c>
      <c r="C117" s="46" t="s">
        <v>14</v>
      </c>
      <c r="D117" s="95"/>
    </row>
    <row r="118" spans="2:5" ht="21" customHeight="1" x14ac:dyDescent="0.3">
      <c r="B118" s="147"/>
      <c r="C118" s="56" t="s">
        <v>15</v>
      </c>
      <c r="D118" s="11"/>
    </row>
    <row r="119" spans="2:5" ht="21" customHeight="1" x14ac:dyDescent="0.3">
      <c r="B119" s="147"/>
      <c r="C119" s="56" t="s">
        <v>16</v>
      </c>
      <c r="D119" s="11"/>
    </row>
    <row r="120" spans="2:5" ht="31.5" x14ac:dyDescent="0.3">
      <c r="B120" s="147">
        <f>B117+1</f>
        <v>40</v>
      </c>
      <c r="C120" s="53" t="s">
        <v>35</v>
      </c>
      <c r="D120" s="95"/>
    </row>
    <row r="121" spans="2:5" x14ac:dyDescent="0.3">
      <c r="B121" s="147"/>
      <c r="C121" s="73" t="s">
        <v>36</v>
      </c>
      <c r="D121" s="11"/>
    </row>
    <row r="122" spans="2:5" x14ac:dyDescent="0.3">
      <c r="B122" s="147"/>
      <c r="C122" s="73" t="s">
        <v>17</v>
      </c>
      <c r="D122" s="11"/>
    </row>
    <row r="123" spans="2:5" ht="31.5" x14ac:dyDescent="0.3">
      <c r="B123" s="97">
        <f>B120+1</f>
        <v>41</v>
      </c>
      <c r="C123" s="53" t="s">
        <v>43</v>
      </c>
      <c r="D123" s="95"/>
    </row>
    <row r="124" spans="2:5" ht="24.75" customHeight="1" x14ac:dyDescent="0.3">
      <c r="B124" s="145" t="s">
        <v>139</v>
      </c>
      <c r="C124" s="145"/>
      <c r="D124" s="145"/>
    </row>
    <row r="125" spans="2:5" ht="96" customHeight="1" x14ac:dyDescent="0.3">
      <c r="B125" s="96">
        <f>B123+1</f>
        <v>42</v>
      </c>
      <c r="C125" s="53" t="s">
        <v>230</v>
      </c>
      <c r="D125" s="95"/>
    </row>
    <row r="126" spans="2:5" ht="19.149999999999999" customHeight="1" x14ac:dyDescent="0.3">
      <c r="B126" s="74"/>
      <c r="C126" s="75" t="s">
        <v>145</v>
      </c>
      <c r="D126" s="9"/>
    </row>
    <row r="127" spans="2:5" ht="19.149999999999999" customHeight="1" x14ac:dyDescent="0.3">
      <c r="B127" s="74"/>
      <c r="C127" s="75" t="s">
        <v>146</v>
      </c>
      <c r="D127" s="9"/>
    </row>
    <row r="128" spans="2:5" ht="19.149999999999999" customHeight="1" thickBot="1" x14ac:dyDescent="0.35">
      <c r="B128" s="100"/>
      <c r="C128" s="75" t="s">
        <v>147</v>
      </c>
      <c r="D128" s="9"/>
    </row>
    <row r="129" spans="1:20" s="76" customFormat="1" ht="138" customHeight="1" x14ac:dyDescent="0.35">
      <c r="A129" s="140"/>
      <c r="B129" s="101">
        <f>+B125+1</f>
        <v>43</v>
      </c>
      <c r="C129" s="148" t="s">
        <v>337</v>
      </c>
      <c r="D129" s="149"/>
      <c r="E129" s="3">
        <f>IF(SUM(A130:A146,E146,E148)&gt;1,"превишен брой уреди",0)</f>
        <v>0</v>
      </c>
      <c r="G129" s="104" t="s">
        <v>302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A130" s="10">
        <f t="shared" ref="A130:A156" si="0">+IF(D130&gt;0,1,0)</f>
        <v>0</v>
      </c>
      <c r="B130" s="102"/>
      <c r="C130" s="98" t="s">
        <v>292</v>
      </c>
      <c r="D130" s="11"/>
      <c r="E130" s="77"/>
      <c r="G130" s="105">
        <f t="shared" ref="G130:G138" si="1">+IF(Q191="Не",0,Q191)</f>
        <v>0</v>
      </c>
      <c r="J130" s="39"/>
    </row>
    <row r="131" spans="1:20" ht="22.9" customHeight="1" x14ac:dyDescent="0.3">
      <c r="A131" s="10">
        <f t="shared" si="0"/>
        <v>0</v>
      </c>
      <c r="B131" s="102"/>
      <c r="C131" s="98" t="s">
        <v>291</v>
      </c>
      <c r="D131" s="11"/>
      <c r="E131" s="77"/>
      <c r="G131" s="105">
        <f t="shared" si="1"/>
        <v>0</v>
      </c>
      <c r="J131" s="39"/>
    </row>
    <row r="132" spans="1:20" ht="22.9" customHeight="1" x14ac:dyDescent="0.3">
      <c r="A132" s="10">
        <f t="shared" si="0"/>
        <v>0</v>
      </c>
      <c r="B132" s="102"/>
      <c r="C132" s="98" t="s">
        <v>290</v>
      </c>
      <c r="D132" s="11"/>
      <c r="E132" s="77"/>
      <c r="G132" s="105">
        <f t="shared" si="1"/>
        <v>0</v>
      </c>
      <c r="J132" s="39"/>
    </row>
    <row r="133" spans="1:20" ht="22.9" customHeight="1" x14ac:dyDescent="0.3">
      <c r="A133" s="10">
        <f t="shared" si="0"/>
        <v>0</v>
      </c>
      <c r="B133" s="102"/>
      <c r="C133" s="98" t="s">
        <v>289</v>
      </c>
      <c r="D133" s="11"/>
      <c r="E133" s="77"/>
      <c r="G133" s="105">
        <f t="shared" si="1"/>
        <v>0</v>
      </c>
      <c r="J133" s="39"/>
    </row>
    <row r="134" spans="1:20" ht="22.9" customHeight="1" x14ac:dyDescent="0.3">
      <c r="A134" s="10">
        <f t="shared" si="0"/>
        <v>0</v>
      </c>
      <c r="B134" s="102"/>
      <c r="C134" s="98" t="s">
        <v>288</v>
      </c>
      <c r="D134" s="11"/>
      <c r="E134" s="77"/>
      <c r="G134" s="105">
        <f t="shared" si="1"/>
        <v>0</v>
      </c>
      <c r="J134" s="39"/>
    </row>
    <row r="135" spans="1:20" ht="22.9" customHeight="1" x14ac:dyDescent="0.3">
      <c r="A135" s="10">
        <f t="shared" si="0"/>
        <v>0</v>
      </c>
      <c r="B135" s="102"/>
      <c r="C135" s="98" t="s">
        <v>287</v>
      </c>
      <c r="D135" s="11"/>
      <c r="E135" s="77"/>
      <c r="G135" s="105">
        <f t="shared" si="1"/>
        <v>0</v>
      </c>
      <c r="J135" s="39"/>
    </row>
    <row r="136" spans="1:20" ht="22.9" customHeight="1" x14ac:dyDescent="0.3">
      <c r="A136" s="10">
        <f t="shared" si="0"/>
        <v>0</v>
      </c>
      <c r="B136" s="102"/>
      <c r="C136" s="98" t="s">
        <v>286</v>
      </c>
      <c r="D136" s="11"/>
      <c r="E136" s="77"/>
      <c r="G136" s="105">
        <f t="shared" si="1"/>
        <v>0</v>
      </c>
      <c r="H136" s="106"/>
      <c r="J136" s="39"/>
    </row>
    <row r="137" spans="1:20" ht="22.9" customHeight="1" x14ac:dyDescent="0.3">
      <c r="A137" s="10">
        <f t="shared" si="0"/>
        <v>0</v>
      </c>
      <c r="B137" s="102"/>
      <c r="C137" s="98" t="s">
        <v>285</v>
      </c>
      <c r="D137" s="11"/>
      <c r="E137" s="77"/>
      <c r="G137" s="105">
        <f t="shared" si="1"/>
        <v>0</v>
      </c>
      <c r="H137" s="106"/>
      <c r="J137" s="39"/>
    </row>
    <row r="138" spans="1:20" ht="22.9" customHeight="1" x14ac:dyDescent="0.3">
      <c r="A138" s="10">
        <f t="shared" si="0"/>
        <v>0</v>
      </c>
      <c r="B138" s="102"/>
      <c r="C138" s="98" t="s">
        <v>284</v>
      </c>
      <c r="D138" s="11"/>
      <c r="E138" s="77"/>
      <c r="G138" s="105">
        <f t="shared" si="1"/>
        <v>0</v>
      </c>
      <c r="H138" s="106"/>
      <c r="J138" s="39"/>
    </row>
    <row r="139" spans="1:20" ht="22.9" customHeight="1" x14ac:dyDescent="0.3">
      <c r="A139" s="10">
        <f t="shared" si="0"/>
        <v>0</v>
      </c>
      <c r="B139" s="102"/>
      <c r="C139" s="98" t="s">
        <v>283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0"/>
        <v>0</v>
      </c>
      <c r="B140" s="102"/>
      <c r="C140" s="98" t="s">
        <v>294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0"/>
        <v>0</v>
      </c>
      <c r="B141" s="102"/>
      <c r="C141" s="98" t="s">
        <v>295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0"/>
        <v>0</v>
      </c>
      <c r="B142" s="102"/>
      <c r="C142" s="98" t="s">
        <v>296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0"/>
        <v>0</v>
      </c>
      <c r="B143" s="102"/>
      <c r="C143" s="98" t="s">
        <v>293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0"/>
        <v>0</v>
      </c>
      <c r="B144" s="102"/>
      <c r="C144" s="98" t="s">
        <v>297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0"/>
        <v>0</v>
      </c>
      <c r="B145" s="102"/>
      <c r="C145" s="98" t="s">
        <v>298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0"/>
        <v>0</v>
      </c>
      <c r="B146" s="102"/>
      <c r="C146" s="98" t="s">
        <v>299</v>
      </c>
      <c r="D146" s="11"/>
      <c r="E146" s="4">
        <f>IF(OR(D147&gt;0,D148&gt;0),1,0)</f>
        <v>0</v>
      </c>
      <c r="G146" s="105">
        <f t="shared" si="2"/>
        <v>0</v>
      </c>
      <c r="H146" s="106"/>
      <c r="J146" s="39"/>
    </row>
    <row r="147" spans="1:10" ht="22.9" customHeight="1" x14ac:dyDescent="0.3">
      <c r="A147" s="10">
        <f t="shared" si="0"/>
        <v>0</v>
      </c>
      <c r="B147" s="102"/>
      <c r="C147" s="98" t="s">
        <v>300</v>
      </c>
      <c r="D147" s="11"/>
      <c r="E147" s="4">
        <f>IF((D147+D148)&gt;3,"Превишен максимален брой конвектори",0)</f>
        <v>0</v>
      </c>
      <c r="G147" s="105">
        <f t="shared" si="2"/>
        <v>0</v>
      </c>
      <c r="J147" s="39"/>
    </row>
    <row r="148" spans="1:10" ht="22.9" customHeight="1" x14ac:dyDescent="0.3">
      <c r="A148" s="10">
        <f t="shared" si="0"/>
        <v>0</v>
      </c>
      <c r="B148" s="102"/>
      <c r="C148" s="98" t="s">
        <v>301</v>
      </c>
      <c r="D148" s="11"/>
      <c r="E148" s="4">
        <f>IF(OR(D149&gt;0,D150&gt;0,D151&gt;0,D152&gt;0,D153&gt;0,D154&gt;0),1,0)</f>
        <v>0</v>
      </c>
      <c r="G148" s="105">
        <f t="shared" si="2"/>
        <v>0</v>
      </c>
      <c r="J148" s="39"/>
    </row>
    <row r="149" spans="1:10" ht="22.9" customHeight="1" x14ac:dyDescent="0.3">
      <c r="A149" s="10">
        <f t="shared" si="0"/>
        <v>0</v>
      </c>
      <c r="B149" s="102"/>
      <c r="C149" s="98" t="s">
        <v>329</v>
      </c>
      <c r="D149" s="11"/>
      <c r="E149" s="4">
        <f>IF((D149+D150+D151+D152+D153+D154)&gt;3,"Превишен максимален брой климатици",0)</f>
        <v>0</v>
      </c>
      <c r="G149" s="105">
        <f t="shared" si="2"/>
        <v>0</v>
      </c>
      <c r="J149" s="39"/>
    </row>
    <row r="150" spans="1:10" ht="22.9" customHeight="1" x14ac:dyDescent="0.3">
      <c r="A150" s="10">
        <f t="shared" si="0"/>
        <v>0</v>
      </c>
      <c r="B150" s="102"/>
      <c r="C150" s="98" t="s">
        <v>330</v>
      </c>
      <c r="D150" s="11"/>
      <c r="E150" s="10"/>
      <c r="G150" s="105">
        <f t="shared" si="2"/>
        <v>0</v>
      </c>
      <c r="J150" s="39"/>
    </row>
    <row r="151" spans="1:10" ht="22.9" customHeight="1" x14ac:dyDescent="0.3">
      <c r="A151" s="10">
        <f t="shared" si="0"/>
        <v>0</v>
      </c>
      <c r="B151" s="102"/>
      <c r="C151" s="98" t="s">
        <v>331</v>
      </c>
      <c r="D151" s="11"/>
      <c r="E151" s="10"/>
      <c r="G151" s="105">
        <f t="shared" si="2"/>
        <v>0</v>
      </c>
      <c r="J151" s="39"/>
    </row>
    <row r="152" spans="1:10" ht="22.9" customHeight="1" x14ac:dyDescent="0.3">
      <c r="A152" s="10">
        <f t="shared" si="0"/>
        <v>0</v>
      </c>
      <c r="B152" s="102"/>
      <c r="C152" s="98" t="s">
        <v>332</v>
      </c>
      <c r="D152" s="11"/>
      <c r="E152" s="10"/>
      <c r="G152" s="105">
        <f t="shared" si="2"/>
        <v>0</v>
      </c>
      <c r="J152" s="39"/>
    </row>
    <row r="153" spans="1:10" ht="22.9" customHeight="1" x14ac:dyDescent="0.3">
      <c r="A153" s="10">
        <f t="shared" si="0"/>
        <v>0</v>
      </c>
      <c r="B153" s="102"/>
      <c r="C153" s="98" t="s">
        <v>333</v>
      </c>
      <c r="D153" s="11"/>
      <c r="E153" s="10"/>
      <c r="G153" s="105">
        <f t="shared" si="2"/>
        <v>0</v>
      </c>
      <c r="J153" s="39"/>
    </row>
    <row r="154" spans="1:10" ht="22.9" customHeight="1" thickBot="1" x14ac:dyDescent="0.35">
      <c r="A154" s="10">
        <f t="shared" si="0"/>
        <v>0</v>
      </c>
      <c r="B154" s="102"/>
      <c r="C154" s="99" t="s">
        <v>334</v>
      </c>
      <c r="D154" s="11"/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 t="shared" si="0"/>
        <v>0</v>
      </c>
      <c r="B155" s="102"/>
      <c r="C155" s="98" t="s">
        <v>335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 t="shared" si="0"/>
        <v>0</v>
      </c>
      <c r="B156" s="103"/>
      <c r="C156" s="98" t="s">
        <v>336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46" t="s">
        <v>272</v>
      </c>
      <c r="C157" s="145"/>
      <c r="D157" s="145"/>
      <c r="G157" s="106"/>
      <c r="J157" s="39"/>
    </row>
    <row r="158" spans="1:10" ht="24" customHeight="1" x14ac:dyDescent="0.3">
      <c r="B158" s="78"/>
      <c r="C158" s="79" t="s">
        <v>273</v>
      </c>
      <c r="D158" s="78"/>
      <c r="J158" s="39"/>
    </row>
    <row r="159" spans="1:10" x14ac:dyDescent="0.3">
      <c r="B159" s="45">
        <v>1</v>
      </c>
      <c r="C159" s="46" t="s">
        <v>136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137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231</v>
      </c>
      <c r="D161" s="11"/>
      <c r="J161" s="39"/>
    </row>
    <row r="162" spans="2:20" ht="47.25" x14ac:dyDescent="0.3">
      <c r="B162" s="45">
        <f t="shared" si="3"/>
        <v>4</v>
      </c>
      <c r="C162" s="46" t="s">
        <v>232</v>
      </c>
      <c r="D162" s="11"/>
      <c r="J162" s="39"/>
    </row>
    <row r="163" spans="2:20" ht="48.75" thickBot="1" x14ac:dyDescent="0.35">
      <c r="B163" s="45">
        <f t="shared" si="3"/>
        <v>5</v>
      </c>
      <c r="C163" s="80" t="s">
        <v>233</v>
      </c>
      <c r="D163" s="11"/>
      <c r="G163" s="106"/>
      <c r="J163" s="39"/>
    </row>
    <row r="164" spans="2:20" ht="49.5" thickTop="1" thickBot="1" x14ac:dyDescent="0.35">
      <c r="B164" s="45">
        <f t="shared" si="3"/>
        <v>6</v>
      </c>
      <c r="C164" s="80" t="s">
        <v>268</v>
      </c>
      <c r="D164" s="11"/>
      <c r="G164" s="106"/>
      <c r="J164" s="155" t="s">
        <v>180</v>
      </c>
      <c r="K164" s="156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63.75" x14ac:dyDescent="0.3">
      <c r="B165" s="45">
        <f t="shared" si="3"/>
        <v>7</v>
      </c>
      <c r="C165" s="80" t="s">
        <v>234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32.25" x14ac:dyDescent="0.3">
      <c r="B166" s="45">
        <f t="shared" si="3"/>
        <v>8</v>
      </c>
      <c r="C166" s="80" t="s">
        <v>235</v>
      </c>
      <c r="D166" s="11"/>
      <c r="G166" s="106"/>
      <c r="J166" s="108" t="s">
        <v>303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B167" s="39"/>
      <c r="G167" s="106"/>
      <c r="J167" s="110" t="s">
        <v>304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B168" s="39"/>
      <c r="G168" s="106"/>
      <c r="J168" s="110" t="s">
        <v>305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306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250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249</v>
      </c>
      <c r="D171" s="87" t="s">
        <v>247</v>
      </c>
      <c r="E171" s="87" t="s">
        <v>248</v>
      </c>
      <c r="G171" s="106"/>
      <c r="J171" s="108" t="s">
        <v>307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251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0</v>
      </c>
      <c r="G172" s="106"/>
      <c r="J172" s="110" t="s">
        <v>308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252</v>
      </c>
      <c r="D173" s="82">
        <v>4</v>
      </c>
      <c r="E173" s="82">
        <f>IF(D36&gt;0,D173,0)</f>
        <v>0</v>
      </c>
      <c r="G173" s="106"/>
      <c r="J173" s="110" t="s">
        <v>309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253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254</v>
      </c>
      <c r="D175" s="83">
        <v>2</v>
      </c>
      <c r="E175" s="82">
        <f>SUM(E176:E177)</f>
        <v>0</v>
      </c>
      <c r="G175" s="106"/>
      <c r="J175" s="111" t="s">
        <v>310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236</v>
      </c>
      <c r="D176" s="84">
        <v>1</v>
      </c>
      <c r="E176" s="84">
        <f>IF(D53&gt;0,D176,0)</f>
        <v>0</v>
      </c>
      <c r="G176" s="106"/>
      <c r="J176" s="111" t="s">
        <v>311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237</v>
      </c>
      <c r="D177" s="84">
        <v>1</v>
      </c>
      <c r="E177" s="84">
        <f>IF(D56&gt;0,D177,0)</f>
        <v>0</v>
      </c>
      <c r="G177" s="106"/>
      <c r="J177" s="111" t="s">
        <v>312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255</v>
      </c>
      <c r="D178" s="82">
        <v>6</v>
      </c>
      <c r="E178" s="82">
        <f>SUM(E179:E181)</f>
        <v>0</v>
      </c>
      <c r="G178" s="106"/>
      <c r="J178" s="111" t="s">
        <v>313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242</v>
      </c>
      <c r="D179" s="84">
        <v>2</v>
      </c>
      <c r="E179" s="84">
        <f>IF(D103&gt;0,D179,0)</f>
        <v>0</v>
      </c>
      <c r="G179" s="106"/>
      <c r="J179" s="111" t="s">
        <v>314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243</v>
      </c>
      <c r="D180" s="84">
        <v>2</v>
      </c>
      <c r="E180" s="84">
        <f>IF(D109&gt;0,D180,0)</f>
        <v>0</v>
      </c>
      <c r="G180" s="106"/>
      <c r="J180" s="114" t="s">
        <v>315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244</v>
      </c>
      <c r="D181" s="84">
        <v>2</v>
      </c>
      <c r="E181" s="84">
        <f>IF(D106&gt;0,D181,0)</f>
        <v>0</v>
      </c>
      <c r="G181" s="106"/>
      <c r="J181" s="114" t="s">
        <v>316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256</v>
      </c>
      <c r="D182" s="83">
        <v>4</v>
      </c>
      <c r="E182" s="82">
        <f>SUM(E183:E186)</f>
        <v>0</v>
      </c>
      <c r="G182" s="106"/>
      <c r="J182" s="114" t="s">
        <v>317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238</v>
      </c>
      <c r="D183" s="84">
        <v>1</v>
      </c>
      <c r="E183" s="84">
        <f>IF(D100=1,D183,0)</f>
        <v>0</v>
      </c>
      <c r="G183" s="106"/>
      <c r="J183" s="111" t="s">
        <v>318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239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240</v>
      </c>
      <c r="D185" s="84">
        <v>3</v>
      </c>
      <c r="E185" s="84">
        <f>IF(D100=3,D185,0)</f>
        <v>0</v>
      </c>
      <c r="G185" s="106"/>
      <c r="J185" s="108" t="s">
        <v>181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241</v>
      </c>
      <c r="D186" s="84">
        <v>4</v>
      </c>
      <c r="E186" s="84">
        <f>IF(D100&gt;=4,D186,0)</f>
        <v>0</v>
      </c>
      <c r="G186" s="106"/>
      <c r="J186" s="110" t="s">
        <v>319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257</v>
      </c>
      <c r="D187" s="82">
        <v>3</v>
      </c>
      <c r="E187" s="82">
        <f>MAX(E188:E189)</f>
        <v>0</v>
      </c>
      <c r="G187" s="106"/>
      <c r="J187" s="110" t="s">
        <v>320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245</v>
      </c>
      <c r="D188" s="84">
        <v>2</v>
      </c>
      <c r="E188" s="84">
        <f>IF(D112&gt;0,D188,0)</f>
        <v>0</v>
      </c>
      <c r="G188" s="106"/>
      <c r="J188" s="116" t="s">
        <v>321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246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185</v>
      </c>
      <c r="O190" s="19"/>
      <c r="P190" s="19"/>
      <c r="Q190" s="117" t="s">
        <v>184</v>
      </c>
      <c r="R190" s="14"/>
      <c r="S190" s="132" t="s">
        <v>186</v>
      </c>
      <c r="T190" s="139" t="s">
        <v>187</v>
      </c>
    </row>
    <row r="191" spans="3:20" x14ac:dyDescent="0.3">
      <c r="G191" s="106"/>
      <c r="J191" s="33"/>
      <c r="K191" s="12"/>
      <c r="L191" s="12"/>
      <c r="M191" s="13"/>
      <c r="N191" s="119" t="s">
        <v>188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189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190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191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192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193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194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195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196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338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197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198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199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339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200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201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202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203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204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205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206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207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208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209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210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211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212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182</v>
      </c>
      <c r="T218" s="123" t="s">
        <v>183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213</v>
      </c>
      <c r="P220" s="126" t="s">
        <v>213</v>
      </c>
      <c r="Q220" s="126" t="s">
        <v>213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214</v>
      </c>
      <c r="P221" s="119" t="s">
        <v>215</v>
      </c>
      <c r="Q221" s="119" t="s">
        <v>216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217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218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219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220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221</v>
      </c>
      <c r="O227" s="20" t="s">
        <v>322</v>
      </c>
      <c r="P227" s="20" t="s">
        <v>323</v>
      </c>
      <c r="Q227" s="20" t="s">
        <v>324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222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223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214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215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216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186</v>
      </c>
      <c r="M234" s="118" t="s">
        <v>187</v>
      </c>
      <c r="N234" s="20" t="s">
        <v>224</v>
      </c>
      <c r="O234" s="20" t="s">
        <v>325</v>
      </c>
      <c r="P234" s="20" t="s">
        <v>326</v>
      </c>
      <c r="Q234" s="20" t="s">
        <v>327</v>
      </c>
      <c r="R234" s="132" t="s">
        <v>328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203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204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205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206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207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208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209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210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120:B122"/>
    <mergeCell ref="B124:D124"/>
    <mergeCell ref="C129:D129"/>
    <mergeCell ref="B157:D157"/>
    <mergeCell ref="J164:K164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</mergeCells>
  <conditionalFormatting sqref="E38">
    <cfRule type="cellIs" dxfId="293" priority="21" operator="greaterThan">
      <formula>0</formula>
    </cfRule>
  </conditionalFormatting>
  <conditionalFormatting sqref="E43">
    <cfRule type="cellIs" dxfId="292" priority="20" operator="greaterThan">
      <formula>0</formula>
    </cfRule>
  </conditionalFormatting>
  <conditionalFormatting sqref="E52">
    <cfRule type="cellIs" dxfId="291" priority="19" operator="greaterThan">
      <formula>0</formula>
    </cfRule>
  </conditionalFormatting>
  <conditionalFormatting sqref="E55">
    <cfRule type="cellIs" dxfId="290" priority="18" operator="greaterThan">
      <formula>0</formula>
    </cfRule>
  </conditionalFormatting>
  <conditionalFormatting sqref="E65">
    <cfRule type="cellIs" dxfId="289" priority="17" operator="greaterThan">
      <formula>0</formula>
    </cfRule>
  </conditionalFormatting>
  <conditionalFormatting sqref="E77">
    <cfRule type="cellIs" dxfId="288" priority="16" operator="greaterThan">
      <formula>0</formula>
    </cfRule>
  </conditionalFormatting>
  <conditionalFormatting sqref="E81">
    <cfRule type="cellIs" dxfId="287" priority="15" operator="greaterThan">
      <formula>0</formula>
    </cfRule>
  </conditionalFormatting>
  <conditionalFormatting sqref="E85">
    <cfRule type="cellIs" dxfId="286" priority="14" operator="greaterThan">
      <formula>0</formula>
    </cfRule>
  </conditionalFormatting>
  <conditionalFormatting sqref="E95">
    <cfRule type="cellIs" dxfId="285" priority="13" operator="greaterThan">
      <formula>0</formula>
    </cfRule>
  </conditionalFormatting>
  <conditionalFormatting sqref="E102">
    <cfRule type="cellIs" dxfId="284" priority="12" operator="greaterThan">
      <formula>0</formula>
    </cfRule>
  </conditionalFormatting>
  <conditionalFormatting sqref="E105">
    <cfRule type="cellIs" dxfId="283" priority="11" operator="greaterThan">
      <formula>0</formula>
    </cfRule>
  </conditionalFormatting>
  <conditionalFormatting sqref="E108">
    <cfRule type="cellIs" dxfId="282" priority="10" operator="greaterThan">
      <formula>0</formula>
    </cfRule>
  </conditionalFormatting>
  <conditionalFormatting sqref="E111">
    <cfRule type="cellIs" dxfId="281" priority="9" operator="greaterThan">
      <formula>0</formula>
    </cfRule>
  </conditionalFormatting>
  <conditionalFormatting sqref="E114">
    <cfRule type="cellIs" dxfId="280" priority="8" operator="greaterThan">
      <formula>0</formula>
    </cfRule>
  </conditionalFormatting>
  <conditionalFormatting sqref="E156">
    <cfRule type="cellIs" dxfId="279" priority="7" operator="greaterThan">
      <formula>0</formula>
    </cfRule>
  </conditionalFormatting>
  <conditionalFormatting sqref="E149">
    <cfRule type="cellIs" dxfId="278" priority="6" operator="greaterThan">
      <formula>0</formula>
    </cfRule>
  </conditionalFormatting>
  <conditionalFormatting sqref="E147">
    <cfRule type="cellIs" dxfId="277" priority="5" operator="greaterThan">
      <formula>0</formula>
    </cfRule>
  </conditionalFormatting>
  <conditionalFormatting sqref="E130">
    <cfRule type="cellIs" dxfId="276" priority="4" operator="greaterThan">
      <formula>0</formula>
    </cfRule>
  </conditionalFormatting>
  <conditionalFormatting sqref="E129">
    <cfRule type="cellIs" dxfId="275" priority="3" operator="greaterThan">
      <formula>0</formula>
    </cfRule>
  </conditionalFormatting>
  <conditionalFormatting sqref="E155">
    <cfRule type="cellIs" dxfId="274" priority="2" operator="greaterThan">
      <formula>0</formula>
    </cfRule>
  </conditionalFormatting>
  <conditionalFormatting sqref="E89">
    <cfRule type="cellIs" dxfId="273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43"/>
  <sheetViews>
    <sheetView zoomScale="80" zoomScaleNormal="80" zoomScaleSheetLayoutView="85" workbookViewId="0">
      <selection activeCell="C165" sqref="C165"/>
    </sheetView>
  </sheetViews>
  <sheetFormatPr defaultColWidth="9.140625" defaultRowHeight="17.25" outlineLevelCol="1" x14ac:dyDescent="0.3"/>
  <cols>
    <col min="1" max="1" width="2.85546875" style="10" customWidth="1"/>
    <col min="2" max="2" width="5.28515625" style="38" customWidth="1"/>
    <col min="3" max="3" width="68.5703125" style="39" customWidth="1"/>
    <col min="4" max="4" width="47.7109375" style="39" customWidth="1"/>
    <col min="5" max="5" width="22.140625" style="39" customWidth="1"/>
    <col min="6" max="6" width="4.5703125" style="39" customWidth="1"/>
    <col min="7" max="7" width="79.5703125" style="39" customWidth="1"/>
    <col min="8" max="8" width="16.28515625" style="39" customWidth="1"/>
    <col min="9" max="9" width="14.42578125" style="39" hidden="1" customWidth="1" outlineLevel="1"/>
    <col min="10" max="10" width="66.28515625" style="42" hidden="1" customWidth="1" outlineLevel="1"/>
    <col min="11" max="11" width="9.140625" style="39" hidden="1" customWidth="1" outlineLevel="1"/>
    <col min="12" max="12" width="12" style="39" hidden="1" customWidth="1" outlineLevel="1"/>
    <col min="13" max="13" width="12.28515625" style="39" hidden="1" customWidth="1" outlineLevel="1"/>
    <col min="14" max="14" width="40.42578125" style="39" hidden="1" customWidth="1" outlineLevel="1"/>
    <col min="15" max="15" width="18" style="39" hidden="1" customWidth="1" outlineLevel="1"/>
    <col min="16" max="17" width="42.140625" style="39" hidden="1" customWidth="1" outlineLevel="1"/>
    <col min="18" max="18" width="19.140625" style="39" hidden="1" customWidth="1" outlineLevel="1"/>
    <col min="19" max="20" width="9.140625" style="39" hidden="1" customWidth="1" outlineLevel="1"/>
    <col min="21" max="21" width="9.140625" style="39" customWidth="1" collapsed="1"/>
    <col min="22" max="91" width="9.140625" style="39" customWidth="1"/>
    <col min="92" max="16384" width="9.140625" style="39"/>
  </cols>
  <sheetData>
    <row r="1" spans="2:131" ht="18" thickBot="1" x14ac:dyDescent="0.35">
      <c r="E1" s="40">
        <f>+'7'!E1+1</f>
        <v>8</v>
      </c>
      <c r="J1" s="39"/>
    </row>
    <row r="2" spans="2:131" ht="18" thickBot="1" x14ac:dyDescent="0.35">
      <c r="C2" s="41" t="s">
        <v>149</v>
      </c>
      <c r="D2" s="41" t="str">
        <f>CONCATENATE("СО ОПОС_",E1)</f>
        <v>СО ОПОС_8</v>
      </c>
      <c r="J2" s="39"/>
    </row>
    <row r="3" spans="2:131" x14ac:dyDescent="0.3">
      <c r="J3" s="39"/>
    </row>
    <row r="4" spans="2:131" x14ac:dyDescent="0.3">
      <c r="J4" s="39"/>
    </row>
    <row r="5" spans="2:131" x14ac:dyDescent="0.3">
      <c r="C5" s="39" t="s">
        <v>11</v>
      </c>
    </row>
    <row r="11" spans="2:131" ht="48" customHeight="1" x14ac:dyDescent="0.3">
      <c r="B11" s="150" t="s">
        <v>133</v>
      </c>
      <c r="C11" s="150"/>
      <c r="D11" s="150"/>
    </row>
    <row r="12" spans="2:131" ht="29.25" customHeight="1" x14ac:dyDescent="0.3">
      <c r="D12" s="94" t="s">
        <v>274</v>
      </c>
    </row>
    <row r="13" spans="2:131" ht="54.75" customHeight="1" x14ac:dyDescent="0.3">
      <c r="B13" s="154" t="s">
        <v>132</v>
      </c>
      <c r="C13" s="154"/>
      <c r="D13" s="154"/>
      <c r="AQ13" s="10" t="s">
        <v>44</v>
      </c>
      <c r="AR13" s="10" t="s">
        <v>45</v>
      </c>
      <c r="AS13" s="10" t="s">
        <v>46</v>
      </c>
      <c r="AT13" s="10" t="s">
        <v>47</v>
      </c>
      <c r="AU13" s="10" t="s">
        <v>48</v>
      </c>
      <c r="AV13" s="10" t="s">
        <v>49</v>
      </c>
      <c r="AW13" s="10" t="s">
        <v>50</v>
      </c>
      <c r="AX13" s="10" t="s">
        <v>51</v>
      </c>
      <c r="AY13" s="10" t="s">
        <v>52</v>
      </c>
      <c r="AZ13" s="10" t="s">
        <v>53</v>
      </c>
      <c r="BA13" s="10" t="s">
        <v>54</v>
      </c>
      <c r="BB13" s="10" t="s">
        <v>55</v>
      </c>
      <c r="BC13" s="10" t="s">
        <v>56</v>
      </c>
      <c r="BD13" s="10" t="s">
        <v>57</v>
      </c>
      <c r="BE13" s="10" t="s">
        <v>58</v>
      </c>
      <c r="BF13" s="10" t="s">
        <v>59</v>
      </c>
      <c r="BG13" s="10" t="s">
        <v>60</v>
      </c>
      <c r="BH13" s="10" t="s">
        <v>61</v>
      </c>
      <c r="BI13" s="10" t="s">
        <v>62</v>
      </c>
      <c r="BJ13" s="10" t="s">
        <v>63</v>
      </c>
      <c r="BK13" s="10" t="s">
        <v>64</v>
      </c>
      <c r="BL13" s="10" t="s">
        <v>65</v>
      </c>
      <c r="BM13" s="10" t="s">
        <v>66</v>
      </c>
      <c r="BN13" s="10" t="s">
        <v>67</v>
      </c>
      <c r="BO13" s="10" t="s">
        <v>68</v>
      </c>
      <c r="BP13" s="10" t="s">
        <v>69</v>
      </c>
      <c r="BQ13" s="10" t="s">
        <v>70</v>
      </c>
      <c r="BR13" s="10" t="s">
        <v>71</v>
      </c>
      <c r="BS13" s="10" t="s">
        <v>72</v>
      </c>
      <c r="BT13" s="10" t="s">
        <v>73</v>
      </c>
      <c r="BU13" s="10" t="s">
        <v>74</v>
      </c>
      <c r="BV13" s="10" t="s">
        <v>75</v>
      </c>
      <c r="BW13" s="10" t="s">
        <v>92</v>
      </c>
      <c r="BX13" s="10" t="s">
        <v>93</v>
      </c>
      <c r="BY13" s="10" t="s">
        <v>94</v>
      </c>
      <c r="BZ13" s="10" t="s">
        <v>95</v>
      </c>
      <c r="CA13" s="10" t="s">
        <v>76</v>
      </c>
      <c r="CB13" s="10" t="s">
        <v>77</v>
      </c>
      <c r="CC13" s="10" t="s">
        <v>78</v>
      </c>
      <c r="CD13" s="10" t="s">
        <v>79</v>
      </c>
      <c r="CE13" s="10" t="s">
        <v>80</v>
      </c>
      <c r="CF13" s="10" t="s">
        <v>81</v>
      </c>
      <c r="CG13" s="10" t="s">
        <v>96</v>
      </c>
      <c r="CH13" s="10" t="s">
        <v>97</v>
      </c>
      <c r="CI13" s="10" t="s">
        <v>98</v>
      </c>
      <c r="CJ13" s="10" t="s">
        <v>99</v>
      </c>
      <c r="CK13" s="10" t="s">
        <v>100</v>
      </c>
      <c r="CL13" s="10" t="s">
        <v>101</v>
      </c>
      <c r="CM13" s="10" t="s">
        <v>82</v>
      </c>
      <c r="CN13" s="10" t="s">
        <v>83</v>
      </c>
      <c r="CO13" s="10" t="s">
        <v>84</v>
      </c>
      <c r="CP13" s="10" t="s">
        <v>85</v>
      </c>
      <c r="CQ13" s="10" t="s">
        <v>86</v>
      </c>
      <c r="CR13" s="10" t="s">
        <v>87</v>
      </c>
      <c r="CS13" s="10" t="s">
        <v>88</v>
      </c>
      <c r="CT13" s="10" t="s">
        <v>89</v>
      </c>
      <c r="CU13" s="10" t="s">
        <v>102</v>
      </c>
      <c r="CV13" s="10" t="s">
        <v>90</v>
      </c>
      <c r="CW13" s="10" t="s">
        <v>91</v>
      </c>
      <c r="CX13" s="10" t="s">
        <v>103</v>
      </c>
      <c r="CY13" s="10" t="s">
        <v>104</v>
      </c>
      <c r="CZ13" s="10" t="s">
        <v>105</v>
      </c>
      <c r="DA13" s="10" t="s">
        <v>106</v>
      </c>
      <c r="DB13" s="10" t="s">
        <v>107</v>
      </c>
      <c r="DC13" s="10" t="s">
        <v>108</v>
      </c>
      <c r="DD13" s="10" t="s">
        <v>109</v>
      </c>
      <c r="DE13" s="10" t="s">
        <v>110</v>
      </c>
      <c r="DF13" s="10" t="s">
        <v>111</v>
      </c>
      <c r="DG13" s="10" t="s">
        <v>112</v>
      </c>
      <c r="DH13" s="10" t="s">
        <v>113</v>
      </c>
      <c r="DI13" s="10" t="s">
        <v>114</v>
      </c>
      <c r="DJ13" s="10" t="s">
        <v>115</v>
      </c>
      <c r="DK13" s="10" t="s">
        <v>116</v>
      </c>
      <c r="DL13" s="10" t="s">
        <v>117</v>
      </c>
      <c r="DM13" s="10" t="s">
        <v>118</v>
      </c>
      <c r="DN13" s="10" t="s">
        <v>119</v>
      </c>
      <c r="DO13" s="10" t="s">
        <v>120</v>
      </c>
      <c r="DP13" s="10" t="s">
        <v>121</v>
      </c>
      <c r="DQ13" s="10" t="s">
        <v>122</v>
      </c>
      <c r="DR13" s="10" t="s">
        <v>123</v>
      </c>
      <c r="DS13" s="10" t="s">
        <v>124</v>
      </c>
      <c r="DT13" s="10" t="s">
        <v>125</v>
      </c>
      <c r="DU13" s="10" t="s">
        <v>126</v>
      </c>
      <c r="DV13" s="10" t="s">
        <v>127</v>
      </c>
      <c r="DW13" s="10" t="s">
        <v>128</v>
      </c>
      <c r="DX13" s="10" t="s">
        <v>129</v>
      </c>
      <c r="DY13" s="10" t="s">
        <v>130</v>
      </c>
      <c r="DZ13" s="10" t="s">
        <v>131</v>
      </c>
      <c r="EA13" s="10"/>
    </row>
    <row r="14" spans="2:131" ht="54.75" customHeight="1" x14ac:dyDescent="0.3">
      <c r="B14" s="157" t="s">
        <v>148</v>
      </c>
      <c r="C14" s="157"/>
      <c r="D14" s="6"/>
      <c r="AQ14" s="10">
        <f>D17</f>
        <v>0</v>
      </c>
      <c r="AR14" s="10">
        <f>D19</f>
        <v>0</v>
      </c>
      <c r="AS14" s="10">
        <f>D20</f>
        <v>0</v>
      </c>
      <c r="AT14" s="10">
        <f>D22</f>
        <v>0</v>
      </c>
      <c r="AU14" s="10">
        <f>D24</f>
        <v>0</v>
      </c>
      <c r="AV14" s="10">
        <f>D26</f>
        <v>0</v>
      </c>
      <c r="AW14" s="10">
        <f>D27</f>
        <v>0</v>
      </c>
      <c r="AX14" s="10">
        <f>D28</f>
        <v>0</v>
      </c>
      <c r="AY14" s="10">
        <f>D29</f>
        <v>0</v>
      </c>
      <c r="AZ14" s="10">
        <f>D30</f>
        <v>0</v>
      </c>
      <c r="BA14" s="10" t="e">
        <f>#REF!</f>
        <v>#REF!</v>
      </c>
      <c r="BB14" s="10">
        <f>D33</f>
        <v>0</v>
      </c>
      <c r="BC14" s="10">
        <f>D34</f>
        <v>0</v>
      </c>
      <c r="BD14" s="10">
        <f>D35</f>
        <v>0</v>
      </c>
      <c r="BE14" s="10">
        <f>D36</f>
        <v>0</v>
      </c>
      <c r="BF14" s="10" t="e">
        <f>#REF!</f>
        <v>#REF!</v>
      </c>
      <c r="BG14" s="10">
        <f>IF(D39&gt;0,1,IF(D40&gt;0,2,IF(D41&gt;0,3,IF(D42&gt;0,4,0))))</f>
        <v>0</v>
      </c>
      <c r="BH14" s="10">
        <f>IF(D44&gt;0,1,IF(D45&gt;0,2,IF(D46&gt;0,3,)))</f>
        <v>0</v>
      </c>
      <c r="BI14" s="10">
        <f>D47</f>
        <v>0</v>
      </c>
      <c r="BJ14" s="10">
        <f>D48</f>
        <v>0</v>
      </c>
      <c r="BK14" s="10">
        <f>D49</f>
        <v>0</v>
      </c>
      <c r="BL14" s="10">
        <f>D50</f>
        <v>0</v>
      </c>
      <c r="BM14" s="10">
        <f>D51</f>
        <v>0</v>
      </c>
      <c r="BN14" s="10">
        <f>IF(D53&gt;0,1,IF(D54&gt;0,2,0))</f>
        <v>0</v>
      </c>
      <c r="BO14" s="10">
        <f>IF(D56&gt;0,1,IF(D57&gt;0,2,0))</f>
        <v>0</v>
      </c>
      <c r="BP14" s="10">
        <f>D59</f>
        <v>0</v>
      </c>
      <c r="BQ14" s="10">
        <f>D60</f>
        <v>0</v>
      </c>
      <c r="BR14" s="10">
        <f>D61</f>
        <v>0</v>
      </c>
      <c r="BS14" s="10">
        <f>D62</f>
        <v>0</v>
      </c>
      <c r="BT14" s="10">
        <f>D63</f>
        <v>0</v>
      </c>
      <c r="BU14" s="10">
        <f>D64</f>
        <v>0</v>
      </c>
      <c r="BV14" s="10">
        <f>IF(D66&gt;0,1,IF(D67&gt;0,2,IF(D68&gt;0,3,IF(D69&gt;0,4,IF(D70&gt;0,5,0)))))</f>
        <v>0</v>
      </c>
      <c r="BW14" s="10">
        <f>D71</f>
        <v>0</v>
      </c>
      <c r="BX14" s="10">
        <f>D73</f>
        <v>0</v>
      </c>
      <c r="BY14" s="10">
        <f>D74</f>
        <v>0</v>
      </c>
      <c r="BZ14" s="10">
        <f>D75</f>
        <v>0</v>
      </c>
      <c r="CA14" s="10">
        <f>D76</f>
        <v>0</v>
      </c>
      <c r="CB14" s="10">
        <f>IF(D78&gt;0,1,IF(D79&gt;0,2,0))</f>
        <v>0</v>
      </c>
      <c r="CC14" s="10">
        <f>D80</f>
        <v>0</v>
      </c>
      <c r="CD14" s="10">
        <f>IF(D82&gt;0,1,IF(D83&gt;0,2,0))</f>
        <v>0</v>
      </c>
      <c r="CE14" s="10">
        <f>D84</f>
        <v>0</v>
      </c>
      <c r="CF14" s="10">
        <f>IF(D86&gt;0,1,IF(D87&gt;0,2,0))</f>
        <v>0</v>
      </c>
      <c r="CG14" s="10">
        <f>D88</f>
        <v>0</v>
      </c>
      <c r="CH14" s="10">
        <f>IF(D90&gt;0,1,0)</f>
        <v>0</v>
      </c>
      <c r="CI14" s="10">
        <f>IF(D91&gt;0,1,0)</f>
        <v>0</v>
      </c>
      <c r="CJ14" s="10">
        <f>IF(D92&gt;0,1,0)</f>
        <v>0</v>
      </c>
      <c r="CK14" s="10">
        <f>IF(D93&gt;0,1,0)</f>
        <v>0</v>
      </c>
      <c r="CL14" s="10">
        <f>IF(D94&gt;0,1,0)</f>
        <v>0</v>
      </c>
      <c r="CM14" s="10">
        <f>IF(D96&gt;0,1,IF(D97&gt;0,2,0))</f>
        <v>0</v>
      </c>
      <c r="CN14" s="10">
        <f>D98</f>
        <v>0</v>
      </c>
      <c r="CO14" s="10">
        <f>D100</f>
        <v>0</v>
      </c>
      <c r="CP14" s="10">
        <f>D101</f>
        <v>0</v>
      </c>
      <c r="CQ14" s="10">
        <f>IF(D103&gt;0,1,IF(D104&gt;0,2,0))</f>
        <v>0</v>
      </c>
      <c r="CR14" s="10">
        <f>IF(D106&gt;0,1,IF(D107&gt;0,2,0))</f>
        <v>0</v>
      </c>
      <c r="CS14" s="10">
        <f>IF(D109&gt;0,1,IF(D110&gt;0,2,0))</f>
        <v>0</v>
      </c>
      <c r="CT14" s="10">
        <f>IF(D112&gt;0,1,IF(D113&gt;0,2,0))</f>
        <v>0</v>
      </c>
      <c r="CU14" s="10">
        <f>IF(D115&gt;0,1,IF(D116&gt;0,2,0))</f>
        <v>0</v>
      </c>
      <c r="CV14" s="10">
        <f>D118</f>
        <v>0</v>
      </c>
      <c r="CW14" s="10">
        <f>D119</f>
        <v>0</v>
      </c>
      <c r="CX14" s="10">
        <f>D121</f>
        <v>0</v>
      </c>
      <c r="CY14" s="10">
        <f>D122</f>
        <v>0</v>
      </c>
      <c r="CZ14" s="10">
        <f>D123</f>
        <v>0</v>
      </c>
      <c r="DA14" s="10">
        <f>D130</f>
        <v>0</v>
      </c>
      <c r="DB14" s="10">
        <f>D131</f>
        <v>0</v>
      </c>
      <c r="DC14" s="10">
        <f>D132</f>
        <v>0</v>
      </c>
      <c r="DD14" s="10">
        <f>D133</f>
        <v>0</v>
      </c>
      <c r="DE14" s="10">
        <f>D134</f>
        <v>0</v>
      </c>
      <c r="DF14" s="10">
        <f>D135</f>
        <v>0</v>
      </c>
      <c r="DG14" s="10">
        <f>D136</f>
        <v>0</v>
      </c>
      <c r="DH14" s="10">
        <f>D137</f>
        <v>0</v>
      </c>
      <c r="DI14" s="10">
        <f>D138</f>
        <v>0</v>
      </c>
      <c r="DJ14" s="10">
        <f>D140</f>
        <v>0</v>
      </c>
      <c r="DK14" s="10">
        <f>D141</f>
        <v>0</v>
      </c>
      <c r="DL14" s="10">
        <f>D142</f>
        <v>0</v>
      </c>
      <c r="DM14" s="10">
        <f>D144</f>
        <v>0</v>
      </c>
      <c r="DN14" s="10">
        <f>D145</f>
        <v>0</v>
      </c>
      <c r="DO14" s="10">
        <f>D146</f>
        <v>0</v>
      </c>
      <c r="DP14" s="10">
        <f>D147</f>
        <v>0</v>
      </c>
      <c r="DQ14" s="10">
        <f>D148</f>
        <v>0</v>
      </c>
      <c r="DR14" s="10">
        <f>D149</f>
        <v>0</v>
      </c>
      <c r="DS14" s="10">
        <f>D150</f>
        <v>0</v>
      </c>
      <c r="DT14" s="10">
        <f>D151</f>
        <v>0</v>
      </c>
      <c r="DU14" s="10">
        <f>D152</f>
        <v>0</v>
      </c>
      <c r="DV14" s="10">
        <f>D153</f>
        <v>0</v>
      </c>
      <c r="DW14" s="10">
        <f>D154</f>
        <v>0</v>
      </c>
      <c r="DX14" s="10">
        <f>D155</f>
        <v>0</v>
      </c>
      <c r="DY14" s="10">
        <f>D156</f>
        <v>0</v>
      </c>
      <c r="DZ14" s="10" t="e">
        <f>#REF!</f>
        <v>#REF!</v>
      </c>
      <c r="EA14" s="10"/>
    </row>
    <row r="15" spans="2:131" ht="18" customHeight="1" x14ac:dyDescent="0.3">
      <c r="B15" s="43"/>
      <c r="C15" s="43"/>
      <c r="D15" s="43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</row>
    <row r="16" spans="2:131" ht="30.75" customHeight="1" x14ac:dyDescent="0.3">
      <c r="B16" s="151" t="s">
        <v>2</v>
      </c>
      <c r="C16" s="152"/>
      <c r="D16" s="15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</row>
    <row r="17" spans="2:18" ht="65.25" customHeight="1" x14ac:dyDescent="0.3">
      <c r="B17" s="44">
        <v>1</v>
      </c>
      <c r="C17" s="46" t="s">
        <v>135</v>
      </c>
      <c r="D17" s="8"/>
    </row>
    <row r="18" spans="2:18" ht="27.75" customHeight="1" x14ac:dyDescent="0.3">
      <c r="B18" s="50">
        <v>2</v>
      </c>
      <c r="C18" s="46" t="s">
        <v>143</v>
      </c>
      <c r="D18" s="8"/>
      <c r="G18" s="51"/>
      <c r="H18" s="51"/>
      <c r="I18" s="51"/>
      <c r="J18" s="52"/>
      <c r="K18" s="51"/>
      <c r="L18" s="51"/>
      <c r="M18" s="51"/>
      <c r="N18" s="51"/>
      <c r="O18" s="51"/>
      <c r="P18" s="51"/>
      <c r="Q18" s="51"/>
      <c r="R18" s="51"/>
    </row>
    <row r="19" spans="2:18" ht="27.75" customHeight="1" x14ac:dyDescent="0.3">
      <c r="B19" s="50">
        <v>3</v>
      </c>
      <c r="C19" s="46" t="s">
        <v>150</v>
      </c>
      <c r="D19" s="8"/>
      <c r="G19" s="51"/>
      <c r="H19" s="51"/>
      <c r="I19" s="51"/>
      <c r="J19" s="52"/>
      <c r="K19" s="51"/>
      <c r="L19" s="51"/>
      <c r="M19" s="51"/>
      <c r="N19" s="51"/>
      <c r="O19" s="51"/>
      <c r="P19" s="51"/>
      <c r="Q19" s="51"/>
      <c r="R19" s="51"/>
    </row>
    <row r="20" spans="2:18" ht="29.45" customHeight="1" x14ac:dyDescent="0.3">
      <c r="B20" s="47">
        <v>4</v>
      </c>
      <c r="C20" s="48" t="s">
        <v>271</v>
      </c>
      <c r="D20" s="49"/>
    </row>
    <row r="21" spans="2:18" ht="27.75" customHeight="1" x14ac:dyDescent="0.3">
      <c r="B21" s="50" t="s">
        <v>172</v>
      </c>
      <c r="C21" s="46" t="s">
        <v>269</v>
      </c>
      <c r="D21" s="8"/>
      <c r="G21" s="51"/>
      <c r="H21" s="51"/>
      <c r="I21" s="51"/>
      <c r="J21" s="52"/>
      <c r="K21" s="51"/>
      <c r="L21" s="51"/>
      <c r="M21" s="51"/>
      <c r="N21" s="51"/>
      <c r="O21" s="51"/>
      <c r="P21" s="51"/>
      <c r="Q21" s="51"/>
      <c r="R21" s="51"/>
    </row>
    <row r="22" spans="2:18" ht="27.75" customHeight="1" x14ac:dyDescent="0.3">
      <c r="B22" s="50" t="s">
        <v>151</v>
      </c>
      <c r="C22" s="46" t="s">
        <v>6</v>
      </c>
      <c r="D22" s="8"/>
      <c r="G22" s="51"/>
      <c r="H22" s="51"/>
      <c r="I22" s="51"/>
      <c r="J22" s="52"/>
      <c r="K22" s="51"/>
      <c r="L22" s="51"/>
      <c r="M22" s="51"/>
      <c r="N22" s="51"/>
      <c r="O22" s="51"/>
      <c r="P22" s="51"/>
      <c r="Q22" s="51"/>
      <c r="R22" s="51"/>
    </row>
    <row r="23" spans="2:18" ht="27.75" customHeight="1" x14ac:dyDescent="0.3">
      <c r="B23" s="50" t="s">
        <v>152</v>
      </c>
      <c r="C23" s="46" t="s">
        <v>276</v>
      </c>
      <c r="D23" s="8"/>
      <c r="G23" s="51"/>
      <c r="H23" s="51"/>
      <c r="I23" s="51"/>
      <c r="J23" s="52"/>
      <c r="K23" s="51"/>
      <c r="L23" s="51"/>
      <c r="M23" s="51"/>
      <c r="N23" s="51"/>
      <c r="O23" s="51"/>
      <c r="P23" s="51"/>
      <c r="Q23" s="51"/>
      <c r="R23" s="51"/>
    </row>
    <row r="24" spans="2:18" ht="27.75" customHeight="1" x14ac:dyDescent="0.3">
      <c r="B24" s="50" t="s">
        <v>153</v>
      </c>
      <c r="C24" s="46" t="s">
        <v>7</v>
      </c>
      <c r="D24" s="8"/>
    </row>
    <row r="25" spans="2:18" ht="27.75" customHeight="1" x14ac:dyDescent="0.3">
      <c r="B25" s="50" t="s">
        <v>154</v>
      </c>
      <c r="C25" s="46" t="s">
        <v>0</v>
      </c>
      <c r="D25" s="8"/>
    </row>
    <row r="26" spans="2:18" ht="27.75" customHeight="1" x14ac:dyDescent="0.3">
      <c r="B26" s="50" t="s">
        <v>155</v>
      </c>
      <c r="C26" s="46" t="s">
        <v>142</v>
      </c>
      <c r="D26" s="8"/>
    </row>
    <row r="27" spans="2:18" ht="27.75" customHeight="1" x14ac:dyDescent="0.3">
      <c r="B27" s="50" t="s">
        <v>156</v>
      </c>
      <c r="C27" s="46" t="s">
        <v>9</v>
      </c>
      <c r="D27" s="8"/>
    </row>
    <row r="28" spans="2:18" ht="27.75" customHeight="1" x14ac:dyDescent="0.3">
      <c r="B28" s="50" t="s">
        <v>157</v>
      </c>
      <c r="C28" s="46" t="s">
        <v>8</v>
      </c>
      <c r="D28" s="8"/>
    </row>
    <row r="29" spans="2:18" ht="27.75" customHeight="1" x14ac:dyDescent="0.3">
      <c r="B29" s="50" t="s">
        <v>158</v>
      </c>
      <c r="C29" s="46" t="s">
        <v>4</v>
      </c>
      <c r="D29" s="8"/>
    </row>
    <row r="30" spans="2:18" ht="27.75" customHeight="1" x14ac:dyDescent="0.3">
      <c r="B30" s="50" t="s">
        <v>275</v>
      </c>
      <c r="C30" s="46" t="s">
        <v>1</v>
      </c>
      <c r="D30" s="8"/>
    </row>
    <row r="31" spans="2:18" ht="27.75" customHeight="1" x14ac:dyDescent="0.3">
      <c r="B31" s="50">
        <f>+B20+1</f>
        <v>5</v>
      </c>
      <c r="C31" s="46" t="s">
        <v>270</v>
      </c>
      <c r="D31" s="8"/>
    </row>
    <row r="32" spans="2:18" ht="27.75" customHeight="1" x14ac:dyDescent="0.3">
      <c r="B32" s="50">
        <f>+B31+1</f>
        <v>6</v>
      </c>
      <c r="C32" s="46" t="s">
        <v>171</v>
      </c>
      <c r="D32" s="7"/>
    </row>
    <row r="33" spans="1:5" ht="61.9" customHeight="1" x14ac:dyDescent="0.3">
      <c r="B33" s="44">
        <f>B32+1</f>
        <v>7</v>
      </c>
      <c r="C33" s="53" t="s">
        <v>170</v>
      </c>
      <c r="D33" s="23"/>
    </row>
    <row r="34" spans="1:5" ht="54.6" customHeight="1" x14ac:dyDescent="0.3">
      <c r="B34" s="54">
        <f>B33+1</f>
        <v>8</v>
      </c>
      <c r="C34" s="46" t="s">
        <v>175</v>
      </c>
      <c r="D34" s="46"/>
    </row>
    <row r="35" spans="1:5" ht="30.6" customHeight="1" x14ac:dyDescent="0.3">
      <c r="B35" s="55"/>
      <c r="C35" s="56" t="s">
        <v>144</v>
      </c>
      <c r="D35" s="23"/>
    </row>
    <row r="36" spans="1:5" ht="35.450000000000003" customHeight="1" x14ac:dyDescent="0.3">
      <c r="B36" s="57"/>
      <c r="C36" s="58" t="s">
        <v>140</v>
      </c>
      <c r="D36" s="23"/>
    </row>
    <row r="37" spans="1:5" ht="26.25" customHeight="1" x14ac:dyDescent="0.3">
      <c r="B37" s="152" t="s">
        <v>138</v>
      </c>
      <c r="C37" s="152"/>
      <c r="D37" s="152"/>
    </row>
    <row r="38" spans="1:5" ht="46.5" x14ac:dyDescent="0.3">
      <c r="A38" s="10">
        <v>9</v>
      </c>
      <c r="B38" s="153">
        <f>B34+1</f>
        <v>9</v>
      </c>
      <c r="C38" s="59" t="s">
        <v>173</v>
      </c>
      <c r="D38" s="60"/>
      <c r="E38" s="2">
        <f>IF(OR((AND(D39&gt;0,OR(D40&gt;0,D41&gt;0,D42&gt;0))),(AND(D40&gt;0,OR(D39&gt;0,D41&gt;0,D42&gt;0))),(AND(D42&gt;0,OR(D39&gt;0,D40&gt;0),D41&gt;0)),(AND(D41&gt;0,OR(D39&gt;0,D40&gt;0,D42&gt;0)))),"грешка",0)</f>
        <v>0</v>
      </c>
    </row>
    <row r="39" spans="1:5" ht="20.25" customHeight="1" x14ac:dyDescent="0.3">
      <c r="B39" s="153"/>
      <c r="C39" s="61" t="s">
        <v>4</v>
      </c>
      <c r="D39" s="9"/>
    </row>
    <row r="40" spans="1:5" ht="20.25" customHeight="1" x14ac:dyDescent="0.3">
      <c r="B40" s="153"/>
      <c r="C40" s="61" t="s">
        <v>5</v>
      </c>
      <c r="D40" s="9"/>
    </row>
    <row r="41" spans="1:5" ht="20.25" customHeight="1" x14ac:dyDescent="0.3">
      <c r="B41" s="153"/>
      <c r="C41" s="61" t="s">
        <v>18</v>
      </c>
      <c r="D41" s="9"/>
    </row>
    <row r="42" spans="1:5" ht="20.25" customHeight="1" x14ac:dyDescent="0.3">
      <c r="B42" s="153"/>
      <c r="C42" s="61" t="s">
        <v>19</v>
      </c>
      <c r="D42" s="9"/>
    </row>
    <row r="43" spans="1:5" ht="33.75" customHeight="1" x14ac:dyDescent="0.3">
      <c r="B43" s="147">
        <f>B38+1</f>
        <v>10</v>
      </c>
      <c r="C43" s="59" t="s">
        <v>174</v>
      </c>
      <c r="D43" s="45"/>
      <c r="E43" s="2">
        <f>IF(OR((AND(D44&gt;0,OR(D45&gt;0,D46&gt;0))),(AND(D45&gt;0,OR(D44&gt;0,D46&gt;0))),(AND(D46&gt;0,OR(D44&gt;0,D45&gt;0,)))),"грешка",0)</f>
        <v>0</v>
      </c>
    </row>
    <row r="44" spans="1:5" ht="18.75" customHeight="1" x14ac:dyDescent="0.3">
      <c r="B44" s="147"/>
      <c r="C44" s="61" t="s">
        <v>20</v>
      </c>
      <c r="D44" s="11"/>
    </row>
    <row r="45" spans="1:5" ht="18.75" customHeight="1" x14ac:dyDescent="0.3">
      <c r="B45" s="147"/>
      <c r="C45" s="61" t="s">
        <v>21</v>
      </c>
      <c r="D45" s="11"/>
    </row>
    <row r="46" spans="1:5" ht="18.75" customHeight="1" x14ac:dyDescent="0.3">
      <c r="B46" s="147"/>
      <c r="C46" s="61" t="s">
        <v>22</v>
      </c>
      <c r="D46" s="11"/>
    </row>
    <row r="47" spans="1:5" ht="33" customHeight="1" x14ac:dyDescent="0.3">
      <c r="B47" s="97">
        <f>B43+1</f>
        <v>11</v>
      </c>
      <c r="C47" s="53" t="s">
        <v>277</v>
      </c>
      <c r="D47" s="9"/>
    </row>
    <row r="48" spans="1:5" ht="31.5" x14ac:dyDescent="0.3">
      <c r="B48" s="97">
        <f>B47+1</f>
        <v>12</v>
      </c>
      <c r="C48" s="59" t="s">
        <v>278</v>
      </c>
      <c r="D48" s="9"/>
    </row>
    <row r="49" spans="2:19" ht="32.25" customHeight="1" x14ac:dyDescent="0.3">
      <c r="B49" s="97">
        <f>B48+1</f>
        <v>13</v>
      </c>
      <c r="C49" s="59" t="s">
        <v>10</v>
      </c>
      <c r="D49" s="9"/>
    </row>
    <row r="50" spans="2:19" ht="31.5" x14ac:dyDescent="0.3">
      <c r="B50" s="97">
        <f>B49+1</f>
        <v>14</v>
      </c>
      <c r="C50" s="59" t="s">
        <v>23</v>
      </c>
      <c r="D50" s="9"/>
    </row>
    <row r="51" spans="2:19" ht="30.75" customHeight="1" x14ac:dyDescent="0.3">
      <c r="B51" s="97">
        <f>B50+1</f>
        <v>15</v>
      </c>
      <c r="C51" s="59" t="s">
        <v>141</v>
      </c>
      <c r="D51" s="91"/>
    </row>
    <row r="52" spans="2:19" ht="46.5" x14ac:dyDescent="0.3">
      <c r="B52" s="147">
        <f>B51+1</f>
        <v>16</v>
      </c>
      <c r="C52" s="63" t="s">
        <v>176</v>
      </c>
      <c r="D52" s="64"/>
      <c r="E52" s="2">
        <f>IF(AND(D53&gt;0,D54&gt;0),"грешка",0)</f>
        <v>0</v>
      </c>
    </row>
    <row r="53" spans="2:19" ht="16.5" customHeight="1" x14ac:dyDescent="0.3">
      <c r="B53" s="147"/>
      <c r="C53" s="65" t="s">
        <v>225</v>
      </c>
      <c r="D53" s="92"/>
    </row>
    <row r="54" spans="2:19" ht="16.5" customHeight="1" x14ac:dyDescent="0.3">
      <c r="B54" s="147"/>
      <c r="C54" s="65" t="s">
        <v>226</v>
      </c>
      <c r="D54" s="92"/>
    </row>
    <row r="55" spans="2:19" ht="46.5" x14ac:dyDescent="0.3">
      <c r="B55" s="158">
        <f>B52+1</f>
        <v>17</v>
      </c>
      <c r="C55" s="63" t="s">
        <v>177</v>
      </c>
      <c r="D55" s="60"/>
      <c r="E55" s="2">
        <f>IF(AND(D56&gt;0,D57&gt;0),"грешка",0)</f>
        <v>0</v>
      </c>
    </row>
    <row r="56" spans="2:19" ht="17.25" customHeight="1" x14ac:dyDescent="0.3">
      <c r="B56" s="158"/>
      <c r="C56" s="65" t="s">
        <v>225</v>
      </c>
      <c r="D56" s="9"/>
    </row>
    <row r="57" spans="2:19" ht="17.25" customHeight="1" x14ac:dyDescent="0.3">
      <c r="B57" s="158"/>
      <c r="C57" s="65" t="s">
        <v>226</v>
      </c>
      <c r="D57" s="9"/>
    </row>
    <row r="58" spans="2:19" x14ac:dyDescent="0.3">
      <c r="B58" s="147">
        <f>B55+1</f>
        <v>18</v>
      </c>
      <c r="C58" s="59" t="s">
        <v>279</v>
      </c>
      <c r="D58" s="60"/>
    </row>
    <row r="59" spans="2:19" ht="21.75" customHeight="1" x14ac:dyDescent="0.3">
      <c r="B59" s="147"/>
      <c r="C59" s="61" t="s">
        <v>24</v>
      </c>
      <c r="D59" s="11"/>
      <c r="E59" s="66"/>
      <c r="F59" s="66"/>
      <c r="S59" s="66"/>
    </row>
    <row r="60" spans="2:19" ht="21.75" customHeight="1" x14ac:dyDescent="0.3">
      <c r="B60" s="147"/>
      <c r="C60" s="61" t="s">
        <v>25</v>
      </c>
      <c r="D60" s="11"/>
      <c r="E60" s="66"/>
      <c r="F60" s="66"/>
      <c r="S60" s="66"/>
    </row>
    <row r="61" spans="2:19" ht="21.75" customHeight="1" x14ac:dyDescent="0.3">
      <c r="B61" s="147"/>
      <c r="C61" s="61" t="s">
        <v>26</v>
      </c>
      <c r="D61" s="11"/>
      <c r="E61" s="66"/>
      <c r="F61" s="66"/>
      <c r="S61" s="66"/>
    </row>
    <row r="62" spans="2:19" ht="21.75" customHeight="1" x14ac:dyDescent="0.3">
      <c r="B62" s="147"/>
      <c r="C62" s="61" t="s">
        <v>27</v>
      </c>
      <c r="D62" s="11"/>
      <c r="E62" s="66"/>
      <c r="F62" s="66"/>
      <c r="S62" s="66"/>
    </row>
    <row r="63" spans="2:19" ht="21.75" customHeight="1" x14ac:dyDescent="0.3">
      <c r="B63" s="147"/>
      <c r="C63" s="61" t="s">
        <v>28</v>
      </c>
      <c r="D63" s="11"/>
      <c r="E63" s="66"/>
      <c r="F63" s="66"/>
      <c r="S63" s="66"/>
    </row>
    <row r="64" spans="2:19" ht="35.25" customHeight="1" x14ac:dyDescent="0.3">
      <c r="B64" s="147"/>
      <c r="C64" s="61" t="s">
        <v>42</v>
      </c>
      <c r="D64" s="11"/>
      <c r="E64" s="66"/>
      <c r="F64" s="66"/>
      <c r="S64" s="66"/>
    </row>
    <row r="65" spans="2:19" ht="51" customHeight="1" x14ac:dyDescent="0.3">
      <c r="B65" s="147">
        <f>B58+1</f>
        <v>19</v>
      </c>
      <c r="C65" s="63" t="s">
        <v>178</v>
      </c>
      <c r="D65" s="95"/>
      <c r="E65" s="1">
        <f>IF(OR((AND(D66&gt;0,OR(D67&gt;0,D68&gt;0,D69&gt;0,D70&gt;0))),(AND(D67&gt;0,OR(D66&gt;0,D68&gt;0,D69&gt;0,D70&gt;0))),(AND(D69&gt;0,OR(D66&gt;0,D67&gt;0,D68&gt;0,D70&gt;0))),(AND(D68&gt;0,OR(D66&gt;0,D67&gt;0,D69&gt;0,D70&gt;0))),(AND(D70&gt;0,OR(D66&gt;0,D67&gt;0,D68&gt;0,D69&gt;0)))),"грешка",0)</f>
        <v>0</v>
      </c>
      <c r="F65" s="66"/>
      <c r="S65" s="66"/>
    </row>
    <row r="66" spans="2:19" ht="21.75" customHeight="1" x14ac:dyDescent="0.3">
      <c r="B66" s="147"/>
      <c r="C66" s="61" t="s">
        <v>37</v>
      </c>
      <c r="D66" s="11"/>
      <c r="E66" s="66"/>
      <c r="F66" s="66"/>
      <c r="S66" s="66"/>
    </row>
    <row r="67" spans="2:19" ht="21.75" customHeight="1" x14ac:dyDescent="0.3">
      <c r="B67" s="147"/>
      <c r="C67" s="61" t="s">
        <v>38</v>
      </c>
      <c r="D67" s="11"/>
      <c r="E67" s="66"/>
      <c r="F67" s="66"/>
      <c r="S67" s="66"/>
    </row>
    <row r="68" spans="2:19" ht="21.75" customHeight="1" x14ac:dyDescent="0.3">
      <c r="B68" s="147"/>
      <c r="C68" s="61" t="s">
        <v>39</v>
      </c>
      <c r="D68" s="11"/>
      <c r="E68" s="66"/>
      <c r="F68" s="66"/>
      <c r="S68" s="66"/>
    </row>
    <row r="69" spans="2:19" ht="21.75" customHeight="1" x14ac:dyDescent="0.3">
      <c r="B69" s="147"/>
      <c r="C69" s="61" t="s">
        <v>40</v>
      </c>
      <c r="D69" s="11"/>
      <c r="E69" s="66"/>
      <c r="F69" s="66"/>
      <c r="S69" s="66"/>
    </row>
    <row r="70" spans="2:19" ht="21.75" customHeight="1" x14ac:dyDescent="0.3">
      <c r="B70" s="147"/>
      <c r="C70" s="61" t="s">
        <v>41</v>
      </c>
      <c r="D70" s="11"/>
      <c r="E70" s="66"/>
      <c r="F70" s="66"/>
      <c r="S70" s="66"/>
    </row>
    <row r="71" spans="2:19" ht="31.5" x14ac:dyDescent="0.3">
      <c r="B71" s="97">
        <f>B65+1</f>
        <v>20</v>
      </c>
      <c r="C71" s="59" t="s">
        <v>29</v>
      </c>
      <c r="D71" s="95"/>
      <c r="E71" s="67"/>
      <c r="F71" s="67"/>
      <c r="S71" s="68"/>
    </row>
    <row r="72" spans="2:19" ht="31.5" x14ac:dyDescent="0.3">
      <c r="B72" s="147">
        <f>B71+1</f>
        <v>21</v>
      </c>
      <c r="C72" s="59" t="s">
        <v>30</v>
      </c>
      <c r="D72" s="95"/>
    </row>
    <row r="73" spans="2:19" ht="22.5" customHeight="1" x14ac:dyDescent="0.3">
      <c r="B73" s="147"/>
      <c r="C73" s="61" t="s">
        <v>227</v>
      </c>
      <c r="D73" s="11"/>
    </row>
    <row r="74" spans="2:19" ht="22.5" customHeight="1" x14ac:dyDescent="0.3">
      <c r="B74" s="147"/>
      <c r="C74" s="61" t="s">
        <v>228</v>
      </c>
      <c r="D74" s="11"/>
    </row>
    <row r="75" spans="2:19" ht="22.5" customHeight="1" x14ac:dyDescent="0.3">
      <c r="B75" s="147"/>
      <c r="C75" s="61" t="s">
        <v>229</v>
      </c>
      <c r="D75" s="11"/>
    </row>
    <row r="76" spans="2:19" ht="47.25" x14ac:dyDescent="0.3">
      <c r="B76" s="97">
        <f>B72+1</f>
        <v>22</v>
      </c>
      <c r="C76" s="59" t="s">
        <v>12</v>
      </c>
      <c r="D76" s="95"/>
    </row>
    <row r="77" spans="2:19" ht="45.75" customHeight="1" x14ac:dyDescent="0.3">
      <c r="B77" s="147">
        <f>B76+1</f>
        <v>23</v>
      </c>
      <c r="C77" s="59" t="s">
        <v>159</v>
      </c>
      <c r="D77" s="95"/>
      <c r="E77" s="2">
        <f>IF(AND(D78&gt;0,D79&gt;0),"грешка",0)</f>
        <v>0</v>
      </c>
    </row>
    <row r="78" spans="2:19" ht="19.899999999999999" customHeight="1" x14ac:dyDescent="0.3">
      <c r="B78" s="147"/>
      <c r="C78" s="56" t="s">
        <v>225</v>
      </c>
      <c r="D78" s="9"/>
    </row>
    <row r="79" spans="2:19" ht="19.899999999999999" customHeight="1" x14ac:dyDescent="0.3">
      <c r="B79" s="147"/>
      <c r="C79" s="56" t="s">
        <v>226</v>
      </c>
      <c r="D79" s="9"/>
    </row>
    <row r="80" spans="2:19" ht="39" customHeight="1" x14ac:dyDescent="0.3">
      <c r="B80" s="97">
        <f>B77+1</f>
        <v>24</v>
      </c>
      <c r="C80" s="69" t="s">
        <v>160</v>
      </c>
      <c r="D80" s="95"/>
    </row>
    <row r="81" spans="2:5" ht="63" x14ac:dyDescent="0.3">
      <c r="B81" s="153">
        <f>B80+1</f>
        <v>25</v>
      </c>
      <c r="C81" s="59" t="s">
        <v>161</v>
      </c>
      <c r="D81" s="95"/>
      <c r="E81" s="2">
        <f>IF(AND(D82&gt;0,D83&gt;0),"грешка",0)</f>
        <v>0</v>
      </c>
    </row>
    <row r="82" spans="2:5" ht="17.45" customHeight="1" x14ac:dyDescent="0.3">
      <c r="B82" s="153"/>
      <c r="C82" s="56" t="s">
        <v>225</v>
      </c>
      <c r="D82" s="9"/>
    </row>
    <row r="83" spans="2:5" ht="17.45" customHeight="1" x14ac:dyDescent="0.3">
      <c r="B83" s="153"/>
      <c r="C83" s="56" t="s">
        <v>226</v>
      </c>
      <c r="D83" s="9"/>
    </row>
    <row r="84" spans="2:5" ht="73.5" customHeight="1" x14ac:dyDescent="0.3">
      <c r="B84" s="97">
        <f>B81+1</f>
        <v>26</v>
      </c>
      <c r="C84" s="59" t="s">
        <v>162</v>
      </c>
      <c r="D84" s="95"/>
    </row>
    <row r="85" spans="2:5" ht="31.5" x14ac:dyDescent="0.3">
      <c r="B85" s="153">
        <f>B84+1</f>
        <v>27</v>
      </c>
      <c r="C85" s="46" t="s">
        <v>280</v>
      </c>
      <c r="D85" s="45"/>
      <c r="E85" s="2">
        <f>IF(AND(D86&gt;0,D87&gt;0),"грешка",0)</f>
        <v>0</v>
      </c>
    </row>
    <row r="86" spans="2:5" ht="17.45" customHeight="1" x14ac:dyDescent="0.3">
      <c r="B86" s="153"/>
      <c r="C86" s="56" t="s">
        <v>225</v>
      </c>
      <c r="D86" s="9"/>
    </row>
    <row r="87" spans="2:5" ht="17.45" customHeight="1" x14ac:dyDescent="0.3">
      <c r="B87" s="153"/>
      <c r="C87" s="56" t="s">
        <v>226</v>
      </c>
      <c r="D87" s="9"/>
    </row>
    <row r="88" spans="2:5" ht="47.25" x14ac:dyDescent="0.3">
      <c r="B88" s="97">
        <f>B85+1</f>
        <v>28</v>
      </c>
      <c r="C88" s="46" t="s">
        <v>163</v>
      </c>
      <c r="D88" s="11"/>
    </row>
    <row r="89" spans="2:5" ht="70.5" customHeight="1" x14ac:dyDescent="0.3">
      <c r="B89" s="153">
        <f>B88+1</f>
        <v>29</v>
      </c>
      <c r="C89" s="46" t="s">
        <v>179</v>
      </c>
      <c r="D89" s="95"/>
      <c r="E89" s="1">
        <f>IF(OR((AND(D90&gt;0,OR(D91&gt;0,D92&gt;0,D93&gt;0,D94&gt;0))),(AND(D91&gt;0,OR(D90&gt;0,D92&gt;0,D93&gt;0,D94&gt;0))),(AND(D93&gt;0,OR(D90&gt;0,D91&gt;0,D92&gt;0,D94&gt;0))),(AND(D92&gt;0,OR(D90&gt;0,D91&gt;0,D93&gt;0,D94&gt;0))),(AND(D94&gt;0,OR(D90&gt;0,D91&gt;0,D92&gt;0,D93&gt;0)))),"грешка",0)</f>
        <v>0</v>
      </c>
    </row>
    <row r="90" spans="2:5" ht="31.5" x14ac:dyDescent="0.3">
      <c r="B90" s="153"/>
      <c r="C90" s="56" t="s">
        <v>31</v>
      </c>
      <c r="D90" s="11"/>
    </row>
    <row r="91" spans="2:5" ht="36.75" customHeight="1" x14ac:dyDescent="0.3">
      <c r="B91" s="153"/>
      <c r="C91" s="56" t="s">
        <v>32</v>
      </c>
      <c r="D91" s="11"/>
    </row>
    <row r="92" spans="2:5" ht="23.25" customHeight="1" x14ac:dyDescent="0.3">
      <c r="B92" s="153"/>
      <c r="C92" s="56" t="s">
        <v>33</v>
      </c>
      <c r="D92" s="11"/>
    </row>
    <row r="93" spans="2:5" ht="23.25" customHeight="1" x14ac:dyDescent="0.3">
      <c r="B93" s="153"/>
      <c r="C93" s="56" t="s">
        <v>34</v>
      </c>
      <c r="D93" s="11"/>
    </row>
    <row r="94" spans="2:5" ht="23.25" customHeight="1" x14ac:dyDescent="0.3">
      <c r="B94" s="153"/>
      <c r="C94" s="56" t="s">
        <v>3</v>
      </c>
      <c r="D94" s="11"/>
    </row>
    <row r="95" spans="2:5" ht="63" x14ac:dyDescent="0.3">
      <c r="B95" s="147">
        <f>B89+1</f>
        <v>30</v>
      </c>
      <c r="C95" s="46" t="s">
        <v>281</v>
      </c>
      <c r="D95" s="45"/>
      <c r="E95" s="2">
        <f>IF(AND(D96&gt;0,D97&gt;0),"грешка",0)</f>
        <v>0</v>
      </c>
    </row>
    <row r="96" spans="2:5" ht="21" customHeight="1" x14ac:dyDescent="0.3">
      <c r="B96" s="147"/>
      <c r="C96" s="56" t="s">
        <v>225</v>
      </c>
      <c r="D96" s="9"/>
    </row>
    <row r="97" spans="1:18" ht="21" customHeight="1" x14ac:dyDescent="0.3">
      <c r="B97" s="147"/>
      <c r="C97" s="56" t="s">
        <v>226</v>
      </c>
      <c r="D97" s="9"/>
    </row>
    <row r="98" spans="1:18" ht="63" x14ac:dyDescent="0.3">
      <c r="B98" s="97">
        <f>B95+1</f>
        <v>31</v>
      </c>
      <c r="C98" s="46" t="s">
        <v>164</v>
      </c>
      <c r="D98" s="11"/>
    </row>
    <row r="99" spans="1:18" ht="24" customHeight="1" x14ac:dyDescent="0.3">
      <c r="B99" s="145" t="s">
        <v>13</v>
      </c>
      <c r="C99" s="145"/>
      <c r="D99" s="145"/>
    </row>
    <row r="100" spans="1:18" ht="31.5" x14ac:dyDescent="0.3">
      <c r="B100" s="97">
        <f>B98+1</f>
        <v>32</v>
      </c>
      <c r="C100" s="46" t="s">
        <v>134</v>
      </c>
      <c r="D100" s="11"/>
    </row>
    <row r="101" spans="1:18" s="70" customFormat="1" ht="126" x14ac:dyDescent="0.3">
      <c r="A101" s="77"/>
      <c r="B101" s="96">
        <f>B100+1</f>
        <v>33</v>
      </c>
      <c r="C101" s="53" t="s">
        <v>282</v>
      </c>
      <c r="D101" s="9"/>
      <c r="G101" s="39"/>
      <c r="H101" s="39"/>
      <c r="I101" s="39"/>
      <c r="J101" s="42"/>
      <c r="K101" s="39"/>
      <c r="L101" s="39"/>
      <c r="M101" s="39"/>
      <c r="N101" s="39"/>
      <c r="O101" s="39"/>
      <c r="P101" s="39"/>
      <c r="Q101" s="39"/>
      <c r="R101" s="39"/>
    </row>
    <row r="102" spans="1:18" ht="47.25" x14ac:dyDescent="0.3">
      <c r="B102" s="147">
        <f>B101+1</f>
        <v>34</v>
      </c>
      <c r="C102" s="46" t="s">
        <v>165</v>
      </c>
      <c r="D102" s="45"/>
      <c r="E102" s="2">
        <f>IF(AND(D103&gt;0,D104&gt;0),"грешка",0)</f>
        <v>0</v>
      </c>
    </row>
    <row r="103" spans="1:18" ht="21" customHeight="1" x14ac:dyDescent="0.3">
      <c r="B103" s="147"/>
      <c r="C103" s="56" t="s">
        <v>225</v>
      </c>
      <c r="D103" s="11"/>
    </row>
    <row r="104" spans="1:18" ht="21" customHeight="1" x14ac:dyDescent="0.3">
      <c r="B104" s="147"/>
      <c r="C104" s="56" t="s">
        <v>226</v>
      </c>
      <c r="D104" s="11"/>
    </row>
    <row r="105" spans="1:18" ht="63" x14ac:dyDescent="0.3">
      <c r="B105" s="147">
        <f>B102+1</f>
        <v>35</v>
      </c>
      <c r="C105" s="72" t="s">
        <v>166</v>
      </c>
      <c r="D105" s="45"/>
      <c r="E105" s="2">
        <f>IF(AND(D106&gt;0,D107&gt;0),"грешка",0)</f>
        <v>0</v>
      </c>
    </row>
    <row r="106" spans="1:18" ht="21" customHeight="1" x14ac:dyDescent="0.3">
      <c r="B106" s="147"/>
      <c r="C106" s="56" t="s">
        <v>225</v>
      </c>
      <c r="D106" s="11"/>
    </row>
    <row r="107" spans="1:18" ht="21" customHeight="1" x14ac:dyDescent="0.3">
      <c r="B107" s="147"/>
      <c r="C107" s="56" t="s">
        <v>226</v>
      </c>
      <c r="D107" s="11"/>
    </row>
    <row r="108" spans="1:18" ht="47.25" x14ac:dyDescent="0.3">
      <c r="B108" s="147">
        <f>B105+1</f>
        <v>36</v>
      </c>
      <c r="C108" s="72" t="s">
        <v>167</v>
      </c>
      <c r="D108" s="45"/>
      <c r="E108" s="2">
        <f>IF(AND(D109&gt;0,D110&gt;0),"грешка",0)</f>
        <v>0</v>
      </c>
    </row>
    <row r="109" spans="1:18" ht="21" customHeight="1" x14ac:dyDescent="0.3">
      <c r="B109" s="147"/>
      <c r="C109" s="56" t="s">
        <v>225</v>
      </c>
      <c r="D109" s="11"/>
    </row>
    <row r="110" spans="1:18" ht="21" customHeight="1" x14ac:dyDescent="0.3">
      <c r="B110" s="147"/>
      <c r="C110" s="56" t="s">
        <v>226</v>
      </c>
      <c r="D110" s="11"/>
    </row>
    <row r="111" spans="1:18" ht="78.75" x14ac:dyDescent="0.3">
      <c r="B111" s="147">
        <f>B108+1</f>
        <v>37</v>
      </c>
      <c r="C111" s="46" t="s">
        <v>168</v>
      </c>
      <c r="D111" s="45"/>
      <c r="E111" s="2">
        <f>IF(AND(D112&gt;0,D113&gt;0),"грешка",0)</f>
        <v>0</v>
      </c>
    </row>
    <row r="112" spans="1:18" ht="21" customHeight="1" x14ac:dyDescent="0.3">
      <c r="B112" s="147"/>
      <c r="C112" s="56" t="s">
        <v>225</v>
      </c>
      <c r="D112" s="11"/>
    </row>
    <row r="113" spans="2:5" ht="21" customHeight="1" x14ac:dyDescent="0.3">
      <c r="B113" s="147"/>
      <c r="C113" s="56" t="s">
        <v>226</v>
      </c>
      <c r="D113" s="11"/>
    </row>
    <row r="114" spans="2:5" ht="63" x14ac:dyDescent="0.3">
      <c r="B114" s="147">
        <f>B111+1</f>
        <v>38</v>
      </c>
      <c r="C114" s="46" t="s">
        <v>169</v>
      </c>
      <c r="D114" s="45"/>
      <c r="E114" s="2">
        <f>IF(AND(D115&gt;0,D116&gt;0),"грешка",0)</f>
        <v>0</v>
      </c>
    </row>
    <row r="115" spans="2:5" ht="21" customHeight="1" x14ac:dyDescent="0.3">
      <c r="B115" s="147"/>
      <c r="C115" s="56" t="s">
        <v>225</v>
      </c>
      <c r="D115" s="11"/>
    </row>
    <row r="116" spans="2:5" ht="21" customHeight="1" x14ac:dyDescent="0.3">
      <c r="B116" s="147"/>
      <c r="C116" s="56" t="s">
        <v>226</v>
      </c>
      <c r="D116" s="11"/>
    </row>
    <row r="117" spans="2:5" ht="21" customHeight="1" x14ac:dyDescent="0.3">
      <c r="B117" s="147">
        <f>B114+1</f>
        <v>39</v>
      </c>
      <c r="C117" s="46" t="s">
        <v>14</v>
      </c>
      <c r="D117" s="95"/>
    </row>
    <row r="118" spans="2:5" ht="21" customHeight="1" x14ac:dyDescent="0.3">
      <c r="B118" s="147"/>
      <c r="C118" s="56" t="s">
        <v>15</v>
      </c>
      <c r="D118" s="11"/>
    </row>
    <row r="119" spans="2:5" ht="21" customHeight="1" x14ac:dyDescent="0.3">
      <c r="B119" s="147"/>
      <c r="C119" s="56" t="s">
        <v>16</v>
      </c>
      <c r="D119" s="11"/>
    </row>
    <row r="120" spans="2:5" ht="31.5" x14ac:dyDescent="0.3">
      <c r="B120" s="147">
        <f>B117+1</f>
        <v>40</v>
      </c>
      <c r="C120" s="53" t="s">
        <v>35</v>
      </c>
      <c r="D120" s="95"/>
    </row>
    <row r="121" spans="2:5" x14ac:dyDescent="0.3">
      <c r="B121" s="147"/>
      <c r="C121" s="73" t="s">
        <v>36</v>
      </c>
      <c r="D121" s="11"/>
    </row>
    <row r="122" spans="2:5" x14ac:dyDescent="0.3">
      <c r="B122" s="147"/>
      <c r="C122" s="73" t="s">
        <v>17</v>
      </c>
      <c r="D122" s="11"/>
    </row>
    <row r="123" spans="2:5" ht="31.5" x14ac:dyDescent="0.3">
      <c r="B123" s="97">
        <f>B120+1</f>
        <v>41</v>
      </c>
      <c r="C123" s="53" t="s">
        <v>43</v>
      </c>
      <c r="D123" s="95"/>
    </row>
    <row r="124" spans="2:5" ht="24.75" customHeight="1" x14ac:dyDescent="0.3">
      <c r="B124" s="145" t="s">
        <v>139</v>
      </c>
      <c r="C124" s="145"/>
      <c r="D124" s="145"/>
    </row>
    <row r="125" spans="2:5" ht="96" customHeight="1" x14ac:dyDescent="0.3">
      <c r="B125" s="96">
        <f>B123+1</f>
        <v>42</v>
      </c>
      <c r="C125" s="53" t="s">
        <v>230</v>
      </c>
      <c r="D125" s="95"/>
    </row>
    <row r="126" spans="2:5" ht="19.149999999999999" customHeight="1" x14ac:dyDescent="0.3">
      <c r="B126" s="74"/>
      <c r="C126" s="75" t="s">
        <v>145</v>
      </c>
      <c r="D126" s="9"/>
    </row>
    <row r="127" spans="2:5" ht="19.149999999999999" customHeight="1" x14ac:dyDescent="0.3">
      <c r="B127" s="74"/>
      <c r="C127" s="75" t="s">
        <v>146</v>
      </c>
      <c r="D127" s="9"/>
    </row>
    <row r="128" spans="2:5" ht="19.149999999999999" customHeight="1" thickBot="1" x14ac:dyDescent="0.35">
      <c r="B128" s="100"/>
      <c r="C128" s="75" t="s">
        <v>147</v>
      </c>
      <c r="D128" s="9"/>
    </row>
    <row r="129" spans="1:20" s="76" customFormat="1" ht="138" customHeight="1" x14ac:dyDescent="0.35">
      <c r="A129" s="140"/>
      <c r="B129" s="101">
        <f>+B125+1</f>
        <v>43</v>
      </c>
      <c r="C129" s="148" t="s">
        <v>337</v>
      </c>
      <c r="D129" s="149"/>
      <c r="E129" s="3">
        <f>IF(SUM(A130:A146,E146,E148)&gt;1,"превишен брой уреди",0)</f>
        <v>0</v>
      </c>
      <c r="G129" s="104" t="s">
        <v>302</v>
      </c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2.9" customHeight="1" x14ac:dyDescent="0.3">
      <c r="A130" s="10">
        <f t="shared" ref="A130:A156" si="0">+IF(D130&gt;0,1,0)</f>
        <v>0</v>
      </c>
      <c r="B130" s="102"/>
      <c r="C130" s="98" t="s">
        <v>292</v>
      </c>
      <c r="D130" s="11"/>
      <c r="E130" s="77"/>
      <c r="G130" s="105">
        <f t="shared" ref="G130:G138" si="1">+IF(Q191="Не",0,Q191)</f>
        <v>0</v>
      </c>
      <c r="J130" s="39"/>
    </row>
    <row r="131" spans="1:20" ht="22.9" customHeight="1" x14ac:dyDescent="0.3">
      <c r="A131" s="10">
        <f t="shared" si="0"/>
        <v>0</v>
      </c>
      <c r="B131" s="102"/>
      <c r="C131" s="98" t="s">
        <v>291</v>
      </c>
      <c r="D131" s="11"/>
      <c r="E131" s="77"/>
      <c r="G131" s="105">
        <f t="shared" si="1"/>
        <v>0</v>
      </c>
      <c r="J131" s="39"/>
    </row>
    <row r="132" spans="1:20" ht="22.9" customHeight="1" x14ac:dyDescent="0.3">
      <c r="A132" s="10">
        <f t="shared" si="0"/>
        <v>0</v>
      </c>
      <c r="B132" s="102"/>
      <c r="C132" s="98" t="s">
        <v>290</v>
      </c>
      <c r="D132" s="11"/>
      <c r="E132" s="77"/>
      <c r="G132" s="105">
        <f t="shared" si="1"/>
        <v>0</v>
      </c>
      <c r="J132" s="39"/>
    </row>
    <row r="133" spans="1:20" ht="22.9" customHeight="1" x14ac:dyDescent="0.3">
      <c r="A133" s="10">
        <f t="shared" si="0"/>
        <v>0</v>
      </c>
      <c r="B133" s="102"/>
      <c r="C133" s="98" t="s">
        <v>289</v>
      </c>
      <c r="D133" s="11"/>
      <c r="E133" s="77"/>
      <c r="G133" s="105">
        <f t="shared" si="1"/>
        <v>0</v>
      </c>
      <c r="J133" s="39"/>
    </row>
    <row r="134" spans="1:20" ht="22.9" customHeight="1" x14ac:dyDescent="0.3">
      <c r="A134" s="10">
        <f t="shared" si="0"/>
        <v>0</v>
      </c>
      <c r="B134" s="102"/>
      <c r="C134" s="98" t="s">
        <v>288</v>
      </c>
      <c r="D134" s="11"/>
      <c r="E134" s="77"/>
      <c r="G134" s="105">
        <f t="shared" si="1"/>
        <v>0</v>
      </c>
      <c r="J134" s="39"/>
    </row>
    <row r="135" spans="1:20" ht="22.9" customHeight="1" x14ac:dyDescent="0.3">
      <c r="A135" s="10">
        <f t="shared" si="0"/>
        <v>0</v>
      </c>
      <c r="B135" s="102"/>
      <c r="C135" s="98" t="s">
        <v>287</v>
      </c>
      <c r="D135" s="11"/>
      <c r="E135" s="77"/>
      <c r="G135" s="105">
        <f t="shared" si="1"/>
        <v>0</v>
      </c>
      <c r="J135" s="39"/>
    </row>
    <row r="136" spans="1:20" ht="22.9" customHeight="1" x14ac:dyDescent="0.3">
      <c r="A136" s="10">
        <f t="shared" si="0"/>
        <v>0</v>
      </c>
      <c r="B136" s="102"/>
      <c r="C136" s="98" t="s">
        <v>286</v>
      </c>
      <c r="D136" s="11"/>
      <c r="E136" s="77"/>
      <c r="G136" s="105">
        <f t="shared" si="1"/>
        <v>0</v>
      </c>
      <c r="H136" s="106"/>
      <c r="J136" s="39"/>
    </row>
    <row r="137" spans="1:20" ht="22.9" customHeight="1" x14ac:dyDescent="0.3">
      <c r="A137" s="10">
        <f t="shared" si="0"/>
        <v>0</v>
      </c>
      <c r="B137" s="102"/>
      <c r="C137" s="98" t="s">
        <v>285</v>
      </c>
      <c r="D137" s="11"/>
      <c r="E137" s="77"/>
      <c r="G137" s="105">
        <f t="shared" si="1"/>
        <v>0</v>
      </c>
      <c r="H137" s="106"/>
      <c r="J137" s="39"/>
    </row>
    <row r="138" spans="1:20" ht="22.9" customHeight="1" x14ac:dyDescent="0.3">
      <c r="A138" s="10">
        <f t="shared" si="0"/>
        <v>0</v>
      </c>
      <c r="B138" s="102"/>
      <c r="C138" s="98" t="s">
        <v>284</v>
      </c>
      <c r="D138" s="11"/>
      <c r="E138" s="77"/>
      <c r="G138" s="105">
        <f t="shared" si="1"/>
        <v>0</v>
      </c>
      <c r="H138" s="106"/>
      <c r="J138" s="39"/>
    </row>
    <row r="139" spans="1:20" ht="22.9" customHeight="1" x14ac:dyDescent="0.3">
      <c r="A139" s="10">
        <f t="shared" si="0"/>
        <v>0</v>
      </c>
      <c r="B139" s="102"/>
      <c r="C139" s="98" t="s">
        <v>283</v>
      </c>
      <c r="D139" s="11"/>
      <c r="E139" s="77"/>
      <c r="G139" s="105">
        <f t="shared" ref="G139:G154" si="2">+IF(Q200="Не",0,Q200)</f>
        <v>0</v>
      </c>
      <c r="H139" s="106"/>
      <c r="J139" s="39"/>
    </row>
    <row r="140" spans="1:20" ht="22.9" customHeight="1" x14ac:dyDescent="0.3">
      <c r="A140" s="10">
        <f t="shared" si="0"/>
        <v>0</v>
      </c>
      <c r="B140" s="102"/>
      <c r="C140" s="98" t="s">
        <v>294</v>
      </c>
      <c r="D140" s="11"/>
      <c r="E140" s="77"/>
      <c r="G140" s="105">
        <f t="shared" si="2"/>
        <v>0</v>
      </c>
      <c r="H140" s="106"/>
      <c r="J140" s="39"/>
    </row>
    <row r="141" spans="1:20" ht="22.9" customHeight="1" x14ac:dyDescent="0.3">
      <c r="A141" s="10">
        <f t="shared" si="0"/>
        <v>0</v>
      </c>
      <c r="B141" s="102"/>
      <c r="C141" s="98" t="s">
        <v>295</v>
      </c>
      <c r="D141" s="11"/>
      <c r="E141" s="77"/>
      <c r="G141" s="105">
        <f t="shared" si="2"/>
        <v>0</v>
      </c>
      <c r="H141" s="106"/>
      <c r="J141" s="39"/>
    </row>
    <row r="142" spans="1:20" ht="22.9" customHeight="1" x14ac:dyDescent="0.3">
      <c r="A142" s="10">
        <f t="shared" si="0"/>
        <v>0</v>
      </c>
      <c r="B142" s="102"/>
      <c r="C142" s="98" t="s">
        <v>296</v>
      </c>
      <c r="D142" s="11"/>
      <c r="E142" s="77"/>
      <c r="G142" s="105">
        <f t="shared" si="2"/>
        <v>0</v>
      </c>
      <c r="H142" s="106"/>
      <c r="J142" s="39"/>
    </row>
    <row r="143" spans="1:20" ht="22.9" customHeight="1" x14ac:dyDescent="0.3">
      <c r="A143" s="10">
        <f t="shared" si="0"/>
        <v>0</v>
      </c>
      <c r="B143" s="102"/>
      <c r="C143" s="98" t="s">
        <v>293</v>
      </c>
      <c r="D143" s="11"/>
      <c r="E143" s="77"/>
      <c r="G143" s="105">
        <f t="shared" si="2"/>
        <v>0</v>
      </c>
      <c r="H143" s="106"/>
      <c r="J143" s="39"/>
    </row>
    <row r="144" spans="1:20" ht="22.9" customHeight="1" x14ac:dyDescent="0.3">
      <c r="A144" s="10">
        <f t="shared" si="0"/>
        <v>0</v>
      </c>
      <c r="B144" s="102"/>
      <c r="C144" s="98" t="s">
        <v>297</v>
      </c>
      <c r="D144" s="11"/>
      <c r="E144" s="77"/>
      <c r="G144" s="105">
        <f t="shared" si="2"/>
        <v>0</v>
      </c>
      <c r="H144" s="106"/>
      <c r="J144" s="39"/>
    </row>
    <row r="145" spans="1:10" ht="22.9" customHeight="1" x14ac:dyDescent="0.3">
      <c r="A145" s="10">
        <f t="shared" si="0"/>
        <v>0</v>
      </c>
      <c r="B145" s="102"/>
      <c r="C145" s="98" t="s">
        <v>298</v>
      </c>
      <c r="D145" s="11"/>
      <c r="E145" s="77"/>
      <c r="G145" s="105">
        <f t="shared" si="2"/>
        <v>0</v>
      </c>
      <c r="H145" s="106"/>
      <c r="J145" s="39"/>
    </row>
    <row r="146" spans="1:10" ht="22.9" customHeight="1" x14ac:dyDescent="0.3">
      <c r="A146" s="10">
        <f t="shared" si="0"/>
        <v>0</v>
      </c>
      <c r="B146" s="102"/>
      <c r="C146" s="98" t="s">
        <v>299</v>
      </c>
      <c r="D146" s="11"/>
      <c r="E146" s="4">
        <f>IF(OR(D147&gt;0,D148&gt;0),1,0)</f>
        <v>0</v>
      </c>
      <c r="G146" s="105">
        <f t="shared" si="2"/>
        <v>0</v>
      </c>
      <c r="H146" s="106"/>
      <c r="J146" s="39"/>
    </row>
    <row r="147" spans="1:10" ht="22.9" customHeight="1" x14ac:dyDescent="0.3">
      <c r="A147" s="10">
        <f t="shared" si="0"/>
        <v>0</v>
      </c>
      <c r="B147" s="102"/>
      <c r="C147" s="98" t="s">
        <v>300</v>
      </c>
      <c r="D147" s="11"/>
      <c r="E147" s="4">
        <f>IF((D147+D148)&gt;3,"Превишен максимален брой конвектори",0)</f>
        <v>0</v>
      </c>
      <c r="G147" s="105">
        <f t="shared" si="2"/>
        <v>0</v>
      </c>
      <c r="J147" s="39"/>
    </row>
    <row r="148" spans="1:10" ht="22.9" customHeight="1" x14ac:dyDescent="0.3">
      <c r="A148" s="10">
        <f t="shared" si="0"/>
        <v>0</v>
      </c>
      <c r="B148" s="102"/>
      <c r="C148" s="98" t="s">
        <v>301</v>
      </c>
      <c r="D148" s="11"/>
      <c r="E148" s="4">
        <f>IF(OR(D149&gt;0,D150&gt;0,D151&gt;0,D152&gt;0,D153&gt;0,D154&gt;0),1,0)</f>
        <v>0</v>
      </c>
      <c r="G148" s="105">
        <f t="shared" si="2"/>
        <v>0</v>
      </c>
      <c r="J148" s="39"/>
    </row>
    <row r="149" spans="1:10" ht="22.9" customHeight="1" x14ac:dyDescent="0.3">
      <c r="A149" s="10">
        <f t="shared" si="0"/>
        <v>0</v>
      </c>
      <c r="B149" s="102"/>
      <c r="C149" s="98" t="s">
        <v>329</v>
      </c>
      <c r="D149" s="11"/>
      <c r="E149" s="4">
        <f>IF((D149+D150+D151+D152+D153+D154)&gt;3,"Превишен максимален брой климатици",0)</f>
        <v>0</v>
      </c>
      <c r="G149" s="105">
        <f t="shared" si="2"/>
        <v>0</v>
      </c>
      <c r="J149" s="39"/>
    </row>
    <row r="150" spans="1:10" ht="22.9" customHeight="1" x14ac:dyDescent="0.3">
      <c r="A150" s="10">
        <f t="shared" si="0"/>
        <v>0</v>
      </c>
      <c r="B150" s="102"/>
      <c r="C150" s="98" t="s">
        <v>330</v>
      </c>
      <c r="D150" s="11"/>
      <c r="E150" s="10"/>
      <c r="G150" s="105">
        <f t="shared" si="2"/>
        <v>0</v>
      </c>
      <c r="J150" s="39"/>
    </row>
    <row r="151" spans="1:10" ht="22.9" customHeight="1" x14ac:dyDescent="0.3">
      <c r="A151" s="10">
        <f t="shared" si="0"/>
        <v>0</v>
      </c>
      <c r="B151" s="102"/>
      <c r="C151" s="98" t="s">
        <v>331</v>
      </c>
      <c r="D151" s="11"/>
      <c r="E151" s="10"/>
      <c r="G151" s="105">
        <f t="shared" si="2"/>
        <v>0</v>
      </c>
      <c r="J151" s="39"/>
    </row>
    <row r="152" spans="1:10" ht="22.9" customHeight="1" x14ac:dyDescent="0.3">
      <c r="A152" s="10">
        <f t="shared" si="0"/>
        <v>0</v>
      </c>
      <c r="B152" s="102"/>
      <c r="C152" s="98" t="s">
        <v>332</v>
      </c>
      <c r="D152" s="11"/>
      <c r="E152" s="10"/>
      <c r="G152" s="105">
        <f t="shared" si="2"/>
        <v>0</v>
      </c>
      <c r="J152" s="39"/>
    </row>
    <row r="153" spans="1:10" ht="22.9" customHeight="1" x14ac:dyDescent="0.3">
      <c r="A153" s="10">
        <f t="shared" si="0"/>
        <v>0</v>
      </c>
      <c r="B153" s="102"/>
      <c r="C153" s="98" t="s">
        <v>333</v>
      </c>
      <c r="D153" s="11"/>
      <c r="E153" s="10"/>
      <c r="G153" s="105">
        <f t="shared" si="2"/>
        <v>0</v>
      </c>
      <c r="J153" s="39"/>
    </row>
    <row r="154" spans="1:10" ht="22.9" customHeight="1" thickBot="1" x14ac:dyDescent="0.35">
      <c r="A154" s="10">
        <f t="shared" si="0"/>
        <v>0</v>
      </c>
      <c r="B154" s="102"/>
      <c r="C154" s="99" t="s">
        <v>334</v>
      </c>
      <c r="D154" s="11"/>
      <c r="E154" s="4">
        <f>IF(OR(D155&gt;0,D156&gt;0),1,0)</f>
        <v>0</v>
      </c>
      <c r="G154" s="107">
        <f t="shared" si="2"/>
        <v>0</v>
      </c>
      <c r="J154" s="39"/>
    </row>
    <row r="155" spans="1:10" ht="22.9" customHeight="1" x14ac:dyDescent="0.3">
      <c r="A155" s="10">
        <f t="shared" si="0"/>
        <v>0</v>
      </c>
      <c r="B155" s="102"/>
      <c r="C155" s="98" t="s">
        <v>335</v>
      </c>
      <c r="D155" s="11"/>
      <c r="E155" s="5">
        <f>IF(AND(E154&gt;0,(SUM(D130:D133)+SUM(D147:D154))&gt;0),"недопустима комбинация на уред и радиатори",0)</f>
        <v>0</v>
      </c>
      <c r="G155" s="106"/>
      <c r="J155" s="39"/>
    </row>
    <row r="156" spans="1:10" ht="22.9" customHeight="1" x14ac:dyDescent="0.3">
      <c r="A156" s="10">
        <f t="shared" si="0"/>
        <v>0</v>
      </c>
      <c r="B156" s="103"/>
      <c r="C156" s="98" t="s">
        <v>336</v>
      </c>
      <c r="D156" s="11"/>
      <c r="E156" s="2">
        <f>IF((D155+D156)&gt;3,"Превишен максимален брой радиатори",0)</f>
        <v>0</v>
      </c>
      <c r="G156" s="106"/>
      <c r="J156" s="39"/>
    </row>
    <row r="157" spans="1:10" ht="24" customHeight="1" x14ac:dyDescent="0.3">
      <c r="B157" s="146" t="s">
        <v>272</v>
      </c>
      <c r="C157" s="145"/>
      <c r="D157" s="145"/>
      <c r="G157" s="106"/>
      <c r="J157" s="39"/>
    </row>
    <row r="158" spans="1:10" ht="24" customHeight="1" x14ac:dyDescent="0.3">
      <c r="B158" s="78"/>
      <c r="C158" s="79" t="s">
        <v>273</v>
      </c>
      <c r="D158" s="78"/>
      <c r="J158" s="39"/>
    </row>
    <row r="159" spans="1:10" x14ac:dyDescent="0.3">
      <c r="B159" s="45">
        <v>1</v>
      </c>
      <c r="C159" s="46" t="s">
        <v>136</v>
      </c>
      <c r="D159" s="11"/>
      <c r="J159" s="39"/>
    </row>
    <row r="160" spans="1:10" ht="21.6" customHeight="1" x14ac:dyDescent="0.3">
      <c r="B160" s="45">
        <f>+B159+1</f>
        <v>2</v>
      </c>
      <c r="C160" s="46" t="s">
        <v>137</v>
      </c>
      <c r="D160" s="11"/>
      <c r="J160" s="39"/>
    </row>
    <row r="161" spans="2:20" ht="31.5" x14ac:dyDescent="0.3">
      <c r="B161" s="45">
        <f t="shared" ref="B161:B166" si="3">+B160+1</f>
        <v>3</v>
      </c>
      <c r="C161" s="46" t="s">
        <v>231</v>
      </c>
      <c r="D161" s="11"/>
      <c r="J161" s="39"/>
    </row>
    <row r="162" spans="2:20" ht="47.25" x14ac:dyDescent="0.3">
      <c r="B162" s="45">
        <f t="shared" si="3"/>
        <v>4</v>
      </c>
      <c r="C162" s="46" t="s">
        <v>232</v>
      </c>
      <c r="D162" s="11"/>
      <c r="J162" s="39"/>
    </row>
    <row r="163" spans="2:20" ht="48.75" thickBot="1" x14ac:dyDescent="0.35">
      <c r="B163" s="45">
        <f t="shared" si="3"/>
        <v>5</v>
      </c>
      <c r="C163" s="80" t="s">
        <v>233</v>
      </c>
      <c r="D163" s="11"/>
      <c r="G163" s="106"/>
      <c r="J163" s="39"/>
    </row>
    <row r="164" spans="2:20" ht="49.5" thickTop="1" thickBot="1" x14ac:dyDescent="0.35">
      <c r="B164" s="45">
        <f t="shared" si="3"/>
        <v>6</v>
      </c>
      <c r="C164" s="80" t="s">
        <v>268</v>
      </c>
      <c r="D164" s="11"/>
      <c r="G164" s="106"/>
      <c r="J164" s="155" t="s">
        <v>180</v>
      </c>
      <c r="K164" s="156"/>
      <c r="L164" s="27"/>
      <c r="M164" s="27"/>
      <c r="N164" s="28"/>
      <c r="O164" s="28"/>
      <c r="P164" s="28"/>
      <c r="Q164" s="29"/>
      <c r="R164" s="29"/>
      <c r="S164" s="29"/>
      <c r="T164" s="30"/>
    </row>
    <row r="165" spans="2:20" ht="63.75" x14ac:dyDescent="0.3">
      <c r="B165" s="45">
        <f t="shared" si="3"/>
        <v>7</v>
      </c>
      <c r="C165" s="80" t="s">
        <v>234</v>
      </c>
      <c r="D165" s="11"/>
      <c r="G165" s="106"/>
      <c r="J165" s="32"/>
      <c r="K165" s="15"/>
      <c r="L165" s="13"/>
      <c r="M165" s="13"/>
      <c r="N165" s="13"/>
      <c r="O165" s="13"/>
      <c r="P165" s="13"/>
      <c r="Q165" s="14"/>
      <c r="R165" s="14"/>
      <c r="S165" s="14"/>
      <c r="T165" s="31"/>
    </row>
    <row r="166" spans="2:20" ht="32.25" x14ac:dyDescent="0.3">
      <c r="B166" s="45">
        <f t="shared" si="3"/>
        <v>8</v>
      </c>
      <c r="C166" s="80" t="s">
        <v>235</v>
      </c>
      <c r="D166" s="11"/>
      <c r="G166" s="106"/>
      <c r="J166" s="108" t="s">
        <v>303</v>
      </c>
      <c r="K166" s="109"/>
      <c r="L166" s="13"/>
      <c r="M166" s="13"/>
      <c r="N166" s="13"/>
      <c r="O166" s="13"/>
      <c r="P166" s="13"/>
      <c r="Q166" s="14"/>
      <c r="R166" s="14"/>
      <c r="S166" s="14"/>
      <c r="T166" s="31"/>
    </row>
    <row r="167" spans="2:20" ht="29.25" x14ac:dyDescent="0.3">
      <c r="B167" s="39"/>
      <c r="G167" s="106"/>
      <c r="J167" s="110" t="s">
        <v>304</v>
      </c>
      <c r="K167" s="24">
        <f>IF(OR(AND(K168=0,K169=0),OR(E42&gt;0,E43&gt;0,E44&gt;0)),1,0)</f>
        <v>1</v>
      </c>
      <c r="L167" s="13"/>
      <c r="M167" s="13"/>
      <c r="N167" s="13"/>
      <c r="O167" s="13"/>
      <c r="P167" s="13"/>
      <c r="Q167" s="14"/>
      <c r="R167" s="14"/>
      <c r="S167" s="14"/>
      <c r="T167" s="31"/>
    </row>
    <row r="168" spans="2:20" ht="29.25" x14ac:dyDescent="0.3">
      <c r="B168" s="39"/>
      <c r="G168" s="106"/>
      <c r="J168" s="110" t="s">
        <v>305</v>
      </c>
      <c r="K168" s="24">
        <f>IF(OR(D78&gt;0,D82&gt;0),2,0)</f>
        <v>0</v>
      </c>
      <c r="L168" s="13"/>
      <c r="M168" s="13"/>
      <c r="N168" s="13"/>
      <c r="O168" s="13"/>
      <c r="P168" s="13"/>
      <c r="Q168" s="14"/>
      <c r="R168" s="14"/>
      <c r="S168" s="14"/>
      <c r="T168" s="31"/>
    </row>
    <row r="169" spans="2:20" ht="43.5" x14ac:dyDescent="0.3">
      <c r="G169" s="106"/>
      <c r="J169" s="110" t="s">
        <v>306</v>
      </c>
      <c r="K169" s="24">
        <f>IF(OR(D86&gt;0,D96&gt;0),3,0)</f>
        <v>0</v>
      </c>
      <c r="L169" s="13"/>
      <c r="M169" s="13"/>
      <c r="N169" s="13"/>
      <c r="O169" s="13"/>
      <c r="P169" s="13"/>
      <c r="Q169" s="14"/>
      <c r="R169" s="14"/>
      <c r="S169" s="14"/>
      <c r="T169" s="31"/>
    </row>
    <row r="170" spans="2:20" x14ac:dyDescent="0.3">
      <c r="C170" s="81" t="s">
        <v>250</v>
      </c>
      <c r="G170" s="106"/>
      <c r="J170" s="32"/>
      <c r="K170" s="15"/>
      <c r="L170" s="13"/>
      <c r="M170" s="13"/>
      <c r="N170" s="13"/>
      <c r="O170" s="13"/>
      <c r="P170" s="13"/>
      <c r="Q170" s="14"/>
      <c r="R170" s="14"/>
      <c r="S170" s="14"/>
      <c r="T170" s="31"/>
    </row>
    <row r="171" spans="2:20" x14ac:dyDescent="0.3">
      <c r="C171" s="87" t="s">
        <v>249</v>
      </c>
      <c r="D171" s="87" t="s">
        <v>247</v>
      </c>
      <c r="E171" s="87" t="s">
        <v>248</v>
      </c>
      <c r="G171" s="106"/>
      <c r="J171" s="108" t="s">
        <v>307</v>
      </c>
      <c r="K171" s="109">
        <f>IF(D39&gt;0,1,IF(OR(D40&gt;0,D41&gt;0,D42&gt;0),2,0))</f>
        <v>0</v>
      </c>
      <c r="L171" s="13"/>
      <c r="M171" s="13"/>
      <c r="N171" s="13"/>
      <c r="O171" s="13"/>
      <c r="P171" s="13"/>
      <c r="Q171" s="14"/>
      <c r="R171" s="14"/>
      <c r="S171" s="14"/>
      <c r="T171" s="31"/>
    </row>
    <row r="172" spans="2:20" ht="34.5" x14ac:dyDescent="0.3">
      <c r="C172" s="83" t="s">
        <v>251</v>
      </c>
      <c r="D172" s="82">
        <v>5</v>
      </c>
      <c r="E172" s="82">
        <f>IF(OR(OR(D140&gt;0,D141&gt;0,D142&gt;0,D144&gt;0,D145&gt;0,D146&gt;0,D147&gt;0,D148&gt;0),AND(OR(D155&gt;0,D156&gt;0),AND(D130=0,D131=0,D132=0,D133=0,D134=0,D135=0,D136=0,D137=0,D138=0,D149=0,D150=0,D151=0,D152=0,D153=0,D154=0))),D172,0)</f>
        <v>0</v>
      </c>
      <c r="G172" s="106"/>
      <c r="J172" s="110" t="s">
        <v>308</v>
      </c>
      <c r="K172" s="15"/>
      <c r="L172" s="13"/>
      <c r="M172" s="13"/>
      <c r="N172" s="13"/>
      <c r="O172" s="13"/>
      <c r="P172" s="13"/>
      <c r="Q172" s="14"/>
      <c r="R172" s="14"/>
      <c r="S172" s="14"/>
      <c r="T172" s="31"/>
    </row>
    <row r="173" spans="2:20" ht="51.75" x14ac:dyDescent="0.3">
      <c r="C173" s="83" t="s">
        <v>252</v>
      </c>
      <c r="D173" s="82">
        <v>4</v>
      </c>
      <c r="E173" s="82">
        <f>IF(D36&gt;0,D173,0)</f>
        <v>0</v>
      </c>
      <c r="G173" s="106"/>
      <c r="J173" s="110" t="s">
        <v>309</v>
      </c>
      <c r="K173" s="16"/>
      <c r="L173" s="13"/>
      <c r="M173" s="13"/>
      <c r="N173" s="13"/>
      <c r="O173" s="13"/>
      <c r="P173" s="13"/>
      <c r="Q173" s="14"/>
      <c r="R173" s="14"/>
      <c r="S173" s="14"/>
      <c r="T173" s="31"/>
    </row>
    <row r="174" spans="2:20" ht="51.75" x14ac:dyDescent="0.3">
      <c r="C174" s="83" t="s">
        <v>253</v>
      </c>
      <c r="D174" s="82">
        <v>4</v>
      </c>
      <c r="E174" s="93"/>
      <c r="G174" s="106"/>
      <c r="J174" s="32"/>
      <c r="K174" s="15"/>
      <c r="L174" s="13"/>
      <c r="M174" s="13"/>
      <c r="N174" s="13"/>
      <c r="O174" s="13"/>
      <c r="P174" s="13"/>
      <c r="Q174" s="14"/>
      <c r="R174" s="14"/>
      <c r="S174" s="14"/>
      <c r="T174" s="31"/>
    </row>
    <row r="175" spans="2:20" x14ac:dyDescent="0.3">
      <c r="C175" s="83" t="s">
        <v>254</v>
      </c>
      <c r="D175" s="83">
        <v>2</v>
      </c>
      <c r="E175" s="82">
        <f>SUM(E176:E177)</f>
        <v>0</v>
      </c>
      <c r="G175" s="106"/>
      <c r="J175" s="111" t="s">
        <v>310</v>
      </c>
      <c r="K175" s="112">
        <f>+D47</f>
        <v>0</v>
      </c>
      <c r="L175" s="13"/>
      <c r="M175" s="13"/>
      <c r="N175" s="13"/>
      <c r="O175" s="13"/>
      <c r="P175" s="13"/>
      <c r="Q175" s="14"/>
      <c r="R175" s="14"/>
      <c r="S175" s="14"/>
      <c r="T175" s="31"/>
    </row>
    <row r="176" spans="2:20" x14ac:dyDescent="0.3">
      <c r="C176" s="85" t="s">
        <v>236</v>
      </c>
      <c r="D176" s="84">
        <v>1</v>
      </c>
      <c r="E176" s="84">
        <f>IF(D53&gt;0,D176,0)</f>
        <v>0</v>
      </c>
      <c r="G176" s="106"/>
      <c r="J176" s="111" t="s">
        <v>311</v>
      </c>
      <c r="K176" s="113">
        <f t="shared" ref="K176:K178" si="4">+D48</f>
        <v>0</v>
      </c>
      <c r="L176" s="13"/>
      <c r="M176" s="13"/>
      <c r="N176" s="13"/>
      <c r="O176" s="13"/>
      <c r="P176" s="13"/>
      <c r="Q176" s="14"/>
      <c r="R176" s="14"/>
      <c r="S176" s="14"/>
      <c r="T176" s="31"/>
    </row>
    <row r="177" spans="3:20" ht="34.5" x14ac:dyDescent="0.3">
      <c r="C177" s="85" t="s">
        <v>237</v>
      </c>
      <c r="D177" s="84">
        <v>1</v>
      </c>
      <c r="E177" s="84">
        <f>IF(D56&gt;0,D177,0)</f>
        <v>0</v>
      </c>
      <c r="G177" s="106"/>
      <c r="J177" s="111" t="s">
        <v>312</v>
      </c>
      <c r="K177" s="113">
        <f t="shared" si="4"/>
        <v>0</v>
      </c>
      <c r="L177" s="13"/>
      <c r="M177" s="13"/>
      <c r="N177" s="13"/>
      <c r="O177" s="13"/>
      <c r="P177" s="13"/>
      <c r="Q177" s="14"/>
      <c r="R177" s="14"/>
      <c r="S177" s="14"/>
      <c r="T177" s="31"/>
    </row>
    <row r="178" spans="3:20" ht="30" x14ac:dyDescent="0.3">
      <c r="C178" s="82" t="s">
        <v>255</v>
      </c>
      <c r="D178" s="82">
        <v>6</v>
      </c>
      <c r="E178" s="82">
        <f>SUM(E179:E181)</f>
        <v>0</v>
      </c>
      <c r="G178" s="106"/>
      <c r="J178" s="111" t="s">
        <v>313</v>
      </c>
      <c r="K178" s="113">
        <f t="shared" si="4"/>
        <v>0</v>
      </c>
      <c r="L178" s="13"/>
      <c r="M178" s="13"/>
      <c r="N178" s="13"/>
      <c r="O178" s="13"/>
      <c r="P178" s="13"/>
      <c r="Q178" s="14"/>
      <c r="R178" s="14"/>
      <c r="S178" s="14"/>
      <c r="T178" s="31"/>
    </row>
    <row r="179" spans="3:20" ht="45" x14ac:dyDescent="0.3">
      <c r="C179" s="84" t="s">
        <v>242</v>
      </c>
      <c r="D179" s="84">
        <v>2</v>
      </c>
      <c r="E179" s="84">
        <f>IF(D103&gt;0,D179,0)</f>
        <v>0</v>
      </c>
      <c r="G179" s="106"/>
      <c r="J179" s="111" t="s">
        <v>314</v>
      </c>
      <c r="K179" s="24"/>
      <c r="L179" s="13"/>
      <c r="M179" s="13"/>
      <c r="N179" s="13"/>
      <c r="O179" s="13"/>
      <c r="P179" s="13"/>
      <c r="Q179" s="14"/>
      <c r="R179" s="14"/>
      <c r="S179" s="14"/>
      <c r="T179" s="31"/>
    </row>
    <row r="180" spans="3:20" ht="28.5" x14ac:dyDescent="0.3">
      <c r="C180" s="84" t="s">
        <v>243</v>
      </c>
      <c r="D180" s="84">
        <v>2</v>
      </c>
      <c r="E180" s="84">
        <f>IF(D109&gt;0,D180,0)</f>
        <v>0</v>
      </c>
      <c r="G180" s="106"/>
      <c r="J180" s="114" t="s">
        <v>315</v>
      </c>
      <c r="K180" s="113">
        <f>+D126</f>
        <v>0</v>
      </c>
      <c r="L180" s="13"/>
      <c r="M180" s="13"/>
      <c r="N180" s="13"/>
      <c r="O180" s="13"/>
      <c r="P180" s="13"/>
      <c r="Q180" s="14"/>
      <c r="R180" s="14"/>
      <c r="S180" s="14"/>
      <c r="T180" s="31"/>
    </row>
    <row r="181" spans="3:20" ht="28.5" x14ac:dyDescent="0.3">
      <c r="C181" s="84" t="s">
        <v>244</v>
      </c>
      <c r="D181" s="84">
        <v>2</v>
      </c>
      <c r="E181" s="84">
        <f>IF(D106&gt;0,D181,0)</f>
        <v>0</v>
      </c>
      <c r="G181" s="106"/>
      <c r="J181" s="114" t="s">
        <v>316</v>
      </c>
      <c r="K181" s="113">
        <f t="shared" ref="K181:K182" si="5">+D127</f>
        <v>0</v>
      </c>
      <c r="L181" s="13"/>
      <c r="M181" s="13"/>
      <c r="N181" s="13"/>
      <c r="O181" s="13"/>
      <c r="P181" s="13"/>
      <c r="Q181" s="14"/>
      <c r="R181" s="14"/>
      <c r="S181" s="14"/>
      <c r="T181" s="31"/>
    </row>
    <row r="182" spans="3:20" ht="34.5" x14ac:dyDescent="0.3">
      <c r="C182" s="83" t="s">
        <v>256</v>
      </c>
      <c r="D182" s="83">
        <v>4</v>
      </c>
      <c r="E182" s="82">
        <f>SUM(E183:E186)</f>
        <v>0</v>
      </c>
      <c r="G182" s="106"/>
      <c r="J182" s="114" t="s">
        <v>317</v>
      </c>
      <c r="K182" s="113">
        <f t="shared" si="5"/>
        <v>0</v>
      </c>
      <c r="L182" s="13"/>
      <c r="M182" s="13"/>
      <c r="N182" s="13"/>
      <c r="O182" s="13"/>
      <c r="P182" s="13"/>
      <c r="Q182" s="14"/>
      <c r="R182" s="14"/>
      <c r="S182" s="14"/>
      <c r="T182" s="31"/>
    </row>
    <row r="183" spans="3:20" x14ac:dyDescent="0.3">
      <c r="C183" s="84" t="s">
        <v>238</v>
      </c>
      <c r="D183" s="84">
        <v>1</v>
      </c>
      <c r="E183" s="84">
        <f>IF(D100=1,D183,0)</f>
        <v>0</v>
      </c>
      <c r="G183" s="106"/>
      <c r="J183" s="111" t="s">
        <v>318</v>
      </c>
      <c r="K183" s="115">
        <f>+D51/100</f>
        <v>0</v>
      </c>
      <c r="L183" s="13"/>
      <c r="M183" s="13"/>
      <c r="N183" s="13"/>
      <c r="O183" s="13"/>
      <c r="P183" s="13"/>
      <c r="Q183" s="14"/>
      <c r="R183" s="14"/>
      <c r="S183" s="14"/>
      <c r="T183" s="31"/>
    </row>
    <row r="184" spans="3:20" x14ac:dyDescent="0.3">
      <c r="C184" s="84" t="s">
        <v>239</v>
      </c>
      <c r="D184" s="84">
        <v>2</v>
      </c>
      <c r="E184" s="86">
        <f>IF(D100=2,D184,0)</f>
        <v>0</v>
      </c>
      <c r="G184" s="106"/>
      <c r="J184" s="32"/>
      <c r="K184" s="15"/>
      <c r="L184" s="13"/>
      <c r="M184" s="13"/>
      <c r="N184" s="13"/>
      <c r="O184" s="13"/>
      <c r="P184" s="13"/>
      <c r="Q184" s="14"/>
      <c r="R184" s="14"/>
      <c r="S184" s="14"/>
      <c r="T184" s="31"/>
    </row>
    <row r="185" spans="3:20" x14ac:dyDescent="0.3">
      <c r="C185" s="84" t="s">
        <v>240</v>
      </c>
      <c r="D185" s="84">
        <v>3</v>
      </c>
      <c r="E185" s="84">
        <f>IF(D100=3,D185,0)</f>
        <v>0</v>
      </c>
      <c r="G185" s="106"/>
      <c r="J185" s="108" t="s">
        <v>181</v>
      </c>
      <c r="K185" s="109">
        <f>MAX(K186:K188)</f>
        <v>0</v>
      </c>
      <c r="L185" s="13"/>
      <c r="M185" s="13"/>
      <c r="N185" s="13"/>
      <c r="O185" s="13"/>
      <c r="P185" s="13"/>
      <c r="Q185" s="14"/>
      <c r="R185" s="14"/>
      <c r="S185" s="14"/>
      <c r="T185" s="31"/>
    </row>
    <row r="186" spans="3:20" ht="43.5" x14ac:dyDescent="0.3">
      <c r="C186" s="84" t="s">
        <v>241</v>
      </c>
      <c r="D186" s="84">
        <v>4</v>
      </c>
      <c r="E186" s="84">
        <f>IF(D100&gt;=4,D186,0)</f>
        <v>0</v>
      </c>
      <c r="G186" s="106"/>
      <c r="J186" s="110" t="s">
        <v>319</v>
      </c>
      <c r="K186" s="24">
        <f>IF(AND(D53&gt;0,D56&gt;0),1,0)</f>
        <v>0</v>
      </c>
      <c r="L186" s="13"/>
      <c r="M186" s="13"/>
      <c r="N186" s="13"/>
      <c r="O186" s="13"/>
      <c r="P186" s="13"/>
      <c r="Q186" s="14"/>
      <c r="R186" s="14"/>
      <c r="S186" s="14"/>
      <c r="T186" s="31"/>
    </row>
    <row r="187" spans="3:20" ht="34.5" x14ac:dyDescent="0.3">
      <c r="C187" s="83" t="s">
        <v>257</v>
      </c>
      <c r="D187" s="82">
        <v>3</v>
      </c>
      <c r="E187" s="82">
        <f>MAX(E188:E189)</f>
        <v>0</v>
      </c>
      <c r="G187" s="106"/>
      <c r="J187" s="110" t="s">
        <v>320</v>
      </c>
      <c r="K187" s="25">
        <f>IF(OR(AND(D53&gt;0,D57&gt;0),AND(D54&gt;0,D56&gt;0)),2,0)</f>
        <v>0</v>
      </c>
      <c r="L187" s="13"/>
      <c r="M187" s="13"/>
      <c r="N187" s="13"/>
      <c r="O187" s="13"/>
      <c r="P187" s="13"/>
      <c r="Q187" s="14"/>
      <c r="R187" s="14"/>
      <c r="S187" s="14"/>
      <c r="T187" s="31"/>
    </row>
    <row r="188" spans="3:20" ht="44.25" thickBot="1" x14ac:dyDescent="0.35">
      <c r="C188" s="85" t="s">
        <v>245</v>
      </c>
      <c r="D188" s="84">
        <v>2</v>
      </c>
      <c r="E188" s="84">
        <f>IF(D112&gt;0,D188,0)</f>
        <v>0</v>
      </c>
      <c r="G188" s="106"/>
      <c r="J188" s="116" t="s">
        <v>321</v>
      </c>
      <c r="K188" s="26">
        <f>IF(AND(D54&gt;0,D57&gt;0),3,0)</f>
        <v>0</v>
      </c>
      <c r="L188" s="12"/>
      <c r="M188" s="12"/>
      <c r="N188" s="13"/>
      <c r="O188" s="13"/>
      <c r="P188" s="13"/>
      <c r="Q188" s="14"/>
      <c r="R188" s="14"/>
      <c r="S188" s="13"/>
      <c r="T188" s="31"/>
    </row>
    <row r="189" spans="3:20" ht="34.5" x14ac:dyDescent="0.3">
      <c r="C189" s="85" t="s">
        <v>246</v>
      </c>
      <c r="D189" s="84">
        <v>3</v>
      </c>
      <c r="E189" s="84">
        <f>IF(AND(D112&gt;0,D115&gt;0),D189,0)</f>
        <v>0</v>
      </c>
      <c r="G189" s="106"/>
      <c r="J189" s="33"/>
      <c r="K189" s="13"/>
      <c r="L189" s="13"/>
      <c r="M189" s="13"/>
      <c r="N189" s="13"/>
      <c r="O189" s="13"/>
      <c r="P189" s="13"/>
      <c r="Q189" s="13"/>
      <c r="R189" s="13"/>
      <c r="S189" s="13"/>
      <c r="T189" s="31"/>
    </row>
    <row r="190" spans="3:20" x14ac:dyDescent="0.3">
      <c r="G190" s="106"/>
      <c r="J190" s="33"/>
      <c r="K190" s="12"/>
      <c r="L190" s="12"/>
      <c r="M190" s="13"/>
      <c r="N190" s="18" t="s">
        <v>185</v>
      </c>
      <c r="O190" s="19"/>
      <c r="P190" s="19"/>
      <c r="Q190" s="117" t="s">
        <v>184</v>
      </c>
      <c r="R190" s="14"/>
      <c r="S190" s="132" t="s">
        <v>186</v>
      </c>
      <c r="T190" s="139" t="s">
        <v>187</v>
      </c>
    </row>
    <row r="191" spans="3:20" x14ac:dyDescent="0.3">
      <c r="G191" s="106"/>
      <c r="J191" s="33"/>
      <c r="K191" s="12"/>
      <c r="L191" s="12"/>
      <c r="M191" s="13"/>
      <c r="N191" s="119" t="s">
        <v>188</v>
      </c>
      <c r="O191" s="17"/>
      <c r="P191" s="119" t="str">
        <f>IF(K167=1,N191,"Не")</f>
        <v>Топловъздушна камина на пелети 6 KW</v>
      </c>
      <c r="Q191" s="117" t="str">
        <f>IF(N218=0,"Не",IF(P191="Не","Не",IF(AND(N218&gt;=S191,N218&lt;=T191),CONCATENATE(N191," - 1 бр."),"Не")))</f>
        <v>Не</v>
      </c>
      <c r="R191" s="14"/>
      <c r="S191" s="21">
        <v>3</v>
      </c>
      <c r="T191" s="120">
        <v>6</v>
      </c>
    </row>
    <row r="192" spans="3:20" x14ac:dyDescent="0.3">
      <c r="G192" s="106"/>
      <c r="J192" s="33"/>
      <c r="K192" s="12"/>
      <c r="L192" s="12"/>
      <c r="M192" s="13"/>
      <c r="N192" s="119" t="s">
        <v>189</v>
      </c>
      <c r="O192" s="17"/>
      <c r="P192" s="119" t="str">
        <f>IF(OR(K167=1,K168=2),N192,"Не")</f>
        <v>Топловъздушна камина на пелети 8 KW</v>
      </c>
      <c r="Q192" s="117" t="str">
        <f>IF(N218=0,"Не",IF(P192="Не","Не",IF(AND(N218&gt;S192,N218&lt;=T192),CONCATENATE(N192," - 1 бр."),"Не")))</f>
        <v>Не</v>
      </c>
      <c r="R192" s="14"/>
      <c r="S192" s="21">
        <f>+T191</f>
        <v>6</v>
      </c>
      <c r="T192" s="120">
        <v>8</v>
      </c>
    </row>
    <row r="193" spans="7:20" x14ac:dyDescent="0.3">
      <c r="G193" s="106"/>
      <c r="J193" s="33"/>
      <c r="K193" s="12"/>
      <c r="L193" s="12"/>
      <c r="M193" s="13"/>
      <c r="N193" s="119" t="s">
        <v>190</v>
      </c>
      <c r="O193" s="17"/>
      <c r="P193" s="119" t="str">
        <f>IF(OR(K167=1,K168=2),N193,"Не")</f>
        <v>Топловъздушна камина на пелети 10 KW</v>
      </c>
      <c r="Q193" s="117" t="str">
        <f>IF(N218=0,"Не",IF(P193="Не","Не",IF(AND(N218&gt;S193,N218&lt;=T193),CONCATENATE(N193," - 1 бр."),"Не")))</f>
        <v>Не</v>
      </c>
      <c r="R193" s="14"/>
      <c r="S193" s="21">
        <f>+T192</f>
        <v>8</v>
      </c>
      <c r="T193" s="120">
        <v>10</v>
      </c>
    </row>
    <row r="194" spans="7:20" x14ac:dyDescent="0.3">
      <c r="G194" s="106"/>
      <c r="J194" s="33"/>
      <c r="K194" s="12"/>
      <c r="L194" s="12"/>
      <c r="M194" s="13"/>
      <c r="N194" s="119" t="s">
        <v>191</v>
      </c>
      <c r="O194" s="17"/>
      <c r="P194" s="119" t="str">
        <f>IF(K168=2,N194,"Не")</f>
        <v>Не</v>
      </c>
      <c r="Q194" s="117" t="str">
        <f>IF(N218=0,"Не",IF(P194="Не","Не",IF(AND(N218&gt;S194,N218&lt;=T194),CONCATENATE(N194," - 1 бр."),"Не")))</f>
        <v>Не</v>
      </c>
      <c r="R194" s="14"/>
      <c r="S194" s="21">
        <f>+T193</f>
        <v>10</v>
      </c>
      <c r="T194" s="120">
        <v>14</v>
      </c>
    </row>
    <row r="195" spans="7:20" x14ac:dyDescent="0.3">
      <c r="G195" s="106"/>
      <c r="J195" s="33"/>
      <c r="K195" s="12"/>
      <c r="L195" s="12"/>
      <c r="M195" s="13"/>
      <c r="N195" s="119" t="s">
        <v>192</v>
      </c>
      <c r="O195" s="17"/>
      <c r="P195" s="119" t="str">
        <f>IF(K169=3,N195,"Не")</f>
        <v>Не</v>
      </c>
      <c r="Q195" s="117" t="str">
        <f>IF(N218=0,"Не",IF(P195="Не","Не",IF(AND(N218&gt;=S195,N218&lt;=T195),CONCATENATE(N195," - 1 бр."),"Не")))</f>
        <v>Не</v>
      </c>
      <c r="R195" s="14"/>
      <c r="S195" s="21">
        <v>10</v>
      </c>
      <c r="T195" s="120">
        <v>16</v>
      </c>
    </row>
    <row r="196" spans="7:20" x14ac:dyDescent="0.3">
      <c r="G196" s="106"/>
      <c r="J196" s="33"/>
      <c r="K196" s="12"/>
      <c r="L196" s="12"/>
      <c r="M196" s="13"/>
      <c r="N196" s="119" t="s">
        <v>193</v>
      </c>
      <c r="O196" s="17"/>
      <c r="P196" s="119" t="str">
        <f>IF(K169=3,N196,"Не")</f>
        <v>Не</v>
      </c>
      <c r="Q196" s="117" t="str">
        <f>IF(N218=0,"Не",IF(P196="Не","Не",IF(AND(N218&gt;S196,N218&lt;=T196),CONCATENATE(N196," - 1 бр."),"Не")))</f>
        <v>Не</v>
      </c>
      <c r="R196" s="14"/>
      <c r="S196" s="21">
        <f>+T195</f>
        <v>16</v>
      </c>
      <c r="T196" s="120">
        <v>20</v>
      </c>
    </row>
    <row r="197" spans="7:20" x14ac:dyDescent="0.3">
      <c r="G197" s="106"/>
      <c r="J197" s="33"/>
      <c r="K197" s="12"/>
      <c r="L197" s="12"/>
      <c r="M197" s="13"/>
      <c r="N197" s="119" t="s">
        <v>194</v>
      </c>
      <c r="O197" s="17"/>
      <c r="P197" s="119" t="str">
        <f>IF(K169=3,N197,"Не")</f>
        <v>Не</v>
      </c>
      <c r="Q197" s="117" t="str">
        <f>IF(N218=0,"Не",IF(P197="Не","Не",IF(AND(N218&gt;S197,N218&lt;=T197),CONCATENATE(N197," - 1 бр."),"Не")))</f>
        <v>Не</v>
      </c>
      <c r="R197" s="14"/>
      <c r="S197" s="21">
        <f>+T196</f>
        <v>20</v>
      </c>
      <c r="T197" s="120">
        <v>28</v>
      </c>
    </row>
    <row r="198" spans="7:20" x14ac:dyDescent="0.3">
      <c r="G198" s="106"/>
      <c r="J198" s="33"/>
      <c r="K198" s="12"/>
      <c r="L198" s="12"/>
      <c r="M198" s="13"/>
      <c r="N198" s="119" t="s">
        <v>195</v>
      </c>
      <c r="O198" s="17"/>
      <c r="P198" s="119" t="str">
        <f>IF(K169=3,N198,"Не")</f>
        <v>Не</v>
      </c>
      <c r="Q198" s="117" t="str">
        <f>IF(N218=0,"Не",IF(P198="Не","Не",IF(AND(N218&gt;S198,N218&lt;=T198),CONCATENATE(N198," - 1 бр."),"Не")))</f>
        <v>Не</v>
      </c>
      <c r="R198" s="14"/>
      <c r="S198" s="21">
        <v>20</v>
      </c>
      <c r="T198" s="120">
        <v>28</v>
      </c>
    </row>
    <row r="199" spans="7:20" x14ac:dyDescent="0.3">
      <c r="G199" s="106"/>
      <c r="J199" s="33"/>
      <c r="K199" s="12"/>
      <c r="L199" s="12"/>
      <c r="M199" s="13"/>
      <c r="N199" s="119" t="s">
        <v>196</v>
      </c>
      <c r="O199" s="17"/>
      <c r="P199" s="119" t="str">
        <f>IF(K169=3,N199,"Не")</f>
        <v>Не</v>
      </c>
      <c r="Q199" s="117" t="str">
        <f>IF(N218=0,"Не",IF(P199="Не","Не",IF(AND(N218&gt;S199,N218&lt;=T199),CONCATENATE(N199," - 1 бр."),"Не")))</f>
        <v>Не</v>
      </c>
      <c r="R199" s="14"/>
      <c r="S199" s="21">
        <f>+T198</f>
        <v>28</v>
      </c>
      <c r="T199" s="120">
        <v>38</v>
      </c>
    </row>
    <row r="200" spans="7:20" x14ac:dyDescent="0.3">
      <c r="G200" s="106"/>
      <c r="J200" s="33"/>
      <c r="K200" s="12"/>
      <c r="L200" s="12"/>
      <c r="M200" s="13"/>
      <c r="N200" s="119" t="s">
        <v>338</v>
      </c>
      <c r="O200" s="17"/>
      <c r="P200" s="119" t="str">
        <f>IF(K169=3,N200,"Не")</f>
        <v>Не</v>
      </c>
      <c r="Q200" s="117" t="str">
        <f>IF(N218=0,"Не",IF(P200="Не","Не",IF(AND(N218&gt;S200,N218&lt;=T200),CONCATENATE(N200," - 1 бр."),"Не")))</f>
        <v>Не</v>
      </c>
      <c r="R200" s="14"/>
      <c r="S200" s="21">
        <f>+T199</f>
        <v>38</v>
      </c>
      <c r="T200" s="120">
        <v>47</v>
      </c>
    </row>
    <row r="201" spans="7:20" ht="24" x14ac:dyDescent="0.3">
      <c r="G201" s="106"/>
      <c r="J201" s="33"/>
      <c r="K201" s="12"/>
      <c r="L201" s="12"/>
      <c r="M201" s="13"/>
      <c r="N201" s="119" t="s">
        <v>197</v>
      </c>
      <c r="O201" s="17"/>
      <c r="P201" s="119" t="str">
        <f>IF(K169=3,N201,"Не")</f>
        <v>Не</v>
      </c>
      <c r="Q201" s="117" t="str">
        <f>IF(N218=0,"Не",IF(P201="Не","Не",IF(AND(N218&gt;=S201,N218&lt;T201),CONCATENATE(N201," - 1 бр."),"Не")))</f>
        <v>Не</v>
      </c>
      <c r="R201" s="14"/>
      <c r="S201" s="21">
        <v>5</v>
      </c>
      <c r="T201" s="120">
        <v>27</v>
      </c>
    </row>
    <row r="202" spans="7:20" ht="24" x14ac:dyDescent="0.3">
      <c r="G202" s="106"/>
      <c r="J202" s="33"/>
      <c r="K202" s="12"/>
      <c r="L202" s="12"/>
      <c r="M202" s="13"/>
      <c r="N202" s="119" t="s">
        <v>198</v>
      </c>
      <c r="O202" s="17"/>
      <c r="P202" s="119" t="str">
        <f>IF(K169=3,N202,"Не")</f>
        <v>Не</v>
      </c>
      <c r="Q202" s="117" t="str">
        <f>IF(N218=0,"Не",IF(P202="Не","Не",IF(AND(N218&gt;S202,N218&lt;T202),CONCATENATE(N202," - 1 бр."),"Не")))</f>
        <v>Не</v>
      </c>
      <c r="R202" s="14"/>
      <c r="S202" s="21">
        <f>+T201</f>
        <v>27</v>
      </c>
      <c r="T202" s="120">
        <v>30</v>
      </c>
    </row>
    <row r="203" spans="7:20" ht="24" x14ac:dyDescent="0.3">
      <c r="G203" s="106"/>
      <c r="J203" s="33"/>
      <c r="K203" s="12"/>
      <c r="L203" s="12"/>
      <c r="M203" s="13"/>
      <c r="N203" s="119" t="s">
        <v>199</v>
      </c>
      <c r="O203" s="17"/>
      <c r="P203" s="119" t="str">
        <f>IF(K169=3,N203,"Не")</f>
        <v>Не</v>
      </c>
      <c r="Q203" s="117" t="str">
        <f>IF(N218=0,"Не",IF(P203="Не","Не",IF(AND(N218&gt;S203,N218&lt;=T203),CONCATENATE(N203," - 1 бр."),"Не")))</f>
        <v>Не</v>
      </c>
      <c r="R203" s="14"/>
      <c r="S203" s="21">
        <f>+T202</f>
        <v>30</v>
      </c>
      <c r="T203" s="120">
        <v>38</v>
      </c>
    </row>
    <row r="204" spans="7:20" ht="24" x14ac:dyDescent="0.3">
      <c r="G204" s="106"/>
      <c r="J204" s="33"/>
      <c r="K204" s="12"/>
      <c r="L204" s="12"/>
      <c r="M204" s="13"/>
      <c r="N204" s="119" t="s">
        <v>339</v>
      </c>
      <c r="O204" s="17"/>
      <c r="P204" s="119" t="str">
        <f>IF(K169=3,N204,"Не")</f>
        <v>Не</v>
      </c>
      <c r="Q204" s="117" t="str">
        <f>IF(N218=0,"Не",IF(P204="Не","Не",IF(AND(N218&gt;S204,N218&lt;=T204),CONCATENATE(N204," - 1 бр."),"Не")))</f>
        <v>Не</v>
      </c>
      <c r="R204" s="14"/>
      <c r="S204" s="21">
        <f>+T203</f>
        <v>38</v>
      </c>
      <c r="T204" s="120">
        <v>47</v>
      </c>
    </row>
    <row r="205" spans="7:20" ht="24" x14ac:dyDescent="0.3">
      <c r="G205" s="106"/>
      <c r="J205" s="33"/>
      <c r="K205" s="12"/>
      <c r="L205" s="12"/>
      <c r="M205" s="13"/>
      <c r="N205" s="119" t="s">
        <v>200</v>
      </c>
      <c r="O205" s="17"/>
      <c r="P205" s="119" t="str">
        <f>IF(K169=3,N205,"Не")</f>
        <v>Не</v>
      </c>
      <c r="Q205" s="117" t="str">
        <f>IF(N218=0,"Не",IF(P205="Не","Не",IF(AND(N218&gt;=S205,N218&lt;T205),CONCATENATE(N205," - 1 бр."),"Не")))</f>
        <v>Не</v>
      </c>
      <c r="R205" s="14"/>
      <c r="S205" s="21">
        <v>3</v>
      </c>
      <c r="T205" s="120">
        <v>22</v>
      </c>
    </row>
    <row r="206" spans="7:20" ht="24" x14ac:dyDescent="0.3">
      <c r="G206" s="106"/>
      <c r="J206" s="33"/>
      <c r="K206" s="12"/>
      <c r="L206" s="12"/>
      <c r="M206" s="13"/>
      <c r="N206" s="119" t="s">
        <v>201</v>
      </c>
      <c r="O206" s="17"/>
      <c r="P206" s="119" t="str">
        <f>IF(K169=3,N206,"Не")</f>
        <v>Не</v>
      </c>
      <c r="Q206" s="117" t="str">
        <f>IF(N218=0,"Не",IF(P206="Не","Не",IF(AND(N218&gt;S206,N218&lt;T206),CONCATENATE(N206," - 1 бр."),"Не")))</f>
        <v>Не</v>
      </c>
      <c r="R206" s="14"/>
      <c r="S206" s="21">
        <f>+T205</f>
        <v>22</v>
      </c>
      <c r="T206" s="120">
        <v>27</v>
      </c>
    </row>
    <row r="207" spans="7:20" ht="24" x14ac:dyDescent="0.3">
      <c r="G207" s="106"/>
      <c r="J207" s="33"/>
      <c r="K207" s="12"/>
      <c r="L207" s="12"/>
      <c r="M207" s="13"/>
      <c r="N207" s="119" t="s">
        <v>202</v>
      </c>
      <c r="O207" s="17"/>
      <c r="P207" s="119" t="str">
        <f>IF(K169=3,N207,"Не")</f>
        <v>Не</v>
      </c>
      <c r="Q207" s="117" t="str">
        <f>IF(N218=0,"Не",IF(P207="Не","Не",IF(AND(N218&gt;S207,N218&lt;T207),CONCATENATE(N207," - 1 бр."),"Не")))</f>
        <v>Не</v>
      </c>
      <c r="R207" s="14"/>
      <c r="S207" s="21">
        <f>+T206</f>
        <v>27</v>
      </c>
      <c r="T207" s="120">
        <v>40</v>
      </c>
    </row>
    <row r="208" spans="7:20" x14ac:dyDescent="0.3">
      <c r="G208" s="106"/>
      <c r="J208" s="33"/>
      <c r="K208" s="12"/>
      <c r="L208" s="12"/>
      <c r="M208" s="13"/>
      <c r="N208" s="119" t="s">
        <v>203</v>
      </c>
      <c r="O208" s="17"/>
      <c r="P208" s="119" t="str">
        <f>IF(K167=1,N208,"Не")</f>
        <v>Газов конвектор на природен газ 3 kW</v>
      </c>
      <c r="Q208" s="117" t="str">
        <f t="shared" ref="Q208:Q215" si="6">IF(P208="Не","Не",IF(R235&gt;0,CONCATENATE(N208," - ",R235," бр."),"Не"))</f>
        <v>Не</v>
      </c>
      <c r="R208" s="14"/>
      <c r="S208" s="14"/>
      <c r="T208" s="31"/>
    </row>
    <row r="209" spans="7:20" x14ac:dyDescent="0.3">
      <c r="G209" s="106"/>
      <c r="J209" s="33"/>
      <c r="K209" s="12"/>
      <c r="L209" s="12"/>
      <c r="M209" s="13"/>
      <c r="N209" s="119" t="s">
        <v>204</v>
      </c>
      <c r="O209" s="17"/>
      <c r="P209" s="119" t="str">
        <f>IF(K167=1,N209,"Не")</f>
        <v>Газов конвектор на природен газ 5 kW</v>
      </c>
      <c r="Q209" s="117" t="str">
        <f t="shared" si="6"/>
        <v>Не</v>
      </c>
      <c r="R209" s="14"/>
      <c r="S209" s="14"/>
      <c r="T209" s="31"/>
    </row>
    <row r="210" spans="7:20" x14ac:dyDescent="0.3">
      <c r="G210" s="106"/>
      <c r="J210" s="33"/>
      <c r="K210" s="12"/>
      <c r="L210" s="12"/>
      <c r="M210" s="13"/>
      <c r="N210" s="119" t="s">
        <v>205</v>
      </c>
      <c r="O210" s="17"/>
      <c r="P210" s="119" t="str">
        <f>IF(K167=1,N210,"Не")</f>
        <v>Климатик 9000 BTU (2.6 kW)</v>
      </c>
      <c r="Q210" s="117" t="str">
        <f t="shared" si="6"/>
        <v>Не</v>
      </c>
      <c r="R210" s="14"/>
      <c r="S210" s="14"/>
      <c r="T210" s="31"/>
    </row>
    <row r="211" spans="7:20" x14ac:dyDescent="0.3">
      <c r="G211" s="106"/>
      <c r="J211" s="33"/>
      <c r="K211" s="12"/>
      <c r="L211" s="12"/>
      <c r="M211" s="13"/>
      <c r="N211" s="119" t="s">
        <v>206</v>
      </c>
      <c r="O211" s="17"/>
      <c r="P211" s="119" t="str">
        <f>IF(K167=1,N211,"Не")</f>
        <v>Климатик 12000 BTU (3.4 kW)</v>
      </c>
      <c r="Q211" s="117" t="str">
        <f t="shared" si="6"/>
        <v>Не</v>
      </c>
      <c r="R211" s="14"/>
      <c r="S211" s="14"/>
      <c r="T211" s="31"/>
    </row>
    <row r="212" spans="7:20" x14ac:dyDescent="0.3">
      <c r="G212" s="106"/>
      <c r="J212" s="33"/>
      <c r="K212" s="12"/>
      <c r="L212" s="12"/>
      <c r="M212" s="13"/>
      <c r="N212" s="119" t="s">
        <v>207</v>
      </c>
      <c r="O212" s="17"/>
      <c r="P212" s="119" t="str">
        <f>IF(K167=1,N212,"Не")</f>
        <v>Климатик 15000 BTU (4.3 kW)</v>
      </c>
      <c r="Q212" s="117" t="str">
        <f t="shared" si="6"/>
        <v>Не</v>
      </c>
      <c r="R212" s="14"/>
      <c r="S212" s="14"/>
      <c r="T212" s="31"/>
    </row>
    <row r="213" spans="7:20" x14ac:dyDescent="0.3">
      <c r="G213" s="106"/>
      <c r="J213" s="33"/>
      <c r="K213" s="12"/>
      <c r="L213" s="12"/>
      <c r="M213" s="13"/>
      <c r="N213" s="119" t="s">
        <v>208</v>
      </c>
      <c r="O213" s="17"/>
      <c r="P213" s="119" t="str">
        <f>IF(K167=1,N213,"Не")</f>
        <v>Климатик 18000 BTU (5.2 kW)</v>
      </c>
      <c r="Q213" s="117" t="str">
        <f t="shared" si="6"/>
        <v>Не</v>
      </c>
      <c r="R213" s="14"/>
      <c r="S213" s="14"/>
      <c r="T213" s="31"/>
    </row>
    <row r="214" spans="7:20" x14ac:dyDescent="0.3">
      <c r="G214" s="106"/>
      <c r="J214" s="33"/>
      <c r="K214" s="12"/>
      <c r="L214" s="12"/>
      <c r="M214" s="13"/>
      <c r="N214" s="119" t="s">
        <v>209</v>
      </c>
      <c r="O214" s="17"/>
      <c r="P214" s="119" t="str">
        <f>IF(K167=1,N214,"Не")</f>
        <v>Климатик 24000 BTU (6.9 kW)</v>
      </c>
      <c r="Q214" s="117" t="str">
        <f t="shared" si="6"/>
        <v>Не</v>
      </c>
      <c r="R214" s="14"/>
      <c r="S214" s="14"/>
      <c r="T214" s="31"/>
    </row>
    <row r="215" spans="7:20" x14ac:dyDescent="0.3">
      <c r="G215" s="106"/>
      <c r="J215" s="33"/>
      <c r="K215" s="12"/>
      <c r="L215" s="12"/>
      <c r="M215" s="13"/>
      <c r="N215" s="119" t="s">
        <v>210</v>
      </c>
      <c r="O215" s="17"/>
      <c r="P215" s="119" t="str">
        <f>IF(K167=1,N215,"Не")</f>
        <v>Климатик 32000 BTU (9.2 kW)</v>
      </c>
      <c r="Q215" s="117" t="str">
        <f t="shared" si="6"/>
        <v>Не</v>
      </c>
      <c r="R215" s="14"/>
      <c r="S215" s="14"/>
      <c r="T215" s="31"/>
    </row>
    <row r="216" spans="7:20" x14ac:dyDescent="0.3">
      <c r="G216" s="106"/>
      <c r="J216" s="33"/>
      <c r="K216" s="12"/>
      <c r="L216" s="12"/>
      <c r="M216" s="12"/>
      <c r="N216" s="13"/>
      <c r="O216" s="13"/>
      <c r="P216" s="13"/>
      <c r="Q216" s="14"/>
      <c r="R216" s="14"/>
      <c r="S216" s="14"/>
      <c r="T216" s="31"/>
    </row>
    <row r="217" spans="7:20" x14ac:dyDescent="0.3">
      <c r="G217" s="106"/>
      <c r="J217" s="33"/>
      <c r="K217" s="12"/>
      <c r="L217" s="12"/>
      <c r="M217" s="12"/>
      <c r="N217" s="122" t="s">
        <v>211</v>
      </c>
      <c r="O217" s="14"/>
      <c r="P217" s="13"/>
      <c r="Q217" s="14"/>
      <c r="R217" s="14"/>
      <c r="S217" s="14"/>
      <c r="T217" s="31"/>
    </row>
    <row r="218" spans="7:20" ht="36" x14ac:dyDescent="0.3">
      <c r="G218" s="106"/>
      <c r="J218" s="33"/>
      <c r="K218" s="12"/>
      <c r="L218" s="12"/>
      <c r="M218" s="12"/>
      <c r="N218" s="122">
        <f>IFERROR(IF(Q218+K185=11,T220/1000,IF(OR(Q218+K185=2,Q218+K185=12),T221/1000,IF(Q218+K185=13,T222/1000,IF(Q218+K185=21,T223/1000,IF(Q218+K185=22,T224/1000,IF(Q218+K185=23,T225/1000,IF(Q218+K185=0,"Непълнен отговор на въпроси 3 и 4","Некоректен отговор на  4 въпрос"))))))),0)</f>
        <v>0</v>
      </c>
      <c r="O218" s="122" t="s">
        <v>212</v>
      </c>
      <c r="P218" s="13"/>
      <c r="Q218" s="19" t="str">
        <f>IF(K171=1,10,IF(K171=2,20,"Неправилно попълнен отговор на въпрос 3."))</f>
        <v>Неправилно попълнен отговор на въпрос 3.</v>
      </c>
      <c r="R218" s="14"/>
      <c r="S218" s="122" t="s">
        <v>182</v>
      </c>
      <c r="T218" s="123" t="s">
        <v>183</v>
      </c>
    </row>
    <row r="219" spans="7:20" x14ac:dyDescent="0.3">
      <c r="G219" s="106"/>
      <c r="J219" s="33"/>
      <c r="K219" s="12"/>
      <c r="L219" s="12"/>
      <c r="M219" s="12"/>
      <c r="N219" s="13"/>
      <c r="O219" s="13"/>
      <c r="P219" s="13"/>
      <c r="Q219" s="14"/>
      <c r="R219" s="14"/>
      <c r="S219" s="124">
        <f>K183*K178</f>
        <v>0</v>
      </c>
      <c r="T219" s="125">
        <f>K177*K183-S219</f>
        <v>0</v>
      </c>
    </row>
    <row r="220" spans="7:20" x14ac:dyDescent="0.3">
      <c r="G220" s="106"/>
      <c r="J220" s="33"/>
      <c r="K220" s="12"/>
      <c r="L220" s="12"/>
      <c r="M220" s="12"/>
      <c r="N220" s="22"/>
      <c r="O220" s="126" t="s">
        <v>213</v>
      </c>
      <c r="P220" s="126" t="s">
        <v>213</v>
      </c>
      <c r="Q220" s="126" t="s">
        <v>213</v>
      </c>
      <c r="R220" s="14"/>
      <c r="S220" s="14"/>
      <c r="T220" s="127">
        <f>S219*O222+T219*O222*O224</f>
        <v>0</v>
      </c>
    </row>
    <row r="221" spans="7:20" ht="24" x14ac:dyDescent="0.3">
      <c r="G221" s="106"/>
      <c r="J221" s="33"/>
      <c r="K221" s="12"/>
      <c r="L221" s="12"/>
      <c r="M221" s="12"/>
      <c r="N221" s="22"/>
      <c r="O221" s="119" t="s">
        <v>214</v>
      </c>
      <c r="P221" s="119" t="s">
        <v>215</v>
      </c>
      <c r="Q221" s="119" t="s">
        <v>216</v>
      </c>
      <c r="R221" s="14"/>
      <c r="S221" s="14"/>
      <c r="T221" s="128">
        <f>S219*P222+T219*P224*P222</f>
        <v>0</v>
      </c>
    </row>
    <row r="222" spans="7:20" x14ac:dyDescent="0.3">
      <c r="G222" s="106"/>
      <c r="J222" s="33"/>
      <c r="K222" s="12"/>
      <c r="L222" s="12"/>
      <c r="M222" s="12"/>
      <c r="N222" s="119" t="s">
        <v>217</v>
      </c>
      <c r="O222" s="129">
        <v>40</v>
      </c>
      <c r="P222" s="129">
        <v>45</v>
      </c>
      <c r="Q222" s="130">
        <v>60</v>
      </c>
      <c r="R222" s="14"/>
      <c r="S222" s="14"/>
      <c r="T222" s="128">
        <f>S219*Q222+T219*Q222*Q224</f>
        <v>0</v>
      </c>
    </row>
    <row r="223" spans="7:20" x14ac:dyDescent="0.3">
      <c r="G223" s="106"/>
      <c r="J223" s="33"/>
      <c r="K223" s="12"/>
      <c r="L223" s="12"/>
      <c r="M223" s="12"/>
      <c r="N223" s="119" t="s">
        <v>218</v>
      </c>
      <c r="O223" s="129">
        <v>45</v>
      </c>
      <c r="P223" s="129">
        <v>55</v>
      </c>
      <c r="Q223" s="130">
        <v>70</v>
      </c>
      <c r="R223" s="14"/>
      <c r="S223" s="14"/>
      <c r="T223" s="128">
        <f>S219*O223+T219*O223*O225</f>
        <v>0</v>
      </c>
    </row>
    <row r="224" spans="7:20" ht="24" x14ac:dyDescent="0.3">
      <c r="G224" s="106"/>
      <c r="J224" s="33"/>
      <c r="K224" s="12"/>
      <c r="L224" s="12"/>
      <c r="M224" s="12"/>
      <c r="N224" s="119" t="s">
        <v>219</v>
      </c>
      <c r="O224" s="19">
        <v>0.15</v>
      </c>
      <c r="P224" s="19">
        <v>0.15</v>
      </c>
      <c r="Q224" s="21">
        <v>0.15</v>
      </c>
      <c r="R224" s="14"/>
      <c r="S224" s="14"/>
      <c r="T224" s="128">
        <f>S219*P223+T219*P223*P225</f>
        <v>0</v>
      </c>
    </row>
    <row r="225" spans="7:20" ht="24" x14ac:dyDescent="0.3">
      <c r="G225" s="106"/>
      <c r="J225" s="33"/>
      <c r="K225" s="12"/>
      <c r="L225" s="12"/>
      <c r="M225" s="12"/>
      <c r="N225" s="119" t="s">
        <v>220</v>
      </c>
      <c r="O225" s="19">
        <v>0.15</v>
      </c>
      <c r="P225" s="19">
        <v>0.15</v>
      </c>
      <c r="Q225" s="21">
        <v>0.15</v>
      </c>
      <c r="R225" s="14"/>
      <c r="S225" s="14"/>
      <c r="T225" s="128">
        <f>S219*Q223+T219*Q223*Q225</f>
        <v>0</v>
      </c>
    </row>
    <row r="226" spans="7:20" x14ac:dyDescent="0.3">
      <c r="G226" s="106"/>
      <c r="J226" s="33"/>
      <c r="K226" s="12"/>
      <c r="L226" s="12"/>
      <c r="M226" s="12"/>
      <c r="N226" s="13"/>
      <c r="O226" s="13"/>
      <c r="P226" s="13"/>
      <c r="Q226" s="14"/>
      <c r="R226" s="14"/>
      <c r="S226" s="14"/>
      <c r="T226" s="31"/>
    </row>
    <row r="227" spans="7:20" ht="49.5" x14ac:dyDescent="0.3">
      <c r="G227" s="106"/>
      <c r="J227" s="33"/>
      <c r="K227" s="12"/>
      <c r="L227" s="12"/>
      <c r="M227" s="12"/>
      <c r="N227" s="20" t="s">
        <v>221</v>
      </c>
      <c r="O227" s="20" t="s">
        <v>322</v>
      </c>
      <c r="P227" s="20" t="s">
        <v>323</v>
      </c>
      <c r="Q227" s="20" t="s">
        <v>324</v>
      </c>
      <c r="R227" s="14"/>
      <c r="S227" s="14"/>
      <c r="T227" s="31"/>
    </row>
    <row r="228" spans="7:20" x14ac:dyDescent="0.3">
      <c r="G228" s="106"/>
      <c r="J228" s="33"/>
      <c r="K228" s="12"/>
      <c r="L228" s="12"/>
      <c r="M228" s="12"/>
      <c r="N228" s="20" t="s">
        <v>222</v>
      </c>
      <c r="O228" s="19">
        <f>+K180</f>
        <v>0</v>
      </c>
      <c r="P228" s="19">
        <f>+K181</f>
        <v>0</v>
      </c>
      <c r="Q228" s="21">
        <f>+K182</f>
        <v>0</v>
      </c>
      <c r="R228" s="14"/>
      <c r="S228" s="14"/>
      <c r="T228" s="31"/>
    </row>
    <row r="229" spans="7:20" x14ac:dyDescent="0.3">
      <c r="G229" s="106"/>
      <c r="J229" s="33"/>
      <c r="K229" s="12"/>
      <c r="L229" s="12"/>
      <c r="M229" s="12"/>
      <c r="N229" s="20" t="s">
        <v>223</v>
      </c>
      <c r="O229" s="20">
        <f>+O228*K183</f>
        <v>0</v>
      </c>
      <c r="P229" s="20">
        <f>+P228*K183</f>
        <v>0</v>
      </c>
      <c r="Q229" s="20">
        <f>+Q228*K183</f>
        <v>0</v>
      </c>
      <c r="R229" s="14"/>
      <c r="S229" s="14"/>
      <c r="T229" s="31"/>
    </row>
    <row r="230" spans="7:20" x14ac:dyDescent="0.3">
      <c r="G230" s="106"/>
      <c r="J230" s="33"/>
      <c r="K230" s="12"/>
      <c r="L230" s="12"/>
      <c r="M230" s="12"/>
      <c r="N230" s="119" t="s">
        <v>214</v>
      </c>
      <c r="O230" s="131">
        <f>IF(K185=1,O229*O222/1000,0)</f>
        <v>0</v>
      </c>
      <c r="P230" s="131">
        <f>IF(K185=1,P229*O222/1000,0)</f>
        <v>0</v>
      </c>
      <c r="Q230" s="131">
        <f>IF(K185=1,Q229*O222/1000,0)</f>
        <v>0</v>
      </c>
      <c r="R230" s="14"/>
      <c r="S230" s="14"/>
      <c r="T230" s="31"/>
    </row>
    <row r="231" spans="7:20" ht="24" x14ac:dyDescent="0.3">
      <c r="G231" s="106"/>
      <c r="J231" s="33"/>
      <c r="K231" s="12"/>
      <c r="L231" s="12"/>
      <c r="M231" s="12"/>
      <c r="N231" s="119" t="s">
        <v>215</v>
      </c>
      <c r="O231" s="131">
        <f>IF(K185=2,O229*P222/1000,0)</f>
        <v>0</v>
      </c>
      <c r="P231" s="131">
        <f>IF(K185=2,P229*P222/1000,0)</f>
        <v>0</v>
      </c>
      <c r="Q231" s="131">
        <f>IF(K185=2,Q229*P222/1000,0)</f>
        <v>0</v>
      </c>
      <c r="R231" s="14"/>
      <c r="S231" s="14"/>
      <c r="T231" s="31"/>
    </row>
    <row r="232" spans="7:20" x14ac:dyDescent="0.3">
      <c r="G232" s="106"/>
      <c r="J232" s="33"/>
      <c r="K232" s="12"/>
      <c r="L232" s="12"/>
      <c r="M232" s="12"/>
      <c r="N232" s="119" t="s">
        <v>216</v>
      </c>
      <c r="O232" s="131">
        <f>IF(K185=3,O229*Q222/1000,0)</f>
        <v>0</v>
      </c>
      <c r="P232" s="131">
        <f>IF(K185=3,P229*Q222/1000,0)</f>
        <v>0</v>
      </c>
      <c r="Q232" s="131">
        <f>IF(K185=3,Q229*Q222/1000,0)</f>
        <v>0</v>
      </c>
      <c r="R232" s="14"/>
      <c r="S232" s="14"/>
      <c r="T232" s="31"/>
    </row>
    <row r="233" spans="7:20" x14ac:dyDescent="0.3">
      <c r="G233" s="106"/>
      <c r="J233" s="33"/>
      <c r="K233" s="12"/>
      <c r="L233" s="12"/>
      <c r="M233" s="12"/>
      <c r="N233" s="13"/>
      <c r="O233" s="13"/>
      <c r="P233" s="13"/>
      <c r="Q233" s="14"/>
      <c r="R233" s="14"/>
      <c r="S233" s="14"/>
      <c r="T233" s="31"/>
    </row>
    <row r="234" spans="7:20" x14ac:dyDescent="0.3">
      <c r="G234" s="106"/>
      <c r="J234" s="33"/>
      <c r="K234" s="12"/>
      <c r="L234" s="118" t="s">
        <v>186</v>
      </c>
      <c r="M234" s="118" t="s">
        <v>187</v>
      </c>
      <c r="N234" s="20" t="s">
        <v>224</v>
      </c>
      <c r="O234" s="20" t="s">
        <v>325</v>
      </c>
      <c r="P234" s="20" t="s">
        <v>326</v>
      </c>
      <c r="Q234" s="20" t="s">
        <v>327</v>
      </c>
      <c r="R234" s="132" t="s">
        <v>328</v>
      </c>
      <c r="S234" s="14"/>
      <c r="T234" s="31"/>
    </row>
    <row r="235" spans="7:20" x14ac:dyDescent="0.3">
      <c r="G235" s="106"/>
      <c r="J235" s="33"/>
      <c r="K235" s="12"/>
      <c r="L235" s="121">
        <v>0</v>
      </c>
      <c r="M235" s="121">
        <v>3.5</v>
      </c>
      <c r="N235" s="133" t="s">
        <v>203</v>
      </c>
      <c r="O235" s="19">
        <f t="shared" ref="O235:O242" si="7">IF(O$228&gt;0,IF(AND(MAX(O$230:O$232)&gt;L235,MAX(O$230:O$232)&lt;=M235),1,0),0)</f>
        <v>0</v>
      </c>
      <c r="P235" s="19">
        <f t="shared" ref="P235:P242" si="8">IF(P$228&gt;0,IF(AND(MAX(P$230:P$232)&gt;L235,MAX(P$230:P$232)&lt;=M235),1,0),0)</f>
        <v>0</v>
      </c>
      <c r="Q235" s="19">
        <f t="shared" ref="Q235:Q242" si="9">IF(Q$228&gt;0,IF(AND(MAX(Q$230:Q$232)&gt;L235,MAX(Q$230:Q$232)&lt;=M235),1,0),0)</f>
        <v>0</v>
      </c>
      <c r="R235" s="132">
        <f>SUM(O235:Q235)</f>
        <v>0</v>
      </c>
      <c r="S235" s="14"/>
      <c r="T235" s="31"/>
    </row>
    <row r="236" spans="7:20" x14ac:dyDescent="0.3">
      <c r="G236" s="106"/>
      <c r="J236" s="33"/>
      <c r="K236" s="12"/>
      <c r="L236" s="121">
        <f>+M235</f>
        <v>3.5</v>
      </c>
      <c r="M236" s="121">
        <v>5.5</v>
      </c>
      <c r="N236" s="133" t="s">
        <v>204</v>
      </c>
      <c r="O236" s="19">
        <f t="shared" si="7"/>
        <v>0</v>
      </c>
      <c r="P236" s="19">
        <f t="shared" si="8"/>
        <v>0</v>
      </c>
      <c r="Q236" s="19">
        <f t="shared" si="9"/>
        <v>0</v>
      </c>
      <c r="R236" s="132">
        <f t="shared" ref="R236:R242" si="10">SUM(O236:Q236)</f>
        <v>0</v>
      </c>
      <c r="S236" s="14"/>
      <c r="T236" s="31"/>
    </row>
    <row r="237" spans="7:20" x14ac:dyDescent="0.3">
      <c r="G237" s="106"/>
      <c r="J237" s="33"/>
      <c r="K237" s="12"/>
      <c r="L237" s="121">
        <v>0</v>
      </c>
      <c r="M237" s="121">
        <v>2.8</v>
      </c>
      <c r="N237" s="134" t="s">
        <v>205</v>
      </c>
      <c r="O237" s="19">
        <f t="shared" si="7"/>
        <v>0</v>
      </c>
      <c r="P237" s="19">
        <f t="shared" si="8"/>
        <v>0</v>
      </c>
      <c r="Q237" s="19">
        <f t="shared" si="9"/>
        <v>0</v>
      </c>
      <c r="R237" s="132">
        <f t="shared" si="10"/>
        <v>0</v>
      </c>
      <c r="S237" s="14"/>
      <c r="T237" s="31"/>
    </row>
    <row r="238" spans="7:20" x14ac:dyDescent="0.3">
      <c r="G238" s="106"/>
      <c r="J238" s="33"/>
      <c r="K238" s="12"/>
      <c r="L238" s="121">
        <f>+M237</f>
        <v>2.8</v>
      </c>
      <c r="M238" s="121">
        <v>3.6</v>
      </c>
      <c r="N238" s="134" t="s">
        <v>206</v>
      </c>
      <c r="O238" s="19">
        <f t="shared" si="7"/>
        <v>0</v>
      </c>
      <c r="P238" s="19">
        <f t="shared" si="8"/>
        <v>0</v>
      </c>
      <c r="Q238" s="19">
        <f t="shared" si="9"/>
        <v>0</v>
      </c>
      <c r="R238" s="132">
        <f t="shared" si="10"/>
        <v>0</v>
      </c>
      <c r="S238" s="14"/>
      <c r="T238" s="31"/>
    </row>
    <row r="239" spans="7:20" x14ac:dyDescent="0.3">
      <c r="G239" s="106"/>
      <c r="J239" s="33"/>
      <c r="K239" s="12"/>
      <c r="L239" s="121">
        <f>+M238</f>
        <v>3.6</v>
      </c>
      <c r="M239" s="121">
        <v>4.5</v>
      </c>
      <c r="N239" s="134" t="s">
        <v>207</v>
      </c>
      <c r="O239" s="19">
        <f t="shared" si="7"/>
        <v>0</v>
      </c>
      <c r="P239" s="19">
        <f t="shared" si="8"/>
        <v>0</v>
      </c>
      <c r="Q239" s="19">
        <f t="shared" si="9"/>
        <v>0</v>
      </c>
      <c r="R239" s="132">
        <f t="shared" si="10"/>
        <v>0</v>
      </c>
      <c r="S239" s="14"/>
      <c r="T239" s="31"/>
    </row>
    <row r="240" spans="7:20" x14ac:dyDescent="0.3">
      <c r="G240" s="106"/>
      <c r="J240" s="33"/>
      <c r="K240" s="12"/>
      <c r="L240" s="121">
        <f>+M239</f>
        <v>4.5</v>
      </c>
      <c r="M240" s="121">
        <v>5.4</v>
      </c>
      <c r="N240" s="134" t="s">
        <v>208</v>
      </c>
      <c r="O240" s="19">
        <f t="shared" si="7"/>
        <v>0</v>
      </c>
      <c r="P240" s="19">
        <f t="shared" si="8"/>
        <v>0</v>
      </c>
      <c r="Q240" s="19">
        <f t="shared" si="9"/>
        <v>0</v>
      </c>
      <c r="R240" s="132">
        <f t="shared" si="10"/>
        <v>0</v>
      </c>
      <c r="S240" s="14"/>
      <c r="T240" s="31"/>
    </row>
    <row r="241" spans="10:20" x14ac:dyDescent="0.3">
      <c r="J241" s="33"/>
      <c r="K241" s="12"/>
      <c r="L241" s="121">
        <f>+M240</f>
        <v>5.4</v>
      </c>
      <c r="M241" s="121">
        <v>7.1</v>
      </c>
      <c r="N241" s="134" t="s">
        <v>209</v>
      </c>
      <c r="O241" s="19">
        <f t="shared" si="7"/>
        <v>0</v>
      </c>
      <c r="P241" s="19">
        <f t="shared" si="8"/>
        <v>0</v>
      </c>
      <c r="Q241" s="19">
        <f t="shared" si="9"/>
        <v>0</v>
      </c>
      <c r="R241" s="132">
        <f t="shared" si="10"/>
        <v>0</v>
      </c>
      <c r="S241" s="14"/>
      <c r="T241" s="31"/>
    </row>
    <row r="242" spans="10:20" ht="18" thickBot="1" x14ac:dyDescent="0.35">
      <c r="J242" s="34"/>
      <c r="K242" s="35"/>
      <c r="L242" s="135">
        <f>+M241</f>
        <v>7.1</v>
      </c>
      <c r="M242" s="135">
        <v>9.5</v>
      </c>
      <c r="N242" s="136" t="s">
        <v>210</v>
      </c>
      <c r="O242" s="137">
        <f t="shared" si="7"/>
        <v>0</v>
      </c>
      <c r="P242" s="137">
        <f t="shared" si="8"/>
        <v>0</v>
      </c>
      <c r="Q242" s="137">
        <f t="shared" si="9"/>
        <v>0</v>
      </c>
      <c r="R242" s="138">
        <f t="shared" si="10"/>
        <v>0</v>
      </c>
      <c r="S242" s="36"/>
      <c r="T242" s="37"/>
    </row>
    <row r="243" spans="10:20" ht="18" thickTop="1" x14ac:dyDescent="0.3"/>
  </sheetData>
  <sheetProtection formatCells="0" formatColumns="0" formatRows="0" selectLockedCells="1"/>
  <mergeCells count="29">
    <mergeCell ref="B120:B122"/>
    <mergeCell ref="B124:D124"/>
    <mergeCell ref="C129:D129"/>
    <mergeCell ref="B157:D157"/>
    <mergeCell ref="J164:K164"/>
    <mergeCell ref="B117:B119"/>
    <mergeCell ref="B77:B79"/>
    <mergeCell ref="B81:B83"/>
    <mergeCell ref="B85:B87"/>
    <mergeCell ref="B89:B94"/>
    <mergeCell ref="B95:B97"/>
    <mergeCell ref="B99:D99"/>
    <mergeCell ref="B102:B104"/>
    <mergeCell ref="B105:B107"/>
    <mergeCell ref="B108:B110"/>
    <mergeCell ref="B111:B113"/>
    <mergeCell ref="B114:B116"/>
    <mergeCell ref="B72:B75"/>
    <mergeCell ref="B11:D11"/>
    <mergeCell ref="B13:D13"/>
    <mergeCell ref="B14:C14"/>
    <mergeCell ref="B16:D16"/>
    <mergeCell ref="B37:D37"/>
    <mergeCell ref="B38:B42"/>
    <mergeCell ref="B43:B46"/>
    <mergeCell ref="B52:B54"/>
    <mergeCell ref="B55:B57"/>
    <mergeCell ref="B58:B64"/>
    <mergeCell ref="B65:B70"/>
  </mergeCells>
  <conditionalFormatting sqref="E38">
    <cfRule type="cellIs" dxfId="272" priority="21" operator="greaterThan">
      <formula>0</formula>
    </cfRule>
  </conditionalFormatting>
  <conditionalFormatting sqref="E43">
    <cfRule type="cellIs" dxfId="271" priority="20" operator="greaterThan">
      <formula>0</formula>
    </cfRule>
  </conditionalFormatting>
  <conditionalFormatting sqref="E52">
    <cfRule type="cellIs" dxfId="270" priority="19" operator="greaterThan">
      <formula>0</formula>
    </cfRule>
  </conditionalFormatting>
  <conditionalFormatting sqref="E55">
    <cfRule type="cellIs" dxfId="269" priority="18" operator="greaterThan">
      <formula>0</formula>
    </cfRule>
  </conditionalFormatting>
  <conditionalFormatting sqref="E65">
    <cfRule type="cellIs" dxfId="268" priority="17" operator="greaterThan">
      <formula>0</formula>
    </cfRule>
  </conditionalFormatting>
  <conditionalFormatting sqref="E77">
    <cfRule type="cellIs" dxfId="267" priority="16" operator="greaterThan">
      <formula>0</formula>
    </cfRule>
  </conditionalFormatting>
  <conditionalFormatting sqref="E81">
    <cfRule type="cellIs" dxfId="266" priority="15" operator="greaterThan">
      <formula>0</formula>
    </cfRule>
  </conditionalFormatting>
  <conditionalFormatting sqref="E85">
    <cfRule type="cellIs" dxfId="265" priority="14" operator="greaterThan">
      <formula>0</formula>
    </cfRule>
  </conditionalFormatting>
  <conditionalFormatting sqref="E95">
    <cfRule type="cellIs" dxfId="264" priority="13" operator="greaterThan">
      <formula>0</formula>
    </cfRule>
  </conditionalFormatting>
  <conditionalFormatting sqref="E102">
    <cfRule type="cellIs" dxfId="263" priority="12" operator="greaterThan">
      <formula>0</formula>
    </cfRule>
  </conditionalFormatting>
  <conditionalFormatting sqref="E105">
    <cfRule type="cellIs" dxfId="262" priority="11" operator="greaterThan">
      <formula>0</formula>
    </cfRule>
  </conditionalFormatting>
  <conditionalFormatting sqref="E108">
    <cfRule type="cellIs" dxfId="261" priority="10" operator="greaterThan">
      <formula>0</formula>
    </cfRule>
  </conditionalFormatting>
  <conditionalFormatting sqref="E111">
    <cfRule type="cellIs" dxfId="260" priority="9" operator="greaterThan">
      <formula>0</formula>
    </cfRule>
  </conditionalFormatting>
  <conditionalFormatting sqref="E114">
    <cfRule type="cellIs" dxfId="259" priority="8" operator="greaterThan">
      <formula>0</formula>
    </cfRule>
  </conditionalFormatting>
  <conditionalFormatting sqref="E156">
    <cfRule type="cellIs" dxfId="258" priority="7" operator="greaterThan">
      <formula>0</formula>
    </cfRule>
  </conditionalFormatting>
  <conditionalFormatting sqref="E149">
    <cfRule type="cellIs" dxfId="257" priority="6" operator="greaterThan">
      <formula>0</formula>
    </cfRule>
  </conditionalFormatting>
  <conditionalFormatting sqref="E147">
    <cfRule type="cellIs" dxfId="256" priority="5" operator="greaterThan">
      <formula>0</formula>
    </cfRule>
  </conditionalFormatting>
  <conditionalFormatting sqref="E130">
    <cfRule type="cellIs" dxfId="255" priority="4" operator="greaterThan">
      <formula>0</formula>
    </cfRule>
  </conditionalFormatting>
  <conditionalFormatting sqref="E129">
    <cfRule type="cellIs" dxfId="254" priority="3" operator="greaterThan">
      <formula>0</formula>
    </cfRule>
  </conditionalFormatting>
  <conditionalFormatting sqref="E155">
    <cfRule type="cellIs" dxfId="253" priority="2" operator="greaterThan">
      <formula>0</formula>
    </cfRule>
  </conditionalFormatting>
  <conditionalFormatting sqref="E89">
    <cfRule type="cellIs" dxfId="252" priority="1" operator="greaterThan">
      <formula>0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scale="71" fitToHeight="0" orientation="portrait" r:id="rId1"/>
  <headerFooter>
    <oddFooter>&amp;C &amp;P</oddFooter>
  </headerFooter>
  <rowBreaks count="5" manualBreakCount="5">
    <brk id="36" max="16383" man="1"/>
    <brk id="71" min="1" max="3" man="1"/>
    <brk id="98" min="1" max="3" man="1"/>
    <brk id="123" max="16383" man="1"/>
    <brk id="156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61</vt:i4>
      </vt:variant>
    </vt:vector>
  </HeadingPairs>
  <TitlesOfParts>
    <vt:vector size="83" baseType="lpstr">
      <vt:lpstr>1</vt:lpstr>
      <vt:lpstr>Образец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Обобщение</vt:lpstr>
      <vt:lpstr>'1'!_ftn1</vt:lpstr>
      <vt:lpstr>'10'!_ftn1</vt:lpstr>
      <vt:lpstr>'11'!_ftn1</vt:lpstr>
      <vt:lpstr>'12'!_ftn1</vt:lpstr>
      <vt:lpstr>'13'!_ftn1</vt:lpstr>
      <vt:lpstr>'14'!_ftn1</vt:lpstr>
      <vt:lpstr>'15'!_ftn1</vt:lpstr>
      <vt:lpstr>'16'!_ftn1</vt:lpstr>
      <vt:lpstr>'17'!_ftn1</vt:lpstr>
      <vt:lpstr>'18'!_ftn1</vt:lpstr>
      <vt:lpstr>'19'!_ftn1</vt:lpstr>
      <vt:lpstr>'2'!_ftn1</vt:lpstr>
      <vt:lpstr>'20'!_ftn1</vt:lpstr>
      <vt:lpstr>'3'!_ftn1</vt:lpstr>
      <vt:lpstr>'4'!_ftn1</vt:lpstr>
      <vt:lpstr>'5'!_ftn1</vt:lpstr>
      <vt:lpstr>'6'!_ftn1</vt:lpstr>
      <vt:lpstr>'7'!_ftn1</vt:lpstr>
      <vt:lpstr>'8'!_ftn1</vt:lpstr>
      <vt:lpstr>'9'!_ftn1</vt:lpstr>
      <vt:lpstr>'1'!_ftnref1</vt:lpstr>
      <vt:lpstr>'10'!_ftnref1</vt:lpstr>
      <vt:lpstr>'11'!_ftnref1</vt:lpstr>
      <vt:lpstr>'12'!_ftnref1</vt:lpstr>
      <vt:lpstr>'13'!_ftnref1</vt:lpstr>
      <vt:lpstr>'14'!_ftnref1</vt:lpstr>
      <vt:lpstr>'15'!_ftnref1</vt:lpstr>
      <vt:lpstr>'16'!_ftnref1</vt:lpstr>
      <vt:lpstr>'17'!_ftnref1</vt:lpstr>
      <vt:lpstr>'18'!_ftnref1</vt:lpstr>
      <vt:lpstr>'19'!_ftnref1</vt:lpstr>
      <vt:lpstr>'2'!_ftnref1</vt:lpstr>
      <vt:lpstr>'20'!_ftnref1</vt:lpstr>
      <vt:lpstr>'3'!_ftnref1</vt:lpstr>
      <vt:lpstr>'4'!_ftnref1</vt:lpstr>
      <vt:lpstr>'5'!_ftnref1</vt:lpstr>
      <vt:lpstr>'6'!_ftnref1</vt:lpstr>
      <vt:lpstr>'7'!_ftnref1</vt:lpstr>
      <vt:lpstr>'8'!_ftnref1</vt:lpstr>
      <vt:lpstr>'9'!_ftnref1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'Образец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SY</cp:lastModifiedBy>
  <cp:lastPrinted>2020-03-30T11:44:37Z</cp:lastPrinted>
  <dcterms:created xsi:type="dcterms:W3CDTF">2015-06-05T18:17:20Z</dcterms:created>
  <dcterms:modified xsi:type="dcterms:W3CDTF">2020-05-12T16:06:47Z</dcterms:modified>
</cp:coreProperties>
</file>