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Приход" sheetId="1" r:id="rId1"/>
  </sheets>
  <definedNames/>
  <calcPr fullCalcOnLoad="1"/>
</workbook>
</file>

<file path=xl/sharedStrings.xml><?xml version="1.0" encoding="utf-8"?>
<sst xmlns="http://schemas.openxmlformats.org/spreadsheetml/2006/main" count="133" uniqueCount="128">
  <si>
    <t>СБОРЕН ОТЧЕТ ЗА КАСОВОТО ИЗПЪЛНЕНИЕ НА БЮДЖЕТА</t>
  </si>
  <si>
    <t>Наименование</t>
  </si>
  <si>
    <r>
      <t xml:space="preserve">№ </t>
    </r>
    <r>
      <rPr>
        <sz val="9"/>
        <rFont val="Arial"/>
        <family val="2"/>
      </rPr>
      <t>на §§</t>
    </r>
  </si>
  <si>
    <t>ВСИЧКО държ. и местни д-сти</t>
  </si>
  <si>
    <t>%</t>
  </si>
  <si>
    <t>В т.ч.:</t>
  </si>
  <si>
    <t>ДЪРЖАВНИ</t>
  </si>
  <si>
    <t>МЕСТНИ</t>
  </si>
  <si>
    <t>Годишен план</t>
  </si>
  <si>
    <t>Изпълнение</t>
  </si>
  <si>
    <t>Изпълне-ние</t>
  </si>
  <si>
    <t>I. СОБСТВЕНИ ПРИХОДИ:</t>
  </si>
  <si>
    <t>1. ДАНЪЧНИ ПРИХОДИ:</t>
  </si>
  <si>
    <t>Данък върху доходите на физически лица</t>
  </si>
  <si>
    <t>в т.ч. окончателен (годишен) патентен данък</t>
  </si>
  <si>
    <t>Имуществени данъци, в т.ч.:</t>
  </si>
  <si>
    <t>д-к в/у недвижимите имоти</t>
  </si>
  <si>
    <t>д-к в/у наследствата</t>
  </si>
  <si>
    <t>д-к в/у превозните средства</t>
  </si>
  <si>
    <t>д-к при придоб. на имущ. по дарение и възм.начин</t>
  </si>
  <si>
    <t>туристически данък</t>
  </si>
  <si>
    <t>Други данъци</t>
  </si>
  <si>
    <t>ВСИЧКО ДАНЪЧНИ ПРИХОДИ:</t>
  </si>
  <si>
    <t>2. НЕДАНЪЧНИ ПРИХОДИ</t>
  </si>
  <si>
    <t>Приходи и доходи от собственост, от тях:</t>
  </si>
  <si>
    <t>нетни приходи от продажба на услуги</t>
  </si>
  <si>
    <t>приходи от наеми на имущество</t>
  </si>
  <si>
    <t>приходи от наеми на земя</t>
  </si>
  <si>
    <t>приходи от дивиденти</t>
  </si>
  <si>
    <r>
      <t xml:space="preserve">   </t>
    </r>
    <r>
      <rPr>
        <sz val="9"/>
        <rFont val="Arial"/>
        <family val="2"/>
      </rPr>
      <t>Приходи от лихви по тек. банк. с-ки</t>
    </r>
  </si>
  <si>
    <r>
      <t xml:space="preserve">   </t>
    </r>
    <r>
      <rPr>
        <sz val="9"/>
        <rFont val="Arial"/>
        <family val="2"/>
      </rPr>
      <t>Приходи от лихви по срочни депозити</t>
    </r>
  </si>
  <si>
    <t>Общински такси, от тях:</t>
  </si>
  <si>
    <t>за ползване на детски градини</t>
  </si>
  <si>
    <t>за ползване на детски ясли и др. по здравеоп.</t>
  </si>
  <si>
    <t>за ползване на ДСП и др. общ. соц. усл.</t>
  </si>
  <si>
    <t>за ползване на пазари, тържища и др.</t>
  </si>
  <si>
    <r>
      <t xml:space="preserve">   </t>
    </r>
    <r>
      <rPr>
        <sz val="9"/>
        <rFont val="Arial"/>
        <family val="2"/>
      </rPr>
      <t>За ползв. на полудн. детски градини</t>
    </r>
  </si>
  <si>
    <t>за битови отпадъци</t>
  </si>
  <si>
    <r>
      <t xml:space="preserve">   </t>
    </r>
    <r>
      <rPr>
        <sz val="9"/>
        <rFont val="Arial"/>
        <family val="2"/>
      </rPr>
      <t>За ползв. на общежит. и др. по образованието</t>
    </r>
  </si>
  <si>
    <t>за технически услуги</t>
  </si>
  <si>
    <t>за административни услуги</t>
  </si>
  <si>
    <r>
      <t xml:space="preserve">    </t>
    </r>
    <r>
      <rPr>
        <sz val="9"/>
        <rFont val="Arial"/>
        <family val="2"/>
      </rPr>
      <t>откупуване на гробни места</t>
    </r>
  </si>
  <si>
    <t>такса за притежаване на куче</t>
  </si>
  <si>
    <t>Други общински такси,определени със закон</t>
  </si>
  <si>
    <t>Глоби, санкции и наказателни лихви</t>
  </si>
  <si>
    <t>Други неданъчни приходи</t>
  </si>
  <si>
    <t>Внесени ДДС и други данъци в/у продажбите (-)</t>
  </si>
  <si>
    <t>Постъпления от продажба на нефинанс. активи</t>
  </si>
  <si>
    <t>Постъпления от продажба на нематер. ДА</t>
  </si>
  <si>
    <t>Постъпления от продажба на земя</t>
  </si>
  <si>
    <t>Приходи от концесии</t>
  </si>
  <si>
    <t>Помощи, дар.и др.безв.пол.суми от страната</t>
  </si>
  <si>
    <t>Помощи, дар.и др.безв.пол.суми от чужбина</t>
  </si>
  <si>
    <t>2. ВСИЧКО НЕДАНЪЧНИ ПРИХОДИ:</t>
  </si>
  <si>
    <t>ВСИЧКО СОБСТВЕНИ ПРИХОДИ I (1+2):</t>
  </si>
  <si>
    <t>II. ВЗАИМООТНОШЕНИЯ С ЦБ</t>
  </si>
  <si>
    <t>Получени трансфери(субс./вн.) от/ за ЦБ</t>
  </si>
  <si>
    <t>а/ обща субсидия и други трансфери за държавни д-сти от ЦБ за общини (+)</t>
  </si>
  <si>
    <t xml:space="preserve">б/ обща изравнителна субсидия и други трансфери за местни дейности </t>
  </si>
  <si>
    <t>в/ целеви трансф. за капиталови разходи</t>
  </si>
  <si>
    <t>г/ получени от общини целеви трансфери (субвенции) от ЦБ чрез кодове в СЕБРА 488 001x</t>
  </si>
  <si>
    <t>д/ получени от общини целеви трансфери (субсидии) от ЦБ чрез кодове в СЕБРА 488 002 хх</t>
  </si>
  <si>
    <t>- възстановени трансф. (субс.) за ЦБ (-)</t>
  </si>
  <si>
    <t>ВСИЧКО ВЗАИМООТНОШЕНИЯ С ЦБ:</t>
  </si>
  <si>
    <t>III. ТРАНСФЕРИ</t>
  </si>
  <si>
    <t>Трансфери(субсидии,вн.)м/у бюдж.с/ки (+/-)</t>
  </si>
  <si>
    <t>Трансфери м/у бюдж. и извънб. с/ки/ф. (+/-)</t>
  </si>
  <si>
    <t>Трансфери м/у извънб. сметки/ф. (нето)</t>
  </si>
  <si>
    <t>Трансфери от/за ПУДООС (нето)</t>
  </si>
  <si>
    <t>ВСИЧКО ТРАНСФЕРИ:</t>
  </si>
  <si>
    <t>IV. ВРЕМЕННИ БЕЗЛИХВЕНИ ЗАЕМИ</t>
  </si>
  <si>
    <t>Получ.(пред.)врем.безл.заеми от/за ЦБ(+/-)</t>
  </si>
  <si>
    <t>- получени заеми (+)</t>
  </si>
  <si>
    <t>- погасени заеми (-)</t>
  </si>
  <si>
    <t>Врем.безл.заеми м/у бюджетни с/ки (нето)</t>
  </si>
  <si>
    <t>Врем.безл.заеми м/у бюдж.и извънб.с/ки</t>
  </si>
  <si>
    <t>Врем.безл.заеми м/у извънб.с/ки / фондове</t>
  </si>
  <si>
    <t>Врем.безл.заеми от/за ПУДООС (нето)</t>
  </si>
  <si>
    <t>ВСИЧКО ВРЕМЕННИ БЕЗЛИХВЕНИ ЗАЕМИ:</t>
  </si>
  <si>
    <t>ВСИЧКО ПРИХОДИ(I+II+III+IV):</t>
  </si>
  <si>
    <t>V. ФИНАНСИРАНЕ НА ДЕФИЦ.(ИЗЛИШЪКА)</t>
  </si>
  <si>
    <t>Придоб.на дялове,акции,съучастия(+/-)</t>
  </si>
  <si>
    <t>Предоставена временна фин.помощ (+/-)</t>
  </si>
  <si>
    <t>Заеми от чужбина</t>
  </si>
  <si>
    <t>Получени заеми (+) (80-11, 80-12, 80-31, 80-32, 80-51, 80-52, 80-97)</t>
  </si>
  <si>
    <t>Погашения по заеми (-) (80-17, 80-18, 80-37, 80-38, 80-57, 80-58, 80-98)</t>
  </si>
  <si>
    <t>клирингови разчети (+/-)</t>
  </si>
  <si>
    <t>Държ.(общин.)ЦК емит. на межд. кап. пазар</t>
  </si>
  <si>
    <t>Заеми от банки и други лица в страната - нето(+/-)</t>
  </si>
  <si>
    <t>Получени заеми от банки в страната (+) (83-11и 83-12)</t>
  </si>
  <si>
    <t>Погашения по заеми от банки в страната (-) (83-21 и 83-22)</t>
  </si>
  <si>
    <t>Получени заеми от други лица в страната (+) (83-71 и 83-72)</t>
  </si>
  <si>
    <t>Погашения по заеми от други лица в страната (-) (83-81 и 83-82)</t>
  </si>
  <si>
    <t>Емисии на държавни (общински) ЦК (+)</t>
  </si>
  <si>
    <t>Погашения на държавни (общ.) ЦК - нето</t>
  </si>
  <si>
    <t>Врем. съхр. ср-ва и ср-ва на разпореж. (+/-)</t>
  </si>
  <si>
    <t>Приватизация (+)</t>
  </si>
  <si>
    <t>Пок.прод.на държ.(о)ЦК и от бюдж.предп.</t>
  </si>
  <si>
    <t>Операции с др.ЦК и фин.активи за упр.</t>
  </si>
  <si>
    <t>Друго финансиране (+/-)</t>
  </si>
  <si>
    <t>Касови опер., деп. и пок.прод.на валута</t>
  </si>
  <si>
    <t>ВСИЧКО ПРИХ. ПО БЮДЖЕТА(I+II+III+IV+V):</t>
  </si>
  <si>
    <t>Депозити и средства по сметки (нето)(+/-)</t>
  </si>
  <si>
    <t>остатък от предх. период (9501 до 9506) (+)</t>
  </si>
  <si>
    <t>наличн. в края на периода (9507 - 9512)(-),в т.ч.</t>
  </si>
  <si>
    <t>-нал.по с-ки в лв.  (9507 )</t>
  </si>
  <si>
    <t>-нал.по с-ки в валута 9508)(-)</t>
  </si>
  <si>
    <t>-нал.по срочни депозити (9509 и 9510)(-)</t>
  </si>
  <si>
    <t>-касова наличност лв и валута (9511 и 9512)(-)</t>
  </si>
  <si>
    <t>Преводи в процес на сетълмент (+/-)</t>
  </si>
  <si>
    <t>Преоценка на валутни наличности (+/-)</t>
  </si>
  <si>
    <t>ВСИЧКО ФИНАНСИРАНЕ НА ДЕФИЦ.(ИЗЛИШЪКА)</t>
  </si>
  <si>
    <t xml:space="preserve">                                      СТОЛИЧНА ОБЩИНА                                                                                Приложение №1</t>
  </si>
  <si>
    <t>24-01</t>
  </si>
  <si>
    <t>вноски от приходи на държавни (общински) предприятия и институции</t>
  </si>
  <si>
    <t xml:space="preserve">Постъпления от продажба на сгради </t>
  </si>
  <si>
    <t>Постъпления от продажба на друго оборудване, машини</t>
  </si>
  <si>
    <t>Предоставени кредити (нето)</t>
  </si>
  <si>
    <t>Плащания по активирани гаранции, поръчителства</t>
  </si>
  <si>
    <r>
      <t xml:space="preserve">   </t>
    </r>
    <r>
      <rPr>
        <sz val="9"/>
        <rFont val="Arial"/>
        <family val="2"/>
      </rPr>
      <t>Приходи от лихви по предоставени заеми</t>
    </r>
  </si>
  <si>
    <t>Получени чрез небюджетни предприятия ср-ва от КФП по международни и др.програми</t>
  </si>
  <si>
    <r>
      <t xml:space="preserve">   </t>
    </r>
    <r>
      <rPr>
        <sz val="9"/>
        <rFont val="Arial"/>
        <family val="2"/>
      </rPr>
      <t>Приходи от други лихви</t>
    </r>
  </si>
  <si>
    <t>От 01.01.2021 до 31.12.2021</t>
  </si>
  <si>
    <r>
      <t>остатък от предх. период (</t>
    </r>
    <r>
      <rPr>
        <sz val="9"/>
        <color indexed="10"/>
        <rFont val="Arial"/>
        <family val="2"/>
      </rPr>
      <t>9601 до 9606)</t>
    </r>
    <r>
      <rPr>
        <sz val="9"/>
        <rFont val="Arial"/>
        <family val="2"/>
      </rPr>
      <t xml:space="preserve"> (+)</t>
    </r>
  </si>
  <si>
    <t>Депозити и сметки консолидирани в системата "Единната сметка"-нето(+/-)</t>
  </si>
  <si>
    <t>96-07</t>
  </si>
  <si>
    <t xml:space="preserve"> - наличност в левови текущи с-ки в БНБ в края на периода(-)</t>
  </si>
  <si>
    <t>ВСИЧКО ПРИХОДИ ПО БЮДЖЕТА С п.95 и п.96: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</si>
</sst>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/mm/yyyy&quot; г&quot;/"/>
    <numFmt numFmtId="175" formatCode="00\-00"/>
    <numFmt numFmtId="176" formatCode="##0"/>
    <numFmt numFmtId="177" formatCode="#,##0.0"/>
    <numFmt numFmtId="178" formatCode="##0.00"/>
    <numFmt numFmtId="179" formatCode="_-* #,##0.00\ _ë_â_-;\-* #,##0.00\ _ë_â_-;_-* &quot;-&quot;??\ _ë_â_-;_-@_-"/>
    <numFmt numFmtId="180" formatCode="_-* #,##0\ _ë_â_-;\-* #,##0\ _ë_â_-;_-* &quot;-&quot;\ _ë_â_-;_-@_-"/>
    <numFmt numFmtId="181" formatCode="_-* #,##0.00\ &quot;ëâ&quot;_-;\-* #,##0.00\ &quot;ëâ&quot;_-;_-* &quot;-&quot;??\ &quot;ëâ&quot;_-;_-@_-"/>
    <numFmt numFmtId="182" formatCode="_-* #,##0\ &quot;ëâ&quot;_-;\-* #,##0\ &quot;ëâ&quot;_-;_-* &quot;-&quot;\ &quot;ëâ&quot;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dd\.m\.yyyy\ &quot;г.&quot;;@"/>
    <numFmt numFmtId="189" formatCode="000"/>
    <numFmt numFmtId="190" formatCode="0#&quot;-&quot;0#"/>
    <numFmt numFmtId="191" formatCode="0000"/>
    <numFmt numFmtId="192" formatCode="00&quot;-&quot;0#"/>
    <numFmt numFmtId="193" formatCode="0&quot; &quot;#&quot; &quot;#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&quot;МАКЕТ ЗА &quot;0000&quot; г.&quot;"/>
    <numFmt numFmtId="200" formatCode="&quot;БЮДЖЕТ Годишен         уточнен план &quot;0000&quot; г.&quot;"/>
    <numFmt numFmtId="201" formatCode="&quot;за &quot;0000&quot; г.&quot;"/>
    <numFmt numFmtId="202" formatCode="#,##0&quot; &quot;;[Red]\(#,##0\)"/>
    <numFmt numFmtId="203" formatCode="00&quot;.&quot;00&quot;.&quot;0000&quot; г.&quot;"/>
    <numFmt numFmtId="204" formatCode="&quot;II. ОБЩО РАЗХОДИ ЗА ДЕЙНОСТ &quot;0&quot;&quot;0&quot;&quot;0&quot;&quot;0"/>
    <numFmt numFmtId="205" formatCode="0000&quot; &quot;0000"/>
    <numFmt numFmtId="206" formatCode="0000&quot; &quot;0000&quot; &quot;0000"/>
    <numFmt numFmtId="207" formatCode="0000&quot; &quot;0000&quot; &quot;0000&quot; &quot;0000"/>
    <numFmt numFmtId="208" formatCode="&quot;Да&quot;;&quot;Да&quot;;&quot;Не&quot;"/>
    <numFmt numFmtId="209" formatCode="&quot;Истина&quot;;&quot; Истина &quot;;&quot; Неистина &quot;"/>
    <numFmt numFmtId="210" formatCode="&quot;Вкл.&quot;;&quot; Вкл. &quot;;&quot; Изкл.&quot;"/>
    <numFmt numFmtId="211" formatCode="[$¥€-2]\ #,##0.00_);[Red]\([$¥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Lucida Sans Unicode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u val="single"/>
      <sz val="10"/>
      <color indexed="36"/>
      <name val="Arial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8"/>
      <name val="Arial"/>
      <family val="2"/>
    </font>
    <font>
      <sz val="10"/>
      <name val="Hebar"/>
      <family val="0"/>
    </font>
    <font>
      <sz val="9"/>
      <color indexed="10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Hebar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Hebar"/>
      <family val="0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9" fontId="28" fillId="0" borderId="0" applyFon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8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0">
      <alignment/>
      <protection/>
    </xf>
  </cellStyleXfs>
  <cellXfs count="45">
    <xf numFmtId="0" fontId="0" fillId="0" borderId="0" xfId="0" applyAlignment="1">
      <alignment/>
    </xf>
    <xf numFmtId="3" fontId="0" fillId="24" borderId="10" xfId="0" applyNumberFormat="1" applyFont="1" applyFill="1" applyBorder="1" applyAlignment="1" applyProtection="1">
      <alignment wrapText="1"/>
      <protection hidden="1"/>
    </xf>
    <xf numFmtId="0" fontId="0" fillId="24" borderId="0" xfId="0" applyFill="1" applyAlignment="1">
      <alignment/>
    </xf>
    <xf numFmtId="0" fontId="7" fillId="24" borderId="0" xfId="54" applyNumberFormat="1" applyFont="1" applyFill="1" applyBorder="1" applyAlignment="1" applyProtection="1">
      <alignment horizontal="center" vertical="center"/>
      <protection hidden="1"/>
    </xf>
    <xf numFmtId="0" fontId="8" fillId="24" borderId="0" xfId="0" applyFont="1" applyFill="1" applyAlignment="1" applyProtection="1">
      <alignment/>
      <protection hidden="1"/>
    </xf>
    <xf numFmtId="0" fontId="1" fillId="24" borderId="0" xfId="54" applyNumberFormat="1" applyFont="1" applyFill="1" applyBorder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right" vertical="center"/>
      <protection hidden="1"/>
    </xf>
    <xf numFmtId="0" fontId="0" fillId="24" borderId="0" xfId="0" applyFill="1" applyAlignment="1" applyProtection="1">
      <alignment/>
      <protection hidden="1"/>
    </xf>
    <xf numFmtId="174" fontId="1" fillId="24" borderId="0" xfId="0" applyNumberFormat="1" applyFont="1" applyFill="1" applyAlignment="1" applyProtection="1">
      <alignment horizontal="right" vertical="center"/>
      <protection hidden="1"/>
    </xf>
    <xf numFmtId="0" fontId="3" fillId="25" borderId="11" xfId="0" applyFont="1" applyFill="1" applyBorder="1" applyAlignment="1" applyProtection="1">
      <alignment horizontal="center" vertical="center" wrapText="1"/>
      <protection hidden="1"/>
    </xf>
    <xf numFmtId="0" fontId="4" fillId="24" borderId="11" xfId="0" applyFont="1" applyFill="1" applyBorder="1" applyAlignment="1" applyProtection="1">
      <alignment horizontal="center" wrapText="1"/>
      <protection hidden="1"/>
    </xf>
    <xf numFmtId="0" fontId="4" fillId="24" borderId="11" xfId="0" applyFont="1" applyFill="1" applyBorder="1" applyAlignment="1" applyProtection="1">
      <alignment/>
      <protection hidden="1"/>
    </xf>
    <xf numFmtId="0" fontId="0" fillId="24" borderId="11" xfId="0" applyFill="1" applyBorder="1" applyAlignment="1" applyProtection="1">
      <alignment/>
      <protection hidden="1"/>
    </xf>
    <xf numFmtId="0" fontId="3" fillId="24" borderId="11" xfId="0" applyNumberFormat="1" applyFont="1" applyFill="1" applyBorder="1" applyAlignment="1" applyProtection="1">
      <alignment horizontal="right"/>
      <protection hidden="1"/>
    </xf>
    <xf numFmtId="0" fontId="5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3" fillId="24" borderId="11" xfId="0" applyFont="1" applyFill="1" applyBorder="1" applyAlignment="1" applyProtection="1">
      <alignment horizontal="left" wrapText="1"/>
      <protection hidden="1"/>
    </xf>
    <xf numFmtId="175" fontId="3" fillId="24" borderId="12" xfId="0" applyNumberFormat="1" applyFont="1" applyFill="1" applyBorder="1" applyAlignment="1" applyProtection="1">
      <alignment horizontal="right"/>
      <protection hidden="1"/>
    </xf>
    <xf numFmtId="3" fontId="0" fillId="24" borderId="11" xfId="0" applyNumberFormat="1" applyFill="1" applyBorder="1" applyAlignment="1" applyProtection="1">
      <alignment/>
      <protection hidden="1"/>
    </xf>
    <xf numFmtId="177" fontId="0" fillId="24" borderId="11" xfId="0" applyNumberFormat="1" applyFill="1" applyBorder="1" applyAlignment="1" applyProtection="1">
      <alignment/>
      <protection hidden="1"/>
    </xf>
    <xf numFmtId="176" fontId="0" fillId="24" borderId="11" xfId="0" applyNumberFormat="1" applyFill="1" applyBorder="1" applyAlignment="1" applyProtection="1">
      <alignment/>
      <protection hidden="1"/>
    </xf>
    <xf numFmtId="176" fontId="0" fillId="24" borderId="0" xfId="0" applyNumberFormat="1" applyFill="1" applyBorder="1" applyAlignment="1">
      <alignment/>
    </xf>
    <xf numFmtId="0" fontId="3" fillId="24" borderId="11" xfId="0" applyFont="1" applyFill="1" applyBorder="1" applyAlignment="1" applyProtection="1">
      <alignment horizontal="left" wrapText="1" indent="1"/>
      <protection hidden="1"/>
    </xf>
    <xf numFmtId="175" fontId="3" fillId="24" borderId="11" xfId="0" applyNumberFormat="1" applyFont="1" applyFill="1" applyBorder="1" applyAlignment="1" applyProtection="1">
      <alignment horizontal="right"/>
      <protection hidden="1"/>
    </xf>
    <xf numFmtId="176" fontId="0" fillId="24" borderId="0" xfId="0" applyNumberFormat="1" applyFont="1" applyFill="1" applyBorder="1" applyAlignment="1">
      <alignment/>
    </xf>
    <xf numFmtId="1" fontId="3" fillId="24" borderId="11" xfId="0" applyNumberFormat="1" applyFont="1" applyFill="1" applyBorder="1" applyAlignment="1" applyProtection="1">
      <alignment horizontal="right"/>
      <protection hidden="1"/>
    </xf>
    <xf numFmtId="0" fontId="0" fillId="24" borderId="10" xfId="0" applyFont="1" applyFill="1" applyBorder="1" applyAlignment="1" applyProtection="1">
      <alignment horizontal="left" wrapText="1" indent="1"/>
      <protection hidden="1"/>
    </xf>
    <xf numFmtId="49" fontId="3" fillId="24" borderId="11" xfId="0" applyNumberFormat="1" applyFont="1" applyFill="1" applyBorder="1" applyAlignment="1" applyProtection="1">
      <alignment horizontal="right"/>
      <protection hidden="1"/>
    </xf>
    <xf numFmtId="3" fontId="0" fillId="24" borderId="0" xfId="0" applyNumberFormat="1" applyFill="1" applyBorder="1" applyAlignment="1" applyProtection="1">
      <alignment/>
      <protection hidden="1"/>
    </xf>
    <xf numFmtId="3" fontId="0" fillId="24" borderId="10" xfId="0" applyNumberFormat="1" applyFont="1" applyFill="1" applyBorder="1" applyAlignment="1" applyProtection="1">
      <alignment/>
      <protection hidden="1"/>
    </xf>
    <xf numFmtId="0" fontId="6" fillId="24" borderId="11" xfId="0" applyFont="1" applyFill="1" applyBorder="1" applyAlignment="1" applyProtection="1">
      <alignment horizontal="left" wrapText="1"/>
      <protection hidden="1"/>
    </xf>
    <xf numFmtId="3" fontId="0" fillId="24" borderId="0" xfId="0" applyNumberFormat="1" applyFill="1" applyAlignment="1">
      <alignment/>
    </xf>
    <xf numFmtId="0" fontId="3" fillId="24" borderId="11" xfId="0" applyFont="1" applyFill="1" applyBorder="1" applyAlignment="1" applyProtection="1">
      <alignment horizontal="left" indent="1"/>
      <protection hidden="1"/>
    </xf>
    <xf numFmtId="0" fontId="3" fillId="24" borderId="11" xfId="0" applyFont="1" applyFill="1" applyBorder="1" applyAlignment="1" applyProtection="1">
      <alignment horizontal="left" wrapText="1" indent="2"/>
      <protection hidden="1"/>
    </xf>
    <xf numFmtId="0" fontId="4" fillId="24" borderId="11" xfId="0" applyFont="1" applyFill="1" applyBorder="1" applyAlignment="1" applyProtection="1">
      <alignment horizontal="left" wrapText="1"/>
      <protection hidden="1"/>
    </xf>
    <xf numFmtId="0" fontId="4" fillId="24" borderId="11" xfId="0" applyFont="1" applyFill="1" applyBorder="1" applyAlignment="1" applyProtection="1">
      <alignment horizontal="left"/>
      <protection hidden="1"/>
    </xf>
    <xf numFmtId="177" fontId="39" fillId="24" borderId="11" xfId="0" applyNumberFormat="1" applyFont="1" applyFill="1" applyBorder="1" applyAlignment="1" applyProtection="1">
      <alignment/>
      <protection hidden="1"/>
    </xf>
    <xf numFmtId="1" fontId="0" fillId="24" borderId="0" xfId="0" applyNumberFormat="1" applyFill="1" applyAlignment="1">
      <alignment/>
    </xf>
    <xf numFmtId="176" fontId="0" fillId="24" borderId="0" xfId="0" applyNumberFormat="1" applyFill="1" applyAlignment="1">
      <alignment/>
    </xf>
    <xf numFmtId="0" fontId="7" fillId="24" borderId="0" xfId="0" applyFont="1" applyFill="1" applyBorder="1" applyAlignment="1" applyProtection="1">
      <alignment horizontal="right"/>
      <protection hidden="1"/>
    </xf>
    <xf numFmtId="0" fontId="7" fillId="24" borderId="0" xfId="0" applyFont="1" applyFill="1" applyBorder="1" applyAlignment="1" applyProtection="1">
      <alignment horizontal="center"/>
      <protection hidden="1"/>
    </xf>
    <xf numFmtId="0" fontId="7" fillId="24" borderId="0" xfId="0" applyFont="1" applyFill="1" applyAlignment="1" applyProtection="1">
      <alignment horizontal="center" vertical="center"/>
      <protection hidden="1"/>
    </xf>
    <xf numFmtId="0" fontId="3" fillId="25" borderId="11" xfId="0" applyFont="1" applyFill="1" applyBorder="1" applyAlignment="1" applyProtection="1">
      <alignment horizontal="center" vertical="center" wrapText="1"/>
      <protection hidden="1"/>
    </xf>
    <xf numFmtId="0" fontId="6" fillId="25" borderId="11" xfId="0" applyFont="1" applyFill="1" applyBorder="1" applyAlignment="1" applyProtection="1">
      <alignment horizontal="center" vertical="center" wrapText="1"/>
      <protection hidden="1"/>
    </xf>
    <xf numFmtId="0" fontId="4" fillId="25" borderId="11" xfId="0" applyFont="1" applyFill="1" applyBorder="1" applyAlignment="1" applyProtection="1">
      <alignment horizontal="center" vertical="center" wrapText="1"/>
      <protection hidden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3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Нормален 2" xfId="7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20" sqref="T20"/>
    </sheetView>
  </sheetViews>
  <sheetFormatPr defaultColWidth="9.140625" defaultRowHeight="12.75"/>
  <cols>
    <col min="1" max="1" width="45.140625" style="2" customWidth="1"/>
    <col min="2" max="2" width="6.00390625" style="2" customWidth="1"/>
    <col min="3" max="3" width="12.7109375" style="2" customWidth="1"/>
    <col min="4" max="4" width="12.7109375" style="2" bestFit="1" customWidth="1"/>
    <col min="5" max="5" width="5.57421875" style="2" customWidth="1"/>
    <col min="6" max="7" width="11.00390625" style="2" customWidth="1"/>
    <col min="8" max="8" width="7.8515625" style="2" customWidth="1"/>
    <col min="9" max="10" width="12.7109375" style="2" bestFit="1" customWidth="1"/>
    <col min="11" max="11" width="5.8515625" style="2" customWidth="1"/>
    <col min="12" max="12" width="8.7109375" style="2" customWidth="1"/>
    <col min="13" max="13" width="4.00390625" style="2" customWidth="1"/>
    <col min="14" max="14" width="11.140625" style="2" bestFit="1" customWidth="1"/>
    <col min="15" max="16384" width="9.140625" style="2" customWidth="1"/>
  </cols>
  <sheetData>
    <row r="1" spans="1:11" ht="15.75">
      <c r="A1" s="39" t="s">
        <v>112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.75">
      <c r="A3" s="3"/>
      <c r="B3" s="41" t="s">
        <v>122</v>
      </c>
      <c r="C3" s="41"/>
      <c r="D3" s="41"/>
      <c r="E3" s="41"/>
      <c r="F3" s="41"/>
      <c r="G3" s="4"/>
      <c r="H3" s="4"/>
      <c r="I3" s="4"/>
      <c r="J3" s="4"/>
      <c r="K3" s="4"/>
    </row>
    <row r="4" spans="1:11" ht="12.75">
      <c r="A4" s="5"/>
      <c r="B4" s="6"/>
      <c r="C4" s="7"/>
      <c r="D4" s="8"/>
      <c r="E4" s="7"/>
      <c r="F4" s="7"/>
      <c r="G4" s="7"/>
      <c r="H4" s="7"/>
      <c r="I4" s="7"/>
      <c r="J4" s="7"/>
      <c r="K4" s="7"/>
    </row>
    <row r="5" spans="1:11" ht="12.75">
      <c r="A5" s="42" t="s">
        <v>1</v>
      </c>
      <c r="B5" s="43" t="s">
        <v>2</v>
      </c>
      <c r="C5" s="44" t="s">
        <v>3</v>
      </c>
      <c r="D5" s="44"/>
      <c r="E5" s="42" t="s">
        <v>4</v>
      </c>
      <c r="F5" s="44" t="s">
        <v>5</v>
      </c>
      <c r="G5" s="44"/>
      <c r="H5" s="44"/>
      <c r="I5" s="44"/>
      <c r="J5" s="44"/>
      <c r="K5" s="44"/>
    </row>
    <row r="6" spans="1:11" ht="12.75">
      <c r="A6" s="42"/>
      <c r="B6" s="42"/>
      <c r="C6" s="44"/>
      <c r="D6" s="44"/>
      <c r="E6" s="42"/>
      <c r="F6" s="44" t="s">
        <v>6</v>
      </c>
      <c r="G6" s="44"/>
      <c r="H6" s="44"/>
      <c r="I6" s="44" t="s">
        <v>7</v>
      </c>
      <c r="J6" s="44"/>
      <c r="K6" s="44"/>
    </row>
    <row r="7" spans="1:11" ht="24">
      <c r="A7" s="42"/>
      <c r="B7" s="42"/>
      <c r="C7" s="9" t="s">
        <v>8</v>
      </c>
      <c r="D7" s="9" t="s">
        <v>9</v>
      </c>
      <c r="E7" s="42"/>
      <c r="F7" s="9" t="s">
        <v>8</v>
      </c>
      <c r="G7" s="9" t="s">
        <v>10</v>
      </c>
      <c r="H7" s="9" t="s">
        <v>4</v>
      </c>
      <c r="I7" s="9" t="s">
        <v>8</v>
      </c>
      <c r="J7" s="9" t="s">
        <v>10</v>
      </c>
      <c r="K7" s="9" t="s">
        <v>4</v>
      </c>
    </row>
    <row r="8" spans="1:11" ht="12.75">
      <c r="A8" s="10" t="s">
        <v>11</v>
      </c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3" ht="12.75">
      <c r="A9" s="10" t="s">
        <v>12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4"/>
      <c r="M9" s="15"/>
    </row>
    <row r="10" spans="1:13" ht="12.75">
      <c r="A10" s="16" t="s">
        <v>13</v>
      </c>
      <c r="B10" s="17">
        <v>100</v>
      </c>
      <c r="C10" s="18">
        <f>F10+I10</f>
        <v>6800000</v>
      </c>
      <c r="D10" s="18">
        <f>G10+J10</f>
        <v>2573623</v>
      </c>
      <c r="E10" s="19">
        <f aca="true" t="shared" si="0" ref="E10:E19">IF(C10=0,0,ROUND(100-(C10-D10)/C10*100,1))</f>
        <v>37.8</v>
      </c>
      <c r="F10" s="18">
        <f>F11</f>
        <v>0</v>
      </c>
      <c r="G10" s="18">
        <f>G11</f>
        <v>0</v>
      </c>
      <c r="H10" s="20"/>
      <c r="I10" s="18">
        <f>I11</f>
        <v>6800000</v>
      </c>
      <c r="J10" s="18">
        <f>J11</f>
        <v>2573623</v>
      </c>
      <c r="K10" s="19">
        <f aca="true" t="shared" si="1" ref="K10:K19">IF(I10=0,0,ROUND(100-(I10-J10)/I10*100,1))</f>
        <v>37.8</v>
      </c>
      <c r="L10" s="21"/>
      <c r="M10" s="21"/>
    </row>
    <row r="11" spans="1:13" ht="12.75">
      <c r="A11" s="22" t="s">
        <v>14</v>
      </c>
      <c r="B11" s="23">
        <v>103</v>
      </c>
      <c r="C11" s="18">
        <f aca="true" t="shared" si="2" ref="C11:C18">F11+I11</f>
        <v>6800000</v>
      </c>
      <c r="D11" s="18">
        <f aca="true" t="shared" si="3" ref="D11:D18">G11+J11</f>
        <v>2573623</v>
      </c>
      <c r="E11" s="19">
        <f t="shared" si="0"/>
        <v>37.8</v>
      </c>
      <c r="F11" s="18">
        <v>0</v>
      </c>
      <c r="G11" s="18">
        <v>0</v>
      </c>
      <c r="H11" s="19">
        <f>IF(F11=0,0,ROUND(100-(F11-G11)/F11*100,1))</f>
        <v>0</v>
      </c>
      <c r="I11" s="1">
        <v>6800000</v>
      </c>
      <c r="J11" s="1">
        <v>2573623</v>
      </c>
      <c r="K11" s="19">
        <f t="shared" si="1"/>
        <v>37.8</v>
      </c>
      <c r="L11" s="21"/>
      <c r="M11" s="21"/>
    </row>
    <row r="12" spans="1:13" ht="12.75">
      <c r="A12" s="16" t="s">
        <v>15</v>
      </c>
      <c r="B12" s="23">
        <v>1300</v>
      </c>
      <c r="C12" s="18">
        <f t="shared" si="2"/>
        <v>407000000</v>
      </c>
      <c r="D12" s="18">
        <f t="shared" si="3"/>
        <v>449573785</v>
      </c>
      <c r="E12" s="19">
        <f t="shared" si="0"/>
        <v>110.5</v>
      </c>
      <c r="F12" s="18">
        <f>SUM(F13:F17)</f>
        <v>0</v>
      </c>
      <c r="G12" s="18">
        <f>SUM(G13:G17)</f>
        <v>0</v>
      </c>
      <c r="H12" s="20"/>
      <c r="I12" s="18">
        <f>SUM(I13:I17)</f>
        <v>407000000</v>
      </c>
      <c r="J12" s="18">
        <f>SUM(J13:J17)</f>
        <v>449573785</v>
      </c>
      <c r="K12" s="19">
        <f t="shared" si="1"/>
        <v>110.5</v>
      </c>
      <c r="L12" s="21"/>
      <c r="M12" s="21"/>
    </row>
    <row r="13" spans="1:13" ht="12.75">
      <c r="A13" s="22" t="s">
        <v>16</v>
      </c>
      <c r="B13" s="23">
        <v>1301</v>
      </c>
      <c r="C13" s="18">
        <f t="shared" si="2"/>
        <v>115400000</v>
      </c>
      <c r="D13" s="18">
        <f t="shared" si="3"/>
        <v>119650082</v>
      </c>
      <c r="E13" s="19">
        <f t="shared" si="0"/>
        <v>103.7</v>
      </c>
      <c r="F13" s="18">
        <v>0</v>
      </c>
      <c r="G13" s="18">
        <v>0</v>
      </c>
      <c r="H13" s="19">
        <f aca="true" t="shared" si="4" ref="H13:H18">IF(F13=0,0,ROUND(100-(F13-G13)/F13*100,1))</f>
        <v>0</v>
      </c>
      <c r="I13" s="1">
        <v>115400000</v>
      </c>
      <c r="J13" s="1">
        <v>119650082</v>
      </c>
      <c r="K13" s="19">
        <f t="shared" si="1"/>
        <v>103.7</v>
      </c>
      <c r="L13" s="21"/>
      <c r="M13" s="21"/>
    </row>
    <row r="14" spans="1:13" ht="12.75">
      <c r="A14" s="22" t="s">
        <v>17</v>
      </c>
      <c r="B14" s="23">
        <v>1302</v>
      </c>
      <c r="C14" s="18">
        <f t="shared" si="2"/>
        <v>150000</v>
      </c>
      <c r="D14" s="18">
        <f t="shared" si="3"/>
        <v>75972</v>
      </c>
      <c r="E14" s="19">
        <f t="shared" si="0"/>
        <v>50.6</v>
      </c>
      <c r="F14" s="18">
        <v>0</v>
      </c>
      <c r="G14" s="18">
        <v>0</v>
      </c>
      <c r="H14" s="19">
        <f t="shared" si="4"/>
        <v>0</v>
      </c>
      <c r="I14" s="1">
        <v>150000</v>
      </c>
      <c r="J14" s="1">
        <v>75972</v>
      </c>
      <c r="K14" s="19">
        <f t="shared" si="1"/>
        <v>50.6</v>
      </c>
      <c r="L14" s="21"/>
      <c r="M14" s="21"/>
    </row>
    <row r="15" spans="1:13" ht="12.75">
      <c r="A15" s="22" t="s">
        <v>18</v>
      </c>
      <c r="B15" s="23">
        <v>1303</v>
      </c>
      <c r="C15" s="18">
        <f t="shared" si="2"/>
        <v>110900000</v>
      </c>
      <c r="D15" s="18">
        <f t="shared" si="3"/>
        <v>110849548</v>
      </c>
      <c r="E15" s="19">
        <f t="shared" si="0"/>
        <v>100</v>
      </c>
      <c r="F15" s="18">
        <v>0</v>
      </c>
      <c r="G15" s="18">
        <v>0</v>
      </c>
      <c r="H15" s="19">
        <f t="shared" si="4"/>
        <v>0</v>
      </c>
      <c r="I15" s="1">
        <v>110900000</v>
      </c>
      <c r="J15" s="1">
        <v>110849548</v>
      </c>
      <c r="K15" s="19">
        <f t="shared" si="1"/>
        <v>100</v>
      </c>
      <c r="L15" s="21"/>
      <c r="M15" s="21"/>
    </row>
    <row r="16" spans="1:13" ht="24">
      <c r="A16" s="22" t="s">
        <v>19</v>
      </c>
      <c r="B16" s="23">
        <v>1304</v>
      </c>
      <c r="C16" s="18">
        <f>F16+I16</f>
        <v>177750000</v>
      </c>
      <c r="D16" s="18">
        <f t="shared" si="3"/>
        <v>217738616</v>
      </c>
      <c r="E16" s="19">
        <f t="shared" si="0"/>
        <v>122.5</v>
      </c>
      <c r="F16" s="18">
        <v>0</v>
      </c>
      <c r="G16" s="18">
        <v>0</v>
      </c>
      <c r="H16" s="19">
        <f t="shared" si="4"/>
        <v>0</v>
      </c>
      <c r="I16" s="1">
        <v>177750000</v>
      </c>
      <c r="J16" s="1">
        <v>217738616</v>
      </c>
      <c r="K16" s="19">
        <f t="shared" si="1"/>
        <v>122.5</v>
      </c>
      <c r="L16" s="21"/>
      <c r="M16" s="21"/>
    </row>
    <row r="17" spans="1:13" ht="12.75">
      <c r="A17" s="22" t="s">
        <v>20</v>
      </c>
      <c r="B17" s="23">
        <v>1308</v>
      </c>
      <c r="C17" s="18">
        <f t="shared" si="2"/>
        <v>2800000</v>
      </c>
      <c r="D17" s="18">
        <f t="shared" si="3"/>
        <v>1259567</v>
      </c>
      <c r="E17" s="19">
        <f t="shared" si="0"/>
        <v>45</v>
      </c>
      <c r="F17" s="18">
        <v>0</v>
      </c>
      <c r="G17" s="18">
        <v>0</v>
      </c>
      <c r="H17" s="19">
        <f t="shared" si="4"/>
        <v>0</v>
      </c>
      <c r="I17" s="1">
        <v>2800000</v>
      </c>
      <c r="J17" s="1">
        <v>1259567</v>
      </c>
      <c r="K17" s="19">
        <f t="shared" si="1"/>
        <v>45</v>
      </c>
      <c r="L17" s="21"/>
      <c r="M17" s="21"/>
    </row>
    <row r="18" spans="1:13" ht="12.75">
      <c r="A18" s="16" t="s">
        <v>21</v>
      </c>
      <c r="B18" s="23">
        <v>2000</v>
      </c>
      <c r="C18" s="18">
        <f t="shared" si="2"/>
        <v>20000</v>
      </c>
      <c r="D18" s="18">
        <f t="shared" si="3"/>
        <v>10911</v>
      </c>
      <c r="E18" s="19">
        <f t="shared" si="0"/>
        <v>54.6</v>
      </c>
      <c r="F18" s="18">
        <v>0</v>
      </c>
      <c r="G18" s="18">
        <v>0</v>
      </c>
      <c r="H18" s="19">
        <f t="shared" si="4"/>
        <v>0</v>
      </c>
      <c r="I18" s="1">
        <v>20000</v>
      </c>
      <c r="J18" s="1">
        <v>10911</v>
      </c>
      <c r="K18" s="19">
        <f t="shared" si="1"/>
        <v>54.6</v>
      </c>
      <c r="L18" s="24"/>
      <c r="M18" s="21"/>
    </row>
    <row r="19" spans="1:13" ht="12.75">
      <c r="A19" s="10" t="s">
        <v>22</v>
      </c>
      <c r="B19" s="25"/>
      <c r="C19" s="18">
        <f>C10+C12+C18</f>
        <v>413820000</v>
      </c>
      <c r="D19" s="18">
        <f>D10+D12+D18</f>
        <v>452158319</v>
      </c>
      <c r="E19" s="19">
        <f t="shared" si="0"/>
        <v>109.3</v>
      </c>
      <c r="F19" s="18">
        <f>F18+F12+F10</f>
        <v>0</v>
      </c>
      <c r="G19" s="18">
        <f>G18+G12+G10</f>
        <v>0</v>
      </c>
      <c r="H19" s="20"/>
      <c r="I19" s="18">
        <f>I18+I12+I10</f>
        <v>413820000</v>
      </c>
      <c r="J19" s="18">
        <f>J18+J12+J10</f>
        <v>452158319</v>
      </c>
      <c r="K19" s="19">
        <f t="shared" si="1"/>
        <v>109.3</v>
      </c>
      <c r="L19" s="24"/>
      <c r="M19" s="21"/>
    </row>
    <row r="20" spans="1:13" ht="12.75">
      <c r="A20" s="10" t="s">
        <v>23</v>
      </c>
      <c r="B20" s="25"/>
      <c r="C20" s="18"/>
      <c r="D20" s="18"/>
      <c r="E20" s="19"/>
      <c r="F20" s="18"/>
      <c r="G20" s="18"/>
      <c r="H20" s="20"/>
      <c r="I20" s="18"/>
      <c r="J20" s="18"/>
      <c r="K20" s="20"/>
      <c r="L20" s="24"/>
      <c r="M20" s="21"/>
    </row>
    <row r="21" spans="1:13" ht="12.75">
      <c r="A21" s="16" t="s">
        <v>24</v>
      </c>
      <c r="B21" s="23">
        <v>2400</v>
      </c>
      <c r="C21" s="18">
        <f aca="true" t="shared" si="5" ref="C21:C57">F21+I21</f>
        <v>40881509</v>
      </c>
      <c r="D21" s="18">
        <f aca="true" t="shared" si="6" ref="D21:D54">G21+J21</f>
        <v>29158897</v>
      </c>
      <c r="E21" s="19">
        <f>IF(C21=0,0,ROUND(100-(C21-D21)/C21*100,1))</f>
        <v>71.3</v>
      </c>
      <c r="F21" s="18">
        <f>SUM(F23:F30)</f>
        <v>547795</v>
      </c>
      <c r="G21" s="18">
        <f>SUM(G23:G30)</f>
        <v>547893</v>
      </c>
      <c r="H21" s="19">
        <f aca="true" t="shared" si="7" ref="H21:H57">IF(F21=0,0,ROUND(100-(F21-G21)/F21*100,1))</f>
        <v>100</v>
      </c>
      <c r="I21" s="18">
        <f>SUM(I23:I30)</f>
        <v>40333714</v>
      </c>
      <c r="J21" s="18">
        <f>SUM(J22:J30)</f>
        <v>28611004</v>
      </c>
      <c r="K21" s="19">
        <f aca="true" t="shared" si="8" ref="K21:K57">IF(I21=0,0,ROUND(100-(I21-J21)/I21*100,1))</f>
        <v>70.9</v>
      </c>
      <c r="L21" s="24"/>
      <c r="M21" s="21"/>
    </row>
    <row r="22" spans="1:13" ht="25.5" hidden="1">
      <c r="A22" s="26" t="s">
        <v>114</v>
      </c>
      <c r="B22" s="27" t="s">
        <v>113</v>
      </c>
      <c r="C22" s="18">
        <f t="shared" si="5"/>
        <v>0</v>
      </c>
      <c r="D22" s="18">
        <f t="shared" si="6"/>
        <v>0</v>
      </c>
      <c r="E22" s="19"/>
      <c r="F22" s="28"/>
      <c r="G22" s="1"/>
      <c r="H22" s="19">
        <f t="shared" si="7"/>
        <v>0</v>
      </c>
      <c r="I22" s="1"/>
      <c r="J22" s="1"/>
      <c r="K22" s="19">
        <f t="shared" si="8"/>
        <v>0</v>
      </c>
      <c r="L22" s="24"/>
      <c r="M22" s="21"/>
    </row>
    <row r="23" spans="1:13" ht="12.75">
      <c r="A23" s="22" t="s">
        <v>25</v>
      </c>
      <c r="B23" s="23">
        <v>2404</v>
      </c>
      <c r="C23" s="18">
        <f t="shared" si="5"/>
        <v>15688514</v>
      </c>
      <c r="D23" s="18">
        <f t="shared" si="6"/>
        <v>9108898</v>
      </c>
      <c r="E23" s="19">
        <f aca="true" t="shared" si="9" ref="E23:E57">IF(C23=0,0,ROUND(100-(C23-D23)/C23*100,1))</f>
        <v>58.1</v>
      </c>
      <c r="F23" s="1">
        <v>547795</v>
      </c>
      <c r="G23" s="29">
        <v>547795</v>
      </c>
      <c r="H23" s="19">
        <f t="shared" si="7"/>
        <v>100</v>
      </c>
      <c r="I23" s="1">
        <v>15140719</v>
      </c>
      <c r="J23" s="1">
        <v>8561103</v>
      </c>
      <c r="K23" s="19">
        <f t="shared" si="8"/>
        <v>56.5</v>
      </c>
      <c r="L23" s="24"/>
      <c r="M23" s="21"/>
    </row>
    <row r="24" spans="1:13" ht="12.75">
      <c r="A24" s="22" t="s">
        <v>26</v>
      </c>
      <c r="B24" s="23">
        <v>2405</v>
      </c>
      <c r="C24" s="18">
        <f t="shared" si="5"/>
        <v>17645959</v>
      </c>
      <c r="D24" s="18">
        <f t="shared" si="6"/>
        <v>15256343</v>
      </c>
      <c r="E24" s="19">
        <f t="shared" si="9"/>
        <v>86.5</v>
      </c>
      <c r="F24" s="1"/>
      <c r="G24" s="1"/>
      <c r="H24" s="19">
        <f t="shared" si="7"/>
        <v>0</v>
      </c>
      <c r="I24" s="1">
        <v>17645959</v>
      </c>
      <c r="J24" s="1">
        <v>15256343</v>
      </c>
      <c r="K24" s="19">
        <f t="shared" si="8"/>
        <v>86.5</v>
      </c>
      <c r="L24" s="24"/>
      <c r="M24" s="21"/>
    </row>
    <row r="25" spans="1:13" ht="12.75">
      <c r="A25" s="22" t="s">
        <v>27</v>
      </c>
      <c r="B25" s="23">
        <v>2406</v>
      </c>
      <c r="C25" s="18">
        <f t="shared" si="5"/>
        <v>5500000</v>
      </c>
      <c r="D25" s="18">
        <f>G25+J25</f>
        <v>4740573</v>
      </c>
      <c r="E25" s="19">
        <f t="shared" si="9"/>
        <v>86.2</v>
      </c>
      <c r="F25" s="1"/>
      <c r="G25" s="29"/>
      <c r="H25" s="19">
        <f t="shared" si="7"/>
        <v>0</v>
      </c>
      <c r="I25" s="1">
        <v>5500000</v>
      </c>
      <c r="J25" s="1">
        <v>4740573</v>
      </c>
      <c r="K25" s="19">
        <f t="shared" si="8"/>
        <v>86.2</v>
      </c>
      <c r="L25" s="24"/>
      <c r="M25" s="21"/>
    </row>
    <row r="26" spans="1:13" ht="12.75">
      <c r="A26" s="22" t="s">
        <v>28</v>
      </c>
      <c r="B26" s="23">
        <v>2407</v>
      </c>
      <c r="C26" s="18">
        <f t="shared" si="5"/>
        <v>1976400</v>
      </c>
      <c r="D26" s="18">
        <f t="shared" si="6"/>
        <v>6027</v>
      </c>
      <c r="E26" s="19">
        <f t="shared" si="9"/>
        <v>0.3</v>
      </c>
      <c r="F26" s="1"/>
      <c r="G26" s="1"/>
      <c r="H26" s="19">
        <f t="shared" si="7"/>
        <v>0</v>
      </c>
      <c r="I26" s="1">
        <v>1976400</v>
      </c>
      <c r="J26" s="1">
        <v>6027</v>
      </c>
      <c r="K26" s="19">
        <f t="shared" si="8"/>
        <v>0.3</v>
      </c>
      <c r="L26" s="24"/>
      <c r="M26" s="21"/>
    </row>
    <row r="27" spans="1:13" ht="13.5">
      <c r="A27" s="30" t="s">
        <v>29</v>
      </c>
      <c r="B27" s="23">
        <v>2408</v>
      </c>
      <c r="C27" s="18">
        <f t="shared" si="5"/>
        <v>30000</v>
      </c>
      <c r="D27" s="18">
        <f t="shared" si="6"/>
        <v>31125</v>
      </c>
      <c r="E27" s="19">
        <f t="shared" si="9"/>
        <v>103.8</v>
      </c>
      <c r="F27" s="1"/>
      <c r="G27" s="1">
        <v>98</v>
      </c>
      <c r="H27" s="19">
        <f t="shared" si="7"/>
        <v>0</v>
      </c>
      <c r="I27" s="1">
        <v>30000</v>
      </c>
      <c r="J27" s="1">
        <v>31027</v>
      </c>
      <c r="K27" s="19">
        <f t="shared" si="8"/>
        <v>103.4</v>
      </c>
      <c r="L27" s="24"/>
      <c r="M27" s="21"/>
    </row>
    <row r="28" spans="1:13" ht="13.5">
      <c r="A28" s="30" t="s">
        <v>30</v>
      </c>
      <c r="B28" s="23">
        <v>2409</v>
      </c>
      <c r="C28" s="18">
        <f t="shared" si="5"/>
        <v>40636</v>
      </c>
      <c r="D28" s="18">
        <f t="shared" si="6"/>
        <v>10641</v>
      </c>
      <c r="E28" s="19">
        <f t="shared" si="9"/>
        <v>26.2</v>
      </c>
      <c r="F28" s="18"/>
      <c r="G28" s="18"/>
      <c r="H28" s="19">
        <f t="shared" si="7"/>
        <v>0</v>
      </c>
      <c r="I28" s="1">
        <v>40636</v>
      </c>
      <c r="J28" s="1">
        <v>10641</v>
      </c>
      <c r="K28" s="19">
        <f t="shared" si="8"/>
        <v>26.2</v>
      </c>
      <c r="L28" s="24"/>
      <c r="M28" s="21"/>
    </row>
    <row r="29" spans="1:13" ht="13.5">
      <c r="A29" s="30" t="s">
        <v>119</v>
      </c>
      <c r="B29" s="23">
        <v>2410</v>
      </c>
      <c r="C29" s="18">
        <f>F29+I29</f>
        <v>0</v>
      </c>
      <c r="D29" s="18">
        <f>G29+J29</f>
        <v>5290</v>
      </c>
      <c r="E29" s="19">
        <f>IF(C29=0,0,ROUND(100-(C29-D29)/C29*100,1))</f>
        <v>0</v>
      </c>
      <c r="F29" s="18"/>
      <c r="G29" s="18"/>
      <c r="H29" s="19">
        <f>IF(F29=0,0,ROUND(100-(F29-G29)/F29*100,1))</f>
        <v>0</v>
      </c>
      <c r="I29" s="1"/>
      <c r="J29" s="1">
        <v>5290</v>
      </c>
      <c r="K29" s="19">
        <f>IF(I29=0,0,ROUND(100-(I29-J29)/I29*100,1))</f>
        <v>0</v>
      </c>
      <c r="L29" s="24"/>
      <c r="M29" s="21"/>
    </row>
    <row r="30" spans="1:13" ht="13.5" hidden="1">
      <c r="A30" s="30" t="s">
        <v>121</v>
      </c>
      <c r="B30" s="23">
        <v>2419</v>
      </c>
      <c r="C30" s="18">
        <f>F30+I30</f>
        <v>0</v>
      </c>
      <c r="D30" s="18">
        <f>G30+J30</f>
        <v>0</v>
      </c>
      <c r="E30" s="19">
        <f>IF(C30=0,0,ROUND(100-(C30-D30)/C30*100,1))</f>
        <v>0</v>
      </c>
      <c r="F30" s="18"/>
      <c r="G30" s="18"/>
      <c r="H30" s="19">
        <f>IF(F30=0,0,ROUND(100-(F30-G30)/F30*100,1))</f>
        <v>0</v>
      </c>
      <c r="I30" s="1"/>
      <c r="J30" s="1">
        <v>0</v>
      </c>
      <c r="K30" s="19">
        <f>IF(I30=0,0,ROUND(100-(I30-J30)/I30*100,1))</f>
        <v>0</v>
      </c>
      <c r="L30" s="24"/>
      <c r="M30" s="21"/>
    </row>
    <row r="31" spans="1:14" ht="12.75">
      <c r="A31" s="16" t="s">
        <v>31</v>
      </c>
      <c r="B31" s="23">
        <v>2700</v>
      </c>
      <c r="C31" s="18">
        <f t="shared" si="5"/>
        <v>294120000</v>
      </c>
      <c r="D31" s="18">
        <f t="shared" si="6"/>
        <v>298596250</v>
      </c>
      <c r="E31" s="19">
        <f t="shared" si="9"/>
        <v>101.5</v>
      </c>
      <c r="F31" s="18">
        <f>SUM(F32:F43)</f>
        <v>0</v>
      </c>
      <c r="G31" s="18">
        <f>SUM(G32:G43)</f>
        <v>0</v>
      </c>
      <c r="H31" s="19">
        <f t="shared" si="7"/>
        <v>0</v>
      </c>
      <c r="I31" s="18">
        <f>SUM(I32:I43)</f>
        <v>294120000</v>
      </c>
      <c r="J31" s="18">
        <f>SUM(J32:J43)</f>
        <v>298596250</v>
      </c>
      <c r="K31" s="19">
        <f t="shared" si="8"/>
        <v>101.5</v>
      </c>
      <c r="L31" s="24"/>
      <c r="M31" s="21"/>
      <c r="N31" s="31"/>
    </row>
    <row r="32" spans="1:13" ht="12.75">
      <c r="A32" s="22" t="s">
        <v>32</v>
      </c>
      <c r="B32" s="23">
        <v>2701</v>
      </c>
      <c r="C32" s="18">
        <f t="shared" si="5"/>
        <v>17556000</v>
      </c>
      <c r="D32" s="18">
        <f t="shared" si="6"/>
        <v>11552651</v>
      </c>
      <c r="E32" s="19">
        <f t="shared" si="9"/>
        <v>65.8</v>
      </c>
      <c r="F32" s="18"/>
      <c r="G32" s="18"/>
      <c r="H32" s="19">
        <f t="shared" si="7"/>
        <v>0</v>
      </c>
      <c r="I32" s="1">
        <v>17556000</v>
      </c>
      <c r="J32" s="1">
        <v>11552651</v>
      </c>
      <c r="K32" s="19">
        <f t="shared" si="8"/>
        <v>65.8</v>
      </c>
      <c r="L32" s="24"/>
      <c r="M32" s="21"/>
    </row>
    <row r="33" spans="1:13" ht="12.75">
      <c r="A33" s="22" t="s">
        <v>33</v>
      </c>
      <c r="B33" s="23">
        <v>2702</v>
      </c>
      <c r="C33" s="18">
        <f t="shared" si="5"/>
        <v>2600000</v>
      </c>
      <c r="D33" s="18">
        <f t="shared" si="6"/>
        <v>1462505</v>
      </c>
      <c r="E33" s="19">
        <f t="shared" si="9"/>
        <v>56.3</v>
      </c>
      <c r="F33" s="18"/>
      <c r="G33" s="18"/>
      <c r="H33" s="19">
        <f t="shared" si="7"/>
        <v>0</v>
      </c>
      <c r="I33" s="1">
        <v>2600000</v>
      </c>
      <c r="J33" s="1">
        <v>1462505</v>
      </c>
      <c r="K33" s="19">
        <f t="shared" si="8"/>
        <v>56.3</v>
      </c>
      <c r="L33" s="24"/>
      <c r="M33" s="21"/>
    </row>
    <row r="34" spans="1:13" ht="12.75">
      <c r="A34" s="22" t="s">
        <v>34</v>
      </c>
      <c r="B34" s="23">
        <v>2704</v>
      </c>
      <c r="C34" s="18">
        <f t="shared" si="5"/>
        <v>1400000</v>
      </c>
      <c r="D34" s="18">
        <f t="shared" si="6"/>
        <v>1319539</v>
      </c>
      <c r="E34" s="19">
        <f t="shared" si="9"/>
        <v>94.3</v>
      </c>
      <c r="F34" s="18"/>
      <c r="G34" s="18"/>
      <c r="H34" s="19">
        <f t="shared" si="7"/>
        <v>0</v>
      </c>
      <c r="I34" s="1">
        <v>1400000</v>
      </c>
      <c r="J34" s="1">
        <v>1319539</v>
      </c>
      <c r="K34" s="19">
        <f t="shared" si="8"/>
        <v>94.3</v>
      </c>
      <c r="L34" s="24"/>
      <c r="M34" s="21"/>
    </row>
    <row r="35" spans="1:13" ht="12.75">
      <c r="A35" s="22" t="s">
        <v>35</v>
      </c>
      <c r="B35" s="23">
        <v>2705</v>
      </c>
      <c r="C35" s="18">
        <f t="shared" si="5"/>
        <v>4500000</v>
      </c>
      <c r="D35" s="18">
        <f t="shared" si="6"/>
        <v>2968123</v>
      </c>
      <c r="E35" s="19">
        <f t="shared" si="9"/>
        <v>66</v>
      </c>
      <c r="F35" s="18"/>
      <c r="G35" s="18"/>
      <c r="H35" s="19">
        <f t="shared" si="7"/>
        <v>0</v>
      </c>
      <c r="I35" s="1">
        <v>4500000</v>
      </c>
      <c r="J35" s="1">
        <v>2968123</v>
      </c>
      <c r="K35" s="19">
        <f t="shared" si="8"/>
        <v>66</v>
      </c>
      <c r="L35" s="24"/>
      <c r="M35" s="21"/>
    </row>
    <row r="36" spans="1:13" ht="13.5" hidden="1">
      <c r="A36" s="30" t="s">
        <v>36</v>
      </c>
      <c r="B36" s="23">
        <v>2706</v>
      </c>
      <c r="C36" s="18">
        <f t="shared" si="5"/>
        <v>0</v>
      </c>
      <c r="D36" s="18">
        <f t="shared" si="6"/>
        <v>0</v>
      </c>
      <c r="E36" s="19">
        <f t="shared" si="9"/>
        <v>0</v>
      </c>
      <c r="F36" s="18"/>
      <c r="G36" s="18"/>
      <c r="H36" s="19">
        <f t="shared" si="7"/>
        <v>0</v>
      </c>
      <c r="I36" s="1"/>
      <c r="J36" s="1"/>
      <c r="K36" s="19">
        <f t="shared" si="8"/>
        <v>0</v>
      </c>
      <c r="L36" s="24"/>
      <c r="M36" s="21"/>
    </row>
    <row r="37" spans="1:13" ht="12.75">
      <c r="A37" s="22" t="s">
        <v>37</v>
      </c>
      <c r="B37" s="23">
        <v>2707</v>
      </c>
      <c r="C37" s="18">
        <f t="shared" si="5"/>
        <v>229000000</v>
      </c>
      <c r="D37" s="18">
        <f t="shared" si="6"/>
        <v>244953785</v>
      </c>
      <c r="E37" s="19">
        <f t="shared" si="9"/>
        <v>107</v>
      </c>
      <c r="F37" s="18"/>
      <c r="G37" s="18"/>
      <c r="H37" s="19">
        <f t="shared" si="7"/>
        <v>0</v>
      </c>
      <c r="I37" s="1">
        <v>229000000</v>
      </c>
      <c r="J37" s="1">
        <v>244953785</v>
      </c>
      <c r="K37" s="19">
        <f t="shared" si="8"/>
        <v>107</v>
      </c>
      <c r="L37" s="24"/>
      <c r="M37" s="21"/>
    </row>
    <row r="38" spans="1:13" ht="13.5">
      <c r="A38" s="30" t="s">
        <v>38</v>
      </c>
      <c r="B38" s="23">
        <v>2708</v>
      </c>
      <c r="C38" s="18">
        <f t="shared" si="5"/>
        <v>4000</v>
      </c>
      <c r="D38" s="18">
        <f t="shared" si="6"/>
        <v>3105</v>
      </c>
      <c r="E38" s="19">
        <f t="shared" si="9"/>
        <v>77.6</v>
      </c>
      <c r="F38" s="18"/>
      <c r="G38" s="18"/>
      <c r="H38" s="19">
        <f t="shared" si="7"/>
        <v>0</v>
      </c>
      <c r="I38" s="1">
        <v>4000</v>
      </c>
      <c r="J38" s="1">
        <v>3105</v>
      </c>
      <c r="K38" s="19">
        <f t="shared" si="8"/>
        <v>77.6</v>
      </c>
      <c r="L38" s="24"/>
      <c r="M38" s="21"/>
    </row>
    <row r="39" spans="1:13" ht="12.75">
      <c r="A39" s="22" t="s">
        <v>39</v>
      </c>
      <c r="B39" s="23">
        <v>2710</v>
      </c>
      <c r="C39" s="18">
        <f t="shared" si="5"/>
        <v>30000000</v>
      </c>
      <c r="D39" s="18">
        <f t="shared" si="6"/>
        <v>28281519</v>
      </c>
      <c r="E39" s="19">
        <f t="shared" si="9"/>
        <v>94.3</v>
      </c>
      <c r="F39" s="18"/>
      <c r="G39" s="18"/>
      <c r="H39" s="19">
        <f t="shared" si="7"/>
        <v>0</v>
      </c>
      <c r="I39" s="1">
        <v>30000000</v>
      </c>
      <c r="J39" s="1">
        <v>28281519</v>
      </c>
      <c r="K39" s="19">
        <f t="shared" si="8"/>
        <v>94.3</v>
      </c>
      <c r="L39" s="24"/>
      <c r="M39" s="21"/>
    </row>
    <row r="40" spans="1:13" ht="12.75">
      <c r="A40" s="22" t="s">
        <v>40</v>
      </c>
      <c r="B40" s="23">
        <v>2711</v>
      </c>
      <c r="C40" s="18">
        <f t="shared" si="5"/>
        <v>6500000</v>
      </c>
      <c r="D40" s="18">
        <f t="shared" si="6"/>
        <v>5735203</v>
      </c>
      <c r="E40" s="19">
        <f t="shared" si="9"/>
        <v>88.2</v>
      </c>
      <c r="F40" s="18"/>
      <c r="G40" s="18"/>
      <c r="H40" s="19">
        <f t="shared" si="7"/>
        <v>0</v>
      </c>
      <c r="I40" s="1">
        <v>6500000</v>
      </c>
      <c r="J40" s="1">
        <v>5735203</v>
      </c>
      <c r="K40" s="19">
        <f t="shared" si="8"/>
        <v>88.2</v>
      </c>
      <c r="L40" s="24"/>
      <c r="M40" s="21"/>
    </row>
    <row r="41" spans="1:13" ht="13.5">
      <c r="A41" s="30" t="s">
        <v>41</v>
      </c>
      <c r="B41" s="23">
        <v>2715</v>
      </c>
      <c r="C41" s="18">
        <f t="shared" si="5"/>
        <v>1400000</v>
      </c>
      <c r="D41" s="18">
        <f t="shared" si="6"/>
        <v>1433761</v>
      </c>
      <c r="E41" s="19">
        <f t="shared" si="9"/>
        <v>102.4</v>
      </c>
      <c r="F41" s="18"/>
      <c r="G41" s="18"/>
      <c r="H41" s="19">
        <f t="shared" si="7"/>
        <v>0</v>
      </c>
      <c r="I41" s="1">
        <v>1400000</v>
      </c>
      <c r="J41" s="1">
        <v>1433761</v>
      </c>
      <c r="K41" s="19">
        <f t="shared" si="8"/>
        <v>102.4</v>
      </c>
      <c r="L41" s="24"/>
      <c r="M41" s="21"/>
    </row>
    <row r="42" spans="1:13" ht="12.75">
      <c r="A42" s="22" t="s">
        <v>42</v>
      </c>
      <c r="B42" s="23">
        <v>2717</v>
      </c>
      <c r="C42" s="18">
        <f t="shared" si="5"/>
        <v>160000</v>
      </c>
      <c r="D42" s="18">
        <f t="shared" si="6"/>
        <v>165440</v>
      </c>
      <c r="E42" s="19">
        <f t="shared" si="9"/>
        <v>103.4</v>
      </c>
      <c r="F42" s="18"/>
      <c r="G42" s="18"/>
      <c r="H42" s="19">
        <f t="shared" si="7"/>
        <v>0</v>
      </c>
      <c r="I42" s="1">
        <v>160000</v>
      </c>
      <c r="J42" s="1">
        <v>165440</v>
      </c>
      <c r="K42" s="19">
        <f t="shared" si="8"/>
        <v>103.4</v>
      </c>
      <c r="L42" s="24"/>
      <c r="M42" s="21"/>
    </row>
    <row r="43" spans="1:13" ht="12.75">
      <c r="A43" s="16" t="s">
        <v>43</v>
      </c>
      <c r="B43" s="23">
        <v>2729</v>
      </c>
      <c r="C43" s="18">
        <f t="shared" si="5"/>
        <v>1000000</v>
      </c>
      <c r="D43" s="18">
        <f t="shared" si="6"/>
        <v>720619</v>
      </c>
      <c r="E43" s="19">
        <f t="shared" si="9"/>
        <v>72.1</v>
      </c>
      <c r="F43" s="18"/>
      <c r="G43" s="18"/>
      <c r="H43" s="19">
        <f t="shared" si="7"/>
        <v>0</v>
      </c>
      <c r="I43" s="1">
        <v>1000000</v>
      </c>
      <c r="J43" s="1">
        <v>720619</v>
      </c>
      <c r="K43" s="19">
        <f t="shared" si="8"/>
        <v>72.1</v>
      </c>
      <c r="L43" s="24"/>
      <c r="M43" s="21"/>
    </row>
    <row r="44" spans="1:13" ht="12.75">
      <c r="A44" s="16" t="s">
        <v>44</v>
      </c>
      <c r="B44" s="23">
        <v>2800</v>
      </c>
      <c r="C44" s="18">
        <f t="shared" si="5"/>
        <v>26000000</v>
      </c>
      <c r="D44" s="18">
        <f t="shared" si="6"/>
        <v>24422212</v>
      </c>
      <c r="E44" s="19">
        <f t="shared" si="9"/>
        <v>93.9</v>
      </c>
      <c r="F44" s="18"/>
      <c r="G44" s="18">
        <v>291</v>
      </c>
      <c r="H44" s="19">
        <f t="shared" si="7"/>
        <v>0</v>
      </c>
      <c r="I44" s="1">
        <v>26000000</v>
      </c>
      <c r="J44" s="1">
        <v>24421921</v>
      </c>
      <c r="K44" s="19">
        <f t="shared" si="8"/>
        <v>93.9</v>
      </c>
      <c r="L44" s="21"/>
      <c r="M44" s="21"/>
    </row>
    <row r="45" spans="1:13" ht="12.75">
      <c r="A45" s="16" t="s">
        <v>45</v>
      </c>
      <c r="B45" s="23">
        <v>3600</v>
      </c>
      <c r="C45" s="18">
        <f t="shared" si="5"/>
        <v>6248102</v>
      </c>
      <c r="D45" s="18">
        <f t="shared" si="6"/>
        <v>4578222</v>
      </c>
      <c r="E45" s="19">
        <f t="shared" si="9"/>
        <v>73.3</v>
      </c>
      <c r="F45" s="18">
        <v>4529155</v>
      </c>
      <c r="G45" s="18">
        <v>4468273</v>
      </c>
      <c r="H45" s="19">
        <f t="shared" si="7"/>
        <v>98.7</v>
      </c>
      <c r="I45" s="1">
        <v>1718947</v>
      </c>
      <c r="J45" s="1">
        <v>109949</v>
      </c>
      <c r="K45" s="19">
        <f t="shared" si="8"/>
        <v>6.4</v>
      </c>
      <c r="L45" s="21"/>
      <c r="M45" s="21"/>
    </row>
    <row r="46" spans="1:13" ht="12.75">
      <c r="A46" s="16" t="s">
        <v>46</v>
      </c>
      <c r="B46" s="23">
        <v>3700</v>
      </c>
      <c r="C46" s="18">
        <f t="shared" si="5"/>
        <v>-5120300</v>
      </c>
      <c r="D46" s="18">
        <f t="shared" si="6"/>
        <v>-4992807</v>
      </c>
      <c r="E46" s="19">
        <f t="shared" si="9"/>
        <v>97.5</v>
      </c>
      <c r="F46" s="18">
        <v>-33306</v>
      </c>
      <c r="G46" s="18">
        <v>-33306</v>
      </c>
      <c r="H46" s="19">
        <f t="shared" si="7"/>
        <v>100</v>
      </c>
      <c r="I46" s="1">
        <v>-5086994</v>
      </c>
      <c r="J46" s="1">
        <v>-4959501</v>
      </c>
      <c r="K46" s="19">
        <f t="shared" si="8"/>
        <v>97.5</v>
      </c>
      <c r="L46" s="21"/>
      <c r="M46" s="21"/>
    </row>
    <row r="47" spans="1:13" ht="12.75">
      <c r="A47" s="16" t="s">
        <v>47</v>
      </c>
      <c r="B47" s="23">
        <v>4000</v>
      </c>
      <c r="C47" s="18">
        <f t="shared" si="5"/>
        <v>22300000</v>
      </c>
      <c r="D47" s="18">
        <f t="shared" si="6"/>
        <v>9081689</v>
      </c>
      <c r="E47" s="19">
        <f t="shared" si="9"/>
        <v>40.7</v>
      </c>
      <c r="F47" s="18">
        <f>SUM(F48:F51)</f>
        <v>0</v>
      </c>
      <c r="G47" s="18">
        <f>SUM(G48:G51)</f>
        <v>0</v>
      </c>
      <c r="H47" s="19">
        <f t="shared" si="7"/>
        <v>0</v>
      </c>
      <c r="I47" s="18">
        <f>SUM(I48:I51)</f>
        <v>22300000</v>
      </c>
      <c r="J47" s="18">
        <f>SUM(J48:J51)</f>
        <v>9081689</v>
      </c>
      <c r="K47" s="19">
        <f t="shared" si="8"/>
        <v>40.7</v>
      </c>
      <c r="L47" s="21"/>
      <c r="M47" s="21"/>
    </row>
    <row r="48" spans="1:13" ht="12.75">
      <c r="A48" s="22" t="s">
        <v>115</v>
      </c>
      <c r="B48" s="23">
        <v>4022</v>
      </c>
      <c r="C48" s="18">
        <f t="shared" si="5"/>
        <v>10000000</v>
      </c>
      <c r="D48" s="18">
        <f t="shared" si="6"/>
        <v>1269529</v>
      </c>
      <c r="E48" s="19">
        <f t="shared" si="9"/>
        <v>12.7</v>
      </c>
      <c r="F48" s="18"/>
      <c r="G48" s="18"/>
      <c r="H48" s="19">
        <f t="shared" si="7"/>
        <v>0</v>
      </c>
      <c r="I48" s="1">
        <v>10000000</v>
      </c>
      <c r="J48" s="1">
        <v>1269529</v>
      </c>
      <c r="K48" s="19">
        <f t="shared" si="8"/>
        <v>12.7</v>
      </c>
      <c r="L48" s="21"/>
      <c r="M48" s="21"/>
    </row>
    <row r="49" spans="1:13" ht="12.75" hidden="1">
      <c r="A49" s="32" t="s">
        <v>116</v>
      </c>
      <c r="B49" s="23">
        <v>4023</v>
      </c>
      <c r="C49" s="18">
        <f t="shared" si="5"/>
        <v>0</v>
      </c>
      <c r="D49" s="18">
        <f t="shared" si="6"/>
        <v>0</v>
      </c>
      <c r="E49" s="19">
        <f t="shared" si="9"/>
        <v>0</v>
      </c>
      <c r="F49" s="18"/>
      <c r="G49" s="18"/>
      <c r="H49" s="19">
        <f t="shared" si="7"/>
        <v>0</v>
      </c>
      <c r="I49" s="1"/>
      <c r="J49" s="1"/>
      <c r="K49" s="19">
        <f t="shared" si="8"/>
        <v>0</v>
      </c>
      <c r="L49" s="21"/>
      <c r="M49" s="21"/>
    </row>
    <row r="50" spans="1:13" ht="12.75">
      <c r="A50" s="22" t="s">
        <v>48</v>
      </c>
      <c r="B50" s="23">
        <v>4030</v>
      </c>
      <c r="C50" s="18">
        <f t="shared" si="5"/>
        <v>300000</v>
      </c>
      <c r="D50" s="18">
        <f t="shared" si="6"/>
        <v>89334</v>
      </c>
      <c r="E50" s="19">
        <f t="shared" si="9"/>
        <v>29.8</v>
      </c>
      <c r="F50" s="18"/>
      <c r="G50" s="18"/>
      <c r="H50" s="19">
        <f t="shared" si="7"/>
        <v>0</v>
      </c>
      <c r="I50" s="1">
        <v>300000</v>
      </c>
      <c r="J50" s="1">
        <v>89334</v>
      </c>
      <c r="K50" s="19">
        <f t="shared" si="8"/>
        <v>29.8</v>
      </c>
      <c r="L50" s="21"/>
      <c r="M50" s="21"/>
    </row>
    <row r="51" spans="1:13" ht="12.75">
      <c r="A51" s="22" t="s">
        <v>49</v>
      </c>
      <c r="B51" s="23">
        <v>4040</v>
      </c>
      <c r="C51" s="18">
        <f t="shared" si="5"/>
        <v>12000000</v>
      </c>
      <c r="D51" s="18">
        <f t="shared" si="6"/>
        <v>7722826</v>
      </c>
      <c r="E51" s="19">
        <f t="shared" si="9"/>
        <v>64.4</v>
      </c>
      <c r="F51" s="18"/>
      <c r="G51" s="18"/>
      <c r="H51" s="19">
        <f t="shared" si="7"/>
        <v>0</v>
      </c>
      <c r="I51" s="1">
        <v>12000000</v>
      </c>
      <c r="J51" s="1">
        <v>7722826</v>
      </c>
      <c r="K51" s="19">
        <f t="shared" si="8"/>
        <v>64.4</v>
      </c>
      <c r="L51" s="21"/>
      <c r="M51" s="21"/>
    </row>
    <row r="52" spans="1:13" ht="12.75">
      <c r="A52" s="16" t="s">
        <v>50</v>
      </c>
      <c r="B52" s="23">
        <v>4100</v>
      </c>
      <c r="C52" s="18">
        <f t="shared" si="5"/>
        <v>1600000</v>
      </c>
      <c r="D52" s="18">
        <f t="shared" si="6"/>
        <v>1553871</v>
      </c>
      <c r="E52" s="19">
        <f t="shared" si="9"/>
        <v>97.1</v>
      </c>
      <c r="F52" s="18"/>
      <c r="G52" s="18"/>
      <c r="H52" s="19">
        <f t="shared" si="7"/>
        <v>0</v>
      </c>
      <c r="I52" s="1">
        <v>1600000</v>
      </c>
      <c r="J52" s="1">
        <v>1553871</v>
      </c>
      <c r="K52" s="19">
        <f t="shared" si="8"/>
        <v>97.1</v>
      </c>
      <c r="L52" s="21"/>
      <c r="M52" s="21"/>
    </row>
    <row r="53" spans="1:13" ht="12.75">
      <c r="A53" s="16" t="s">
        <v>51</v>
      </c>
      <c r="B53" s="23">
        <v>4500</v>
      </c>
      <c r="C53" s="18">
        <f t="shared" si="5"/>
        <v>1415217</v>
      </c>
      <c r="D53" s="18">
        <f t="shared" si="6"/>
        <v>1415217</v>
      </c>
      <c r="E53" s="19">
        <f t="shared" si="9"/>
        <v>100</v>
      </c>
      <c r="F53" s="1">
        <v>231876</v>
      </c>
      <c r="G53" s="29">
        <v>231876</v>
      </c>
      <c r="H53" s="19">
        <f t="shared" si="7"/>
        <v>100</v>
      </c>
      <c r="I53" s="1">
        <v>1183341</v>
      </c>
      <c r="J53" s="1">
        <v>1183341</v>
      </c>
      <c r="K53" s="19">
        <f t="shared" si="8"/>
        <v>100</v>
      </c>
      <c r="L53" s="21"/>
      <c r="M53" s="21"/>
    </row>
    <row r="54" spans="1:13" ht="12.75">
      <c r="A54" s="16" t="s">
        <v>52</v>
      </c>
      <c r="B54" s="23">
        <v>4600</v>
      </c>
      <c r="C54" s="18">
        <f t="shared" si="5"/>
        <v>74648</v>
      </c>
      <c r="D54" s="18">
        <f t="shared" si="6"/>
        <v>88984</v>
      </c>
      <c r="E54" s="19">
        <f t="shared" si="9"/>
        <v>119.2</v>
      </c>
      <c r="F54" s="1">
        <v>43744</v>
      </c>
      <c r="G54" s="1">
        <v>58080</v>
      </c>
      <c r="H54" s="19">
        <f t="shared" si="7"/>
        <v>132.8</v>
      </c>
      <c r="I54" s="1">
        <v>30904</v>
      </c>
      <c r="J54" s="1">
        <v>30904</v>
      </c>
      <c r="K54" s="19">
        <f t="shared" si="8"/>
        <v>100</v>
      </c>
      <c r="L54" s="21"/>
      <c r="M54" s="21"/>
    </row>
    <row r="55" spans="1:13" ht="24">
      <c r="A55" s="16" t="s">
        <v>120</v>
      </c>
      <c r="B55" s="23">
        <v>4700</v>
      </c>
      <c r="C55" s="18">
        <v>0</v>
      </c>
      <c r="D55" s="18">
        <v>0</v>
      </c>
      <c r="E55" s="19">
        <f>IF(C55=0,0,ROUND(100-(C55-D55)/C55*100,1))</f>
        <v>0</v>
      </c>
      <c r="F55" s="1"/>
      <c r="G55" s="1">
        <v>5867</v>
      </c>
      <c r="H55" s="19">
        <f>IF(F55=0,0,ROUND(100-(F55-G55)/F55*100,1))</f>
        <v>0</v>
      </c>
      <c r="I55" s="1"/>
      <c r="J55" s="1"/>
      <c r="K55" s="19">
        <f>IF(I55=0,0,ROUND(100-(I55-J55)/I55*100,1))</f>
        <v>0</v>
      </c>
      <c r="L55" s="21"/>
      <c r="M55" s="21"/>
    </row>
    <row r="56" spans="1:13" ht="12.75">
      <c r="A56" s="10" t="s">
        <v>53</v>
      </c>
      <c r="B56" s="25"/>
      <c r="C56" s="18">
        <f t="shared" si="5"/>
        <v>387519176</v>
      </c>
      <c r="D56" s="18">
        <f>G56+J56</f>
        <v>363908402</v>
      </c>
      <c r="E56" s="19">
        <f t="shared" si="9"/>
        <v>93.9</v>
      </c>
      <c r="F56" s="18">
        <f>F54+F53+F52+F47+F46+F45+F44+F31+F21+F55</f>
        <v>5319264</v>
      </c>
      <c r="G56" s="18">
        <f>G54+G53+G52+G47+G46+G45+G44+G31+G21+G55</f>
        <v>5278974</v>
      </c>
      <c r="H56" s="19">
        <f t="shared" si="7"/>
        <v>99.2</v>
      </c>
      <c r="I56" s="18">
        <f>I54+I53+I52+I47+I46+I45+I44+I31+I21+I55</f>
        <v>382199912</v>
      </c>
      <c r="J56" s="18">
        <f>J54+J53+J52+J47+J46+J45+J44+J31+J21+J55</f>
        <v>358629428</v>
      </c>
      <c r="K56" s="19">
        <f t="shared" si="8"/>
        <v>93.8</v>
      </c>
      <c r="L56" s="21"/>
      <c r="M56" s="21"/>
    </row>
    <row r="57" spans="1:13" ht="12.75">
      <c r="A57" s="10" t="s">
        <v>54</v>
      </c>
      <c r="B57" s="25"/>
      <c r="C57" s="18">
        <f t="shared" si="5"/>
        <v>801339176</v>
      </c>
      <c r="D57" s="18">
        <f>G57+J57</f>
        <v>816066721</v>
      </c>
      <c r="E57" s="19">
        <f t="shared" si="9"/>
        <v>101.8</v>
      </c>
      <c r="F57" s="18">
        <f>F56+F19</f>
        <v>5319264</v>
      </c>
      <c r="G57" s="18">
        <f>G56+G19</f>
        <v>5278974</v>
      </c>
      <c r="H57" s="19">
        <f t="shared" si="7"/>
        <v>99.2</v>
      </c>
      <c r="I57" s="18">
        <f>I56+I19</f>
        <v>796019912</v>
      </c>
      <c r="J57" s="18">
        <f>J56+J19</f>
        <v>810787747</v>
      </c>
      <c r="K57" s="19">
        <f t="shared" si="8"/>
        <v>101.9</v>
      </c>
      <c r="L57" s="21"/>
      <c r="M57" s="21"/>
    </row>
    <row r="58" spans="1:13" ht="12.75">
      <c r="A58" s="10" t="s">
        <v>55</v>
      </c>
      <c r="B58" s="25"/>
      <c r="C58" s="18"/>
      <c r="D58" s="18"/>
      <c r="E58" s="19"/>
      <c r="F58" s="18"/>
      <c r="G58" s="18"/>
      <c r="H58" s="20"/>
      <c r="I58" s="18"/>
      <c r="J58" s="18"/>
      <c r="K58" s="20"/>
      <c r="L58" s="21"/>
      <c r="M58" s="21"/>
    </row>
    <row r="59" spans="1:13" ht="12.75">
      <c r="A59" s="16" t="s">
        <v>56</v>
      </c>
      <c r="B59" s="23">
        <v>3100</v>
      </c>
      <c r="C59" s="18">
        <f>F59+I59</f>
        <v>767577298</v>
      </c>
      <c r="D59" s="18">
        <f>G59+J59</f>
        <v>767577298</v>
      </c>
      <c r="E59" s="19">
        <f aca="true" t="shared" si="10" ref="E59:E122">IF(C59=0,0,ROUND(100-(C59-D59)/C59*100,1))</f>
        <v>100</v>
      </c>
      <c r="F59" s="18">
        <f>SUM(F61:F66)</f>
        <v>715955108</v>
      </c>
      <c r="G59" s="18">
        <f>SUM(G61:G66)</f>
        <v>715955108</v>
      </c>
      <c r="H59" s="19">
        <f>IF(F59=0,0,ROUND(100-(F59-G59)/F59*100,1))</f>
        <v>100</v>
      </c>
      <c r="I59" s="18">
        <f>SUM(I61:I66)</f>
        <v>51622190</v>
      </c>
      <c r="J59" s="18">
        <f>SUM(J61:J66)</f>
        <v>51622190</v>
      </c>
      <c r="K59" s="19">
        <f>IF(I59=0,0,ROUND(100-(I59-J59)/I59*100,1))</f>
        <v>100</v>
      </c>
      <c r="L59" s="21"/>
      <c r="M59" s="21"/>
    </row>
    <row r="60" spans="1:13" ht="12.75">
      <c r="A60" s="22"/>
      <c r="B60" s="25"/>
      <c r="C60" s="18"/>
      <c r="D60" s="18"/>
      <c r="E60" s="19"/>
      <c r="F60" s="18"/>
      <c r="G60" s="18"/>
      <c r="H60" s="20"/>
      <c r="I60" s="18"/>
      <c r="J60" s="18"/>
      <c r="K60" s="20"/>
      <c r="L60" s="21"/>
      <c r="M60" s="21"/>
    </row>
    <row r="61" spans="1:13" ht="24">
      <c r="A61" s="33" t="s">
        <v>57</v>
      </c>
      <c r="B61" s="23">
        <v>3111</v>
      </c>
      <c r="C61" s="18">
        <f aca="true" t="shared" si="11" ref="C61:C67">F61+I61</f>
        <v>680124463</v>
      </c>
      <c r="D61" s="18">
        <f aca="true" t="shared" si="12" ref="D61:D67">G61+J61</f>
        <v>680124463</v>
      </c>
      <c r="E61" s="19">
        <f t="shared" si="10"/>
        <v>100</v>
      </c>
      <c r="F61" s="1">
        <v>680124463</v>
      </c>
      <c r="G61" s="1">
        <v>680124463</v>
      </c>
      <c r="H61" s="19">
        <f aca="true" t="shared" si="13" ref="H61:H67">IF(F61=0,0,ROUND(100-(F61-G61)/F61*100,1))</f>
        <v>100</v>
      </c>
      <c r="I61" s="18"/>
      <c r="J61" s="18"/>
      <c r="K61" s="19">
        <f aca="true" t="shared" si="14" ref="K61:K67">IF(I61=0,0,ROUND(100-(I61-J61)/I61*100,1))</f>
        <v>0</v>
      </c>
      <c r="L61" s="21"/>
      <c r="M61" s="21"/>
    </row>
    <row r="62" spans="1:13" ht="24">
      <c r="A62" s="33" t="s">
        <v>58</v>
      </c>
      <c r="B62" s="23">
        <v>3112</v>
      </c>
      <c r="C62" s="18">
        <f t="shared" si="11"/>
        <v>991300</v>
      </c>
      <c r="D62" s="18">
        <f t="shared" si="12"/>
        <v>991300</v>
      </c>
      <c r="E62" s="19">
        <f t="shared" si="10"/>
        <v>100</v>
      </c>
      <c r="F62" s="18"/>
      <c r="G62" s="18"/>
      <c r="H62" s="19">
        <f t="shared" si="13"/>
        <v>0</v>
      </c>
      <c r="I62" s="1">
        <v>991300</v>
      </c>
      <c r="J62" s="1">
        <v>991300</v>
      </c>
      <c r="K62" s="19">
        <f t="shared" si="14"/>
        <v>100</v>
      </c>
      <c r="L62" s="21"/>
      <c r="M62" s="21"/>
    </row>
    <row r="63" spans="1:13" ht="12.75">
      <c r="A63" s="33" t="s">
        <v>59</v>
      </c>
      <c r="B63" s="23">
        <v>3113</v>
      </c>
      <c r="C63" s="18">
        <f t="shared" si="11"/>
        <v>11751900</v>
      </c>
      <c r="D63" s="18">
        <f t="shared" si="12"/>
        <v>11751900</v>
      </c>
      <c r="E63" s="19">
        <f t="shared" si="10"/>
        <v>100</v>
      </c>
      <c r="F63" s="1"/>
      <c r="G63" s="1"/>
      <c r="H63" s="19">
        <f t="shared" si="13"/>
        <v>0</v>
      </c>
      <c r="I63" s="1">
        <v>11751900</v>
      </c>
      <c r="J63" s="1">
        <v>11751900</v>
      </c>
      <c r="K63" s="19">
        <f t="shared" si="14"/>
        <v>100</v>
      </c>
      <c r="L63" s="21"/>
      <c r="M63" s="21"/>
    </row>
    <row r="64" spans="1:13" ht="25.5" customHeight="1">
      <c r="A64" s="33" t="s">
        <v>60</v>
      </c>
      <c r="B64" s="23">
        <v>3118</v>
      </c>
      <c r="C64" s="18">
        <f t="shared" si="11"/>
        <v>42221908</v>
      </c>
      <c r="D64" s="18">
        <f t="shared" si="12"/>
        <v>42221908</v>
      </c>
      <c r="E64" s="19">
        <f t="shared" si="10"/>
        <v>100</v>
      </c>
      <c r="F64" s="1">
        <v>3342918</v>
      </c>
      <c r="G64" s="1">
        <v>3342918</v>
      </c>
      <c r="H64" s="19">
        <f t="shared" si="13"/>
        <v>100</v>
      </c>
      <c r="I64" s="18">
        <v>38878990</v>
      </c>
      <c r="J64" s="18">
        <v>38878990</v>
      </c>
      <c r="K64" s="19">
        <f t="shared" si="14"/>
        <v>100</v>
      </c>
      <c r="L64" s="21"/>
      <c r="M64" s="21"/>
    </row>
    <row r="65" spans="1:13" ht="24.75" customHeight="1">
      <c r="A65" s="33" t="s">
        <v>61</v>
      </c>
      <c r="B65" s="23">
        <v>3128</v>
      </c>
      <c r="C65" s="18">
        <f t="shared" si="11"/>
        <v>32554936</v>
      </c>
      <c r="D65" s="18">
        <f t="shared" si="12"/>
        <v>32554936</v>
      </c>
      <c r="E65" s="19">
        <f t="shared" si="10"/>
        <v>100</v>
      </c>
      <c r="F65" s="1">
        <v>32554936</v>
      </c>
      <c r="G65" s="1">
        <v>32554936</v>
      </c>
      <c r="H65" s="19">
        <f t="shared" si="13"/>
        <v>100</v>
      </c>
      <c r="I65" s="18">
        <v>0</v>
      </c>
      <c r="J65" s="18">
        <v>0</v>
      </c>
      <c r="K65" s="19">
        <f t="shared" si="14"/>
        <v>0</v>
      </c>
      <c r="L65" s="21"/>
      <c r="M65" s="21"/>
    </row>
    <row r="66" spans="1:13" ht="12.75">
      <c r="A66" s="22" t="s">
        <v>62</v>
      </c>
      <c r="B66" s="23">
        <v>3120</v>
      </c>
      <c r="C66" s="18">
        <f t="shared" si="11"/>
        <v>-67209</v>
      </c>
      <c r="D66" s="18">
        <f t="shared" si="12"/>
        <v>-67209</v>
      </c>
      <c r="E66" s="19">
        <f t="shared" si="10"/>
        <v>100</v>
      </c>
      <c r="F66" s="1">
        <v>-67209</v>
      </c>
      <c r="G66" s="1">
        <v>-67209</v>
      </c>
      <c r="H66" s="19">
        <f t="shared" si="13"/>
        <v>100</v>
      </c>
      <c r="I66" s="18">
        <v>0</v>
      </c>
      <c r="J66" s="18">
        <v>0</v>
      </c>
      <c r="K66" s="19">
        <f t="shared" si="14"/>
        <v>0</v>
      </c>
      <c r="L66" s="21"/>
      <c r="M66" s="21"/>
    </row>
    <row r="67" spans="1:13" ht="12.75">
      <c r="A67" s="34" t="s">
        <v>63</v>
      </c>
      <c r="B67" s="25"/>
      <c r="C67" s="18">
        <f t="shared" si="11"/>
        <v>767577298</v>
      </c>
      <c r="D67" s="18">
        <f t="shared" si="12"/>
        <v>767577298</v>
      </c>
      <c r="E67" s="19">
        <f t="shared" si="10"/>
        <v>100</v>
      </c>
      <c r="F67" s="18">
        <f>F59</f>
        <v>715955108</v>
      </c>
      <c r="G67" s="18">
        <f>G59</f>
        <v>715955108</v>
      </c>
      <c r="H67" s="19">
        <f t="shared" si="13"/>
        <v>100</v>
      </c>
      <c r="I67" s="18">
        <f>I59</f>
        <v>51622190</v>
      </c>
      <c r="J67" s="18">
        <f>J59</f>
        <v>51622190</v>
      </c>
      <c r="K67" s="19">
        <f t="shared" si="14"/>
        <v>100</v>
      </c>
      <c r="L67" s="21"/>
      <c r="M67" s="21"/>
    </row>
    <row r="68" spans="1:13" ht="12.75">
      <c r="A68" s="10" t="s">
        <v>64</v>
      </c>
      <c r="B68" s="25"/>
      <c r="C68" s="18"/>
      <c r="D68" s="18"/>
      <c r="E68" s="19"/>
      <c r="F68" s="18"/>
      <c r="G68" s="18"/>
      <c r="H68" s="20"/>
      <c r="I68" s="18">
        <f>I60</f>
        <v>0</v>
      </c>
      <c r="J68" s="18"/>
      <c r="K68" s="20"/>
      <c r="L68" s="21"/>
      <c r="M68" s="21"/>
    </row>
    <row r="69" spans="1:13" ht="12.75">
      <c r="A69" s="16" t="s">
        <v>65</v>
      </c>
      <c r="B69" s="23">
        <v>6100</v>
      </c>
      <c r="C69" s="18">
        <f aca="true" t="shared" si="15" ref="C69:D73">F69+I69</f>
        <v>53279448</v>
      </c>
      <c r="D69" s="18">
        <f t="shared" si="15"/>
        <v>53278429</v>
      </c>
      <c r="E69" s="19">
        <f t="shared" si="10"/>
        <v>100</v>
      </c>
      <c r="F69" s="1">
        <v>51620019</v>
      </c>
      <c r="G69" s="1">
        <v>51619003</v>
      </c>
      <c r="H69" s="19">
        <f>IF(F69=0,0,ROUND(100-(F69-G69)/F69*100,1))</f>
        <v>100</v>
      </c>
      <c r="I69" s="1">
        <v>1659429</v>
      </c>
      <c r="J69" s="1">
        <v>1659426</v>
      </c>
      <c r="K69" s="19">
        <f>IF(I69=0,0,ROUND(100-(I69-J69)/I69*100,1))</f>
        <v>100</v>
      </c>
      <c r="L69" s="21"/>
      <c r="M69" s="21"/>
    </row>
    <row r="70" spans="1:13" ht="12.75">
      <c r="A70" s="16" t="s">
        <v>66</v>
      </c>
      <c r="B70" s="23">
        <v>6200</v>
      </c>
      <c r="C70" s="18">
        <f t="shared" si="15"/>
        <v>-511942</v>
      </c>
      <c r="D70" s="18">
        <f t="shared" si="15"/>
        <v>8848246</v>
      </c>
      <c r="E70" s="36">
        <f t="shared" si="10"/>
        <v>-1728.4</v>
      </c>
      <c r="F70" s="1"/>
      <c r="G70" s="1">
        <v>-869655</v>
      </c>
      <c r="H70" s="19">
        <f>IF(F70=0,0,ROUND(100-(F70-G70)/F70*100,1))</f>
        <v>0</v>
      </c>
      <c r="I70" s="1">
        <v>-511942</v>
      </c>
      <c r="J70" s="1">
        <v>9717901</v>
      </c>
      <c r="K70" s="36">
        <f>IF(I70=0,0,ROUND(100-(I70-J70)/I70*100,1))</f>
        <v>-1898.2</v>
      </c>
      <c r="L70" s="21"/>
      <c r="M70" s="21"/>
    </row>
    <row r="71" spans="1:13" ht="12.75" hidden="1">
      <c r="A71" s="16" t="s">
        <v>67</v>
      </c>
      <c r="B71" s="23">
        <v>6300</v>
      </c>
      <c r="C71" s="18">
        <f t="shared" si="15"/>
        <v>0</v>
      </c>
      <c r="D71" s="18">
        <f t="shared" si="15"/>
        <v>0</v>
      </c>
      <c r="E71" s="19">
        <f t="shared" si="10"/>
        <v>0</v>
      </c>
      <c r="F71" s="1"/>
      <c r="G71" s="1"/>
      <c r="H71" s="19">
        <f>IF(F71=0,0,ROUND(100-(F71-G71)/F71*100,1))</f>
        <v>0</v>
      </c>
      <c r="I71" s="1"/>
      <c r="J71" s="1"/>
      <c r="K71" s="19">
        <f>IF(I71=0,0,ROUND(100-(I71-J71)/I71*100,1))</f>
        <v>0</v>
      </c>
      <c r="L71" s="21"/>
      <c r="M71" s="21"/>
    </row>
    <row r="72" spans="1:13" ht="12.75">
      <c r="A72" s="16" t="s">
        <v>68</v>
      </c>
      <c r="B72" s="23">
        <v>6400</v>
      </c>
      <c r="C72" s="18">
        <f t="shared" si="15"/>
        <v>526488</v>
      </c>
      <c r="D72" s="18">
        <f t="shared" si="15"/>
        <v>526484</v>
      </c>
      <c r="E72" s="19">
        <f t="shared" si="10"/>
        <v>100</v>
      </c>
      <c r="F72" s="1">
        <v>24815</v>
      </c>
      <c r="G72" s="1">
        <v>24813</v>
      </c>
      <c r="H72" s="19">
        <f>IF(F72=0,0,ROUND(100-(F72-G72)/F72*100,1))</f>
        <v>100</v>
      </c>
      <c r="I72" s="1">
        <v>501673</v>
      </c>
      <c r="J72" s="1">
        <v>501671</v>
      </c>
      <c r="K72" s="19">
        <f>IF(I72=0,0,ROUND(100-(I72-J72)/I72*100,1))</f>
        <v>100</v>
      </c>
      <c r="L72" s="21"/>
      <c r="M72" s="21"/>
    </row>
    <row r="73" spans="1:13" ht="12.75">
      <c r="A73" s="34" t="s">
        <v>69</v>
      </c>
      <c r="B73" s="25"/>
      <c r="C73" s="18">
        <f t="shared" si="15"/>
        <v>53293994</v>
      </c>
      <c r="D73" s="18">
        <f t="shared" si="15"/>
        <v>62653159</v>
      </c>
      <c r="E73" s="19">
        <f t="shared" si="10"/>
        <v>117.6</v>
      </c>
      <c r="F73" s="18">
        <f>SUM(F69:F72)</f>
        <v>51644834</v>
      </c>
      <c r="G73" s="18">
        <f>SUM(G69:G72)</f>
        <v>50774161</v>
      </c>
      <c r="H73" s="19">
        <f>IF(F73=0,0,ROUND(100-(F73-G73)/F73*100,1))</f>
        <v>98.3</v>
      </c>
      <c r="I73" s="18">
        <f>SUM(I69:I72)</f>
        <v>1649160</v>
      </c>
      <c r="J73" s="18">
        <f>SUM(J69:J72)</f>
        <v>11878998</v>
      </c>
      <c r="K73" s="19">
        <f>IF(I73=0,0,ROUND(100-(I73-J73)/I73*100,1))</f>
        <v>720.3</v>
      </c>
      <c r="L73" s="21"/>
      <c r="M73" s="21"/>
    </row>
    <row r="74" spans="1:13" ht="12.75">
      <c r="A74" s="10" t="s">
        <v>70</v>
      </c>
      <c r="B74" s="25"/>
      <c r="C74" s="18"/>
      <c r="D74" s="18"/>
      <c r="E74" s="19"/>
      <c r="F74" s="18"/>
      <c r="G74" s="18"/>
      <c r="H74" s="20"/>
      <c r="I74" s="18"/>
      <c r="J74" s="18"/>
      <c r="K74" s="20"/>
      <c r="L74" s="21"/>
      <c r="M74" s="21"/>
    </row>
    <row r="75" spans="1:13" ht="12.75" hidden="1">
      <c r="A75" s="16" t="s">
        <v>71</v>
      </c>
      <c r="B75" s="23">
        <v>7400</v>
      </c>
      <c r="C75" s="18">
        <f aca="true" t="shared" si="16" ref="C75:C83">F75+I75</f>
        <v>0</v>
      </c>
      <c r="D75" s="18">
        <f aca="true" t="shared" si="17" ref="D75:D83">G75+J75</f>
        <v>0</v>
      </c>
      <c r="E75" s="19">
        <f t="shared" si="10"/>
        <v>0</v>
      </c>
      <c r="F75" s="18">
        <f>F76+F77</f>
        <v>0</v>
      </c>
      <c r="G75" s="18">
        <f>G76+G77</f>
        <v>0</v>
      </c>
      <c r="H75" s="19">
        <f aca="true" t="shared" si="18" ref="H75:H83">IF(F75=0,0,ROUND(100-(F75-G75)/F75*100,1))</f>
        <v>0</v>
      </c>
      <c r="I75" s="18">
        <f>I76+I77</f>
        <v>0</v>
      </c>
      <c r="J75" s="18">
        <f>J76+J77</f>
        <v>0</v>
      </c>
      <c r="K75" s="19">
        <f aca="true" t="shared" si="19" ref="K75:K83">IF(I75=0,0,ROUND(100-(I75-J75)/I75*100,1))</f>
        <v>0</v>
      </c>
      <c r="L75" s="21"/>
      <c r="M75" s="21"/>
    </row>
    <row r="76" spans="1:13" ht="12.75" hidden="1">
      <c r="A76" s="22" t="s">
        <v>72</v>
      </c>
      <c r="B76" s="23">
        <v>7411</v>
      </c>
      <c r="C76" s="18">
        <f t="shared" si="16"/>
        <v>0</v>
      </c>
      <c r="D76" s="18">
        <f t="shared" si="17"/>
        <v>0</v>
      </c>
      <c r="E76" s="19">
        <f t="shared" si="10"/>
        <v>0</v>
      </c>
      <c r="F76" s="18">
        <v>0</v>
      </c>
      <c r="G76" s="18">
        <v>0</v>
      </c>
      <c r="H76" s="19">
        <f t="shared" si="18"/>
        <v>0</v>
      </c>
      <c r="I76" s="18">
        <v>0</v>
      </c>
      <c r="J76" s="18">
        <v>0</v>
      </c>
      <c r="K76" s="19">
        <f t="shared" si="19"/>
        <v>0</v>
      </c>
      <c r="L76" s="21"/>
      <c r="M76" s="21"/>
    </row>
    <row r="77" spans="1:13" ht="12.75" hidden="1">
      <c r="A77" s="22" t="s">
        <v>73</v>
      </c>
      <c r="B77" s="23">
        <v>7412</v>
      </c>
      <c r="C77" s="18">
        <f t="shared" si="16"/>
        <v>0</v>
      </c>
      <c r="D77" s="18">
        <f t="shared" si="17"/>
        <v>0</v>
      </c>
      <c r="E77" s="19">
        <f t="shared" si="10"/>
        <v>0</v>
      </c>
      <c r="F77" s="18">
        <v>0</v>
      </c>
      <c r="G77" s="18">
        <v>0</v>
      </c>
      <c r="H77" s="19">
        <f t="shared" si="18"/>
        <v>0</v>
      </c>
      <c r="I77" s="18">
        <v>0</v>
      </c>
      <c r="J77" s="18">
        <v>0</v>
      </c>
      <c r="K77" s="19">
        <f t="shared" si="19"/>
        <v>0</v>
      </c>
      <c r="L77" s="21"/>
      <c r="M77" s="21"/>
    </row>
    <row r="78" spans="1:13" ht="12.75" hidden="1">
      <c r="A78" s="16" t="s">
        <v>74</v>
      </c>
      <c r="B78" s="23">
        <v>7500</v>
      </c>
      <c r="C78" s="18">
        <f t="shared" si="16"/>
        <v>0</v>
      </c>
      <c r="D78" s="18">
        <f t="shared" si="17"/>
        <v>0</v>
      </c>
      <c r="E78" s="19">
        <f t="shared" si="10"/>
        <v>0</v>
      </c>
      <c r="F78" s="18">
        <v>0</v>
      </c>
      <c r="G78" s="18"/>
      <c r="H78" s="19">
        <f t="shared" si="18"/>
        <v>0</v>
      </c>
      <c r="I78" s="18">
        <v>0</v>
      </c>
      <c r="J78" s="18"/>
      <c r="K78" s="19">
        <f t="shared" si="19"/>
        <v>0</v>
      </c>
      <c r="L78" s="21"/>
      <c r="M78" s="21"/>
    </row>
    <row r="79" spans="1:13" ht="12.75">
      <c r="A79" s="16" t="s">
        <v>75</v>
      </c>
      <c r="B79" s="23">
        <v>7600</v>
      </c>
      <c r="C79" s="18">
        <f t="shared" si="16"/>
        <v>2115353</v>
      </c>
      <c r="D79" s="18">
        <f t="shared" si="17"/>
        <v>1511265</v>
      </c>
      <c r="E79" s="19">
        <f t="shared" si="10"/>
        <v>71.4</v>
      </c>
      <c r="F79" s="1">
        <v>-4816</v>
      </c>
      <c r="G79" s="1">
        <v>-177609</v>
      </c>
      <c r="H79" s="19">
        <f t="shared" si="18"/>
        <v>3687.9</v>
      </c>
      <c r="I79" s="1">
        <v>2120169</v>
      </c>
      <c r="J79" s="1">
        <v>1688874</v>
      </c>
      <c r="K79" s="19">
        <f>IF(I79=0,0,ROUND(100-(I79-J79)/I79*100,1))</f>
        <v>79.7</v>
      </c>
      <c r="L79" s="21"/>
      <c r="M79" s="21"/>
    </row>
    <row r="80" spans="1:13" ht="12.75" hidden="1">
      <c r="A80" s="16" t="s">
        <v>76</v>
      </c>
      <c r="B80" s="23">
        <v>7700</v>
      </c>
      <c r="C80" s="18">
        <f t="shared" si="16"/>
        <v>0</v>
      </c>
      <c r="D80" s="18">
        <f t="shared" si="17"/>
        <v>0</v>
      </c>
      <c r="E80" s="19">
        <f t="shared" si="10"/>
        <v>0</v>
      </c>
      <c r="F80" s="18"/>
      <c r="G80" s="18"/>
      <c r="H80" s="19">
        <f t="shared" si="18"/>
        <v>0</v>
      </c>
      <c r="I80" s="18">
        <v>0</v>
      </c>
      <c r="J80" s="18">
        <v>0</v>
      </c>
      <c r="K80" s="19">
        <f t="shared" si="19"/>
        <v>0</v>
      </c>
      <c r="L80" s="21"/>
      <c r="M80" s="21"/>
    </row>
    <row r="81" spans="1:13" ht="12.75" hidden="1">
      <c r="A81" s="16" t="s">
        <v>77</v>
      </c>
      <c r="B81" s="23">
        <v>7800</v>
      </c>
      <c r="C81" s="18">
        <f t="shared" si="16"/>
        <v>0</v>
      </c>
      <c r="D81" s="18">
        <f t="shared" si="17"/>
        <v>0</v>
      </c>
      <c r="E81" s="19">
        <f t="shared" si="10"/>
        <v>0</v>
      </c>
      <c r="F81" s="18">
        <v>0</v>
      </c>
      <c r="G81" s="18">
        <v>0</v>
      </c>
      <c r="H81" s="19">
        <f t="shared" si="18"/>
        <v>0</v>
      </c>
      <c r="I81" s="18">
        <v>0</v>
      </c>
      <c r="J81" s="18">
        <v>0</v>
      </c>
      <c r="K81" s="19">
        <f t="shared" si="19"/>
        <v>0</v>
      </c>
      <c r="L81" s="21"/>
      <c r="M81" s="21"/>
    </row>
    <row r="82" spans="1:13" ht="12.75">
      <c r="A82" s="35" t="s">
        <v>78</v>
      </c>
      <c r="B82" s="25"/>
      <c r="C82" s="18">
        <f t="shared" si="16"/>
        <v>2115353</v>
      </c>
      <c r="D82" s="18">
        <f t="shared" si="17"/>
        <v>1511265</v>
      </c>
      <c r="E82" s="36">
        <f t="shared" si="10"/>
        <v>71.4</v>
      </c>
      <c r="F82" s="18">
        <f>SUM(F78:F81)+F75</f>
        <v>-4816</v>
      </c>
      <c r="G82" s="18">
        <f>SUM(G78:G81)+G75</f>
        <v>-177609</v>
      </c>
      <c r="H82" s="19">
        <f t="shared" si="18"/>
        <v>3687.9</v>
      </c>
      <c r="I82" s="18">
        <f>SUM(I78:I81)+I75</f>
        <v>2120169</v>
      </c>
      <c r="J82" s="18">
        <f>SUM(J78:J81)+J75</f>
        <v>1688874</v>
      </c>
      <c r="K82" s="36">
        <f t="shared" si="19"/>
        <v>79.7</v>
      </c>
      <c r="L82" s="21"/>
      <c r="M82" s="21"/>
    </row>
    <row r="83" spans="1:13" ht="12.75">
      <c r="A83" s="35" t="s">
        <v>79</v>
      </c>
      <c r="B83" s="25"/>
      <c r="C83" s="18">
        <f t="shared" si="16"/>
        <v>1624325821</v>
      </c>
      <c r="D83" s="18">
        <f t="shared" si="17"/>
        <v>1647808443</v>
      </c>
      <c r="E83" s="19">
        <f t="shared" si="10"/>
        <v>101.4</v>
      </c>
      <c r="F83" s="18">
        <f>F82+F73+F67+F57</f>
        <v>772914390</v>
      </c>
      <c r="G83" s="18">
        <f>G82+G73+G67+G57</f>
        <v>771830634</v>
      </c>
      <c r="H83" s="19">
        <f t="shared" si="18"/>
        <v>99.9</v>
      </c>
      <c r="I83" s="18">
        <f>I82+I73+I67+I57</f>
        <v>851411431</v>
      </c>
      <c r="J83" s="18">
        <f>J82+J73+J67+J57</f>
        <v>875977809</v>
      </c>
      <c r="K83" s="19">
        <f t="shared" si="19"/>
        <v>102.9</v>
      </c>
      <c r="L83" s="21"/>
      <c r="M83" s="21"/>
    </row>
    <row r="84" spans="1:13" ht="12.75">
      <c r="A84" s="10" t="s">
        <v>80</v>
      </c>
      <c r="B84" s="25"/>
      <c r="C84" s="18"/>
      <c r="D84" s="18"/>
      <c r="E84" s="19"/>
      <c r="F84" s="18"/>
      <c r="G84" s="18"/>
      <c r="H84" s="20"/>
      <c r="I84" s="18"/>
      <c r="J84" s="18"/>
      <c r="K84" s="20"/>
      <c r="L84" s="21"/>
      <c r="M84" s="21"/>
    </row>
    <row r="85" spans="1:13" ht="12.75" hidden="1">
      <c r="A85" s="16" t="s">
        <v>81</v>
      </c>
      <c r="B85" s="23">
        <v>7000</v>
      </c>
      <c r="C85" s="18">
        <f aca="true" t="shared" si="20" ref="C85:C116">F85+I85</f>
        <v>0</v>
      </c>
      <c r="D85" s="18">
        <f aca="true" t="shared" si="21" ref="D85:D117">G85+J85</f>
        <v>0</v>
      </c>
      <c r="E85" s="19">
        <f t="shared" si="10"/>
        <v>0</v>
      </c>
      <c r="F85" s="18">
        <v>0</v>
      </c>
      <c r="G85" s="18">
        <v>0</v>
      </c>
      <c r="H85" s="19">
        <f aca="true" t="shared" si="22" ref="H85:H106">IF(F85=0,0,ROUND(100-(F85-G85)/F85*100,1))</f>
        <v>0</v>
      </c>
      <c r="I85" s="18"/>
      <c r="J85" s="18"/>
      <c r="K85" s="19">
        <f>IF(I85=0,0,ROUND(100-(I85-J85)/I85*100,1))</f>
        <v>0</v>
      </c>
      <c r="L85" s="21"/>
      <c r="M85" s="21"/>
    </row>
    <row r="86" spans="1:13" ht="12.75">
      <c r="A86" s="16" t="s">
        <v>117</v>
      </c>
      <c r="B86" s="23">
        <v>7100</v>
      </c>
      <c r="C86" s="18">
        <f t="shared" si="20"/>
        <v>-10376608</v>
      </c>
      <c r="D86" s="18">
        <f t="shared" si="21"/>
        <v>-10374373</v>
      </c>
      <c r="E86" s="19">
        <f t="shared" si="10"/>
        <v>100</v>
      </c>
      <c r="F86" s="18">
        <v>0</v>
      </c>
      <c r="G86" s="18">
        <v>0</v>
      </c>
      <c r="H86" s="19">
        <f t="shared" si="22"/>
        <v>0</v>
      </c>
      <c r="I86" s="18">
        <v>-10376608</v>
      </c>
      <c r="J86" s="18">
        <v>-10374373</v>
      </c>
      <c r="K86" s="19">
        <f>IF(I86=0,0,ROUND(100-(I86-J86)/I86*100,1))</f>
        <v>100</v>
      </c>
      <c r="L86" s="21"/>
      <c r="M86" s="21"/>
    </row>
    <row r="87" spans="1:13" ht="12.75" hidden="1">
      <c r="A87" s="16" t="s">
        <v>82</v>
      </c>
      <c r="B87" s="23">
        <v>7200</v>
      </c>
      <c r="C87" s="18">
        <f t="shared" si="20"/>
        <v>0</v>
      </c>
      <c r="D87" s="18">
        <f t="shared" si="21"/>
        <v>0</v>
      </c>
      <c r="E87" s="19">
        <f t="shared" si="10"/>
        <v>0</v>
      </c>
      <c r="F87" s="18">
        <v>0</v>
      </c>
      <c r="G87" s="18">
        <v>0</v>
      </c>
      <c r="H87" s="19">
        <f t="shared" si="22"/>
        <v>0</v>
      </c>
      <c r="I87" s="18"/>
      <c r="J87" s="18"/>
      <c r="K87" s="19">
        <f>IF(I87=0,0,ROUND(100-(I87-J87)/I87*100,1))</f>
        <v>0</v>
      </c>
      <c r="L87" s="21"/>
      <c r="M87" s="21"/>
    </row>
    <row r="88" spans="1:13" ht="12.75">
      <c r="A88" s="16" t="s">
        <v>118</v>
      </c>
      <c r="B88" s="23">
        <v>7300</v>
      </c>
      <c r="C88" s="18">
        <f t="shared" si="20"/>
        <v>0</v>
      </c>
      <c r="D88" s="18">
        <f t="shared" si="21"/>
        <v>-141394</v>
      </c>
      <c r="E88" s="19">
        <f t="shared" si="10"/>
        <v>0</v>
      </c>
      <c r="F88" s="18">
        <v>0</v>
      </c>
      <c r="G88" s="18">
        <v>0</v>
      </c>
      <c r="H88" s="19">
        <f t="shared" si="22"/>
        <v>0</v>
      </c>
      <c r="I88" s="18"/>
      <c r="J88" s="18">
        <v>-141394</v>
      </c>
      <c r="K88" s="19">
        <f>IF(I88=0,0,ROUND(100-(I88-J88)/I88*100,1))</f>
        <v>0</v>
      </c>
      <c r="L88" s="21"/>
      <c r="M88" s="21"/>
    </row>
    <row r="89" spans="1:13" ht="12.75">
      <c r="A89" s="16" t="s">
        <v>83</v>
      </c>
      <c r="B89" s="23">
        <v>8000</v>
      </c>
      <c r="C89" s="18">
        <f t="shared" si="20"/>
        <v>-17815700</v>
      </c>
      <c r="D89" s="18">
        <f t="shared" si="21"/>
        <v>-36588038</v>
      </c>
      <c r="E89" s="19">
        <f t="shared" si="10"/>
        <v>205.4</v>
      </c>
      <c r="F89" s="18">
        <f>F90+F91+F92</f>
        <v>0</v>
      </c>
      <c r="G89" s="18">
        <f>G90+G91+G92</f>
        <v>0</v>
      </c>
      <c r="H89" s="19">
        <f t="shared" si="22"/>
        <v>0</v>
      </c>
      <c r="I89" s="18">
        <f>I90+I91+I92</f>
        <v>-17815700</v>
      </c>
      <c r="J89" s="18">
        <f>J90+J91+J92</f>
        <v>-36588038</v>
      </c>
      <c r="K89" s="19">
        <f>IF(I89=0,0,ROUND(100-(I89-J89)/I89*100,1))</f>
        <v>205.4</v>
      </c>
      <c r="L89" s="21"/>
      <c r="M89" s="21"/>
    </row>
    <row r="90" spans="1:13" ht="24">
      <c r="A90" s="22" t="s">
        <v>84</v>
      </c>
      <c r="B90" s="23">
        <v>8052</v>
      </c>
      <c r="C90" s="18">
        <f t="shared" si="20"/>
        <v>19558300</v>
      </c>
      <c r="D90" s="18">
        <f t="shared" si="21"/>
        <v>0</v>
      </c>
      <c r="E90" s="19">
        <f t="shared" si="10"/>
        <v>0</v>
      </c>
      <c r="F90" s="18"/>
      <c r="G90" s="18"/>
      <c r="H90" s="19">
        <f t="shared" si="22"/>
        <v>0</v>
      </c>
      <c r="I90" s="29">
        <v>19558300</v>
      </c>
      <c r="J90" s="29"/>
      <c r="K90" s="19">
        <f aca="true" t="shared" si="23" ref="K90:K106">IF(I90=0,0,ROUND(100-(I90-J90)/I90*100,1))</f>
        <v>0</v>
      </c>
      <c r="L90" s="21"/>
      <c r="M90" s="21"/>
    </row>
    <row r="91" spans="1:13" ht="24">
      <c r="A91" s="22" t="s">
        <v>85</v>
      </c>
      <c r="B91" s="23">
        <v>8058</v>
      </c>
      <c r="C91" s="18">
        <f>F91+I91</f>
        <v>-37374000</v>
      </c>
      <c r="D91" s="18">
        <f t="shared" si="21"/>
        <v>-36588038</v>
      </c>
      <c r="E91" s="19">
        <f t="shared" si="10"/>
        <v>97.9</v>
      </c>
      <c r="F91" s="18"/>
      <c r="G91" s="18"/>
      <c r="H91" s="19">
        <f t="shared" si="22"/>
        <v>0</v>
      </c>
      <c r="I91" s="29">
        <v>-37374000</v>
      </c>
      <c r="J91" s="29">
        <v>-36588038</v>
      </c>
      <c r="K91" s="19">
        <f t="shared" si="23"/>
        <v>97.9</v>
      </c>
      <c r="L91" s="21"/>
      <c r="M91" s="21"/>
    </row>
    <row r="92" spans="1:13" ht="12.75" hidden="1">
      <c r="A92" s="22" t="s">
        <v>86</v>
      </c>
      <c r="B92" s="23">
        <v>8080</v>
      </c>
      <c r="C92" s="18">
        <f t="shared" si="20"/>
        <v>0</v>
      </c>
      <c r="D92" s="18">
        <f t="shared" si="21"/>
        <v>0</v>
      </c>
      <c r="E92" s="19">
        <f t="shared" si="10"/>
        <v>0</v>
      </c>
      <c r="F92" s="18"/>
      <c r="G92" s="18"/>
      <c r="H92" s="19">
        <f t="shared" si="22"/>
        <v>0</v>
      </c>
      <c r="I92" s="18"/>
      <c r="J92" s="18"/>
      <c r="K92" s="19">
        <f t="shared" si="23"/>
        <v>0</v>
      </c>
      <c r="L92" s="21"/>
      <c r="M92" s="21"/>
    </row>
    <row r="93" spans="1:13" ht="12.75" hidden="1">
      <c r="A93" s="16" t="s">
        <v>87</v>
      </c>
      <c r="B93" s="23">
        <v>8100</v>
      </c>
      <c r="C93" s="18">
        <f t="shared" si="20"/>
        <v>0</v>
      </c>
      <c r="D93" s="18">
        <f t="shared" si="21"/>
        <v>0</v>
      </c>
      <c r="E93" s="19">
        <f t="shared" si="10"/>
        <v>0</v>
      </c>
      <c r="F93" s="18"/>
      <c r="G93" s="18"/>
      <c r="H93" s="19">
        <f t="shared" si="22"/>
        <v>0</v>
      </c>
      <c r="I93" s="18"/>
      <c r="J93" s="18"/>
      <c r="K93" s="19">
        <f t="shared" si="23"/>
        <v>0</v>
      </c>
      <c r="L93" s="21"/>
      <c r="M93" s="21"/>
    </row>
    <row r="94" spans="1:13" ht="12.75" hidden="1">
      <c r="A94" s="16" t="s">
        <v>88</v>
      </c>
      <c r="B94" s="23">
        <v>8300</v>
      </c>
      <c r="C94" s="18">
        <f t="shared" si="20"/>
        <v>0</v>
      </c>
      <c r="D94" s="18">
        <f t="shared" si="21"/>
        <v>0</v>
      </c>
      <c r="E94" s="19">
        <f t="shared" si="10"/>
        <v>0</v>
      </c>
      <c r="F94" s="18"/>
      <c r="G94" s="18"/>
      <c r="H94" s="19">
        <f t="shared" si="22"/>
        <v>0</v>
      </c>
      <c r="I94" s="18"/>
      <c r="J94" s="18"/>
      <c r="K94" s="19">
        <f t="shared" si="23"/>
        <v>0</v>
      </c>
      <c r="L94" s="21"/>
      <c r="M94" s="21"/>
    </row>
    <row r="95" spans="1:13" ht="24" hidden="1">
      <c r="A95" s="22" t="s">
        <v>89</v>
      </c>
      <c r="B95" s="23">
        <v>8311</v>
      </c>
      <c r="C95" s="18">
        <f t="shared" si="20"/>
        <v>0</v>
      </c>
      <c r="D95" s="18">
        <f t="shared" si="21"/>
        <v>0</v>
      </c>
      <c r="E95" s="19">
        <f t="shared" si="10"/>
        <v>0</v>
      </c>
      <c r="F95" s="18"/>
      <c r="G95" s="18"/>
      <c r="H95" s="19">
        <f t="shared" si="22"/>
        <v>0</v>
      </c>
      <c r="I95" s="18"/>
      <c r="J95" s="18"/>
      <c r="K95" s="19">
        <f t="shared" si="23"/>
        <v>0</v>
      </c>
      <c r="L95" s="21"/>
      <c r="M95" s="21"/>
    </row>
    <row r="96" spans="1:13" ht="24" hidden="1">
      <c r="A96" s="22" t="s">
        <v>90</v>
      </c>
      <c r="B96" s="23">
        <v>8321</v>
      </c>
      <c r="C96" s="18">
        <f t="shared" si="20"/>
        <v>0</v>
      </c>
      <c r="D96" s="18">
        <f t="shared" si="21"/>
        <v>0</v>
      </c>
      <c r="E96" s="19">
        <f t="shared" si="10"/>
        <v>0</v>
      </c>
      <c r="F96" s="18"/>
      <c r="G96" s="29"/>
      <c r="H96" s="19">
        <f t="shared" si="22"/>
        <v>0</v>
      </c>
      <c r="I96" s="18"/>
      <c r="J96" s="18"/>
      <c r="K96" s="19">
        <f t="shared" si="23"/>
        <v>0</v>
      </c>
      <c r="L96" s="21"/>
      <c r="M96" s="21"/>
    </row>
    <row r="97" spans="1:13" ht="24" hidden="1">
      <c r="A97" s="22" t="s">
        <v>91</v>
      </c>
      <c r="B97" s="23">
        <v>8371</v>
      </c>
      <c r="C97" s="18">
        <f t="shared" si="20"/>
        <v>0</v>
      </c>
      <c r="D97" s="18">
        <f t="shared" si="21"/>
        <v>0</v>
      </c>
      <c r="E97" s="19">
        <f t="shared" si="10"/>
        <v>0</v>
      </c>
      <c r="F97" s="18"/>
      <c r="G97" s="18"/>
      <c r="H97" s="19">
        <f t="shared" si="22"/>
        <v>0</v>
      </c>
      <c r="I97" s="18"/>
      <c r="J97" s="18"/>
      <c r="K97" s="19">
        <f t="shared" si="23"/>
        <v>0</v>
      </c>
      <c r="L97" s="21"/>
      <c r="M97" s="21"/>
    </row>
    <row r="98" spans="1:13" ht="24" hidden="1">
      <c r="A98" s="22" t="s">
        <v>92</v>
      </c>
      <c r="B98" s="23">
        <v>8381</v>
      </c>
      <c r="C98" s="18">
        <f t="shared" si="20"/>
        <v>0</v>
      </c>
      <c r="D98" s="18">
        <f t="shared" si="21"/>
        <v>0</v>
      </c>
      <c r="E98" s="19">
        <f t="shared" si="10"/>
        <v>0</v>
      </c>
      <c r="F98" s="18"/>
      <c r="G98" s="18"/>
      <c r="H98" s="19">
        <f t="shared" si="22"/>
        <v>0</v>
      </c>
      <c r="I98" s="18"/>
      <c r="J98" s="18"/>
      <c r="K98" s="19">
        <f t="shared" si="23"/>
        <v>0</v>
      </c>
      <c r="L98" s="21"/>
      <c r="M98" s="21"/>
    </row>
    <row r="99" spans="1:13" ht="12.75" hidden="1">
      <c r="A99" s="16" t="s">
        <v>93</v>
      </c>
      <c r="B99" s="23">
        <v>8500</v>
      </c>
      <c r="C99" s="18">
        <f t="shared" si="20"/>
        <v>0</v>
      </c>
      <c r="D99" s="18">
        <f t="shared" si="21"/>
        <v>0</v>
      </c>
      <c r="E99" s="19">
        <f t="shared" si="10"/>
        <v>0</v>
      </c>
      <c r="F99" s="18"/>
      <c r="G99" s="18"/>
      <c r="H99" s="19">
        <f t="shared" si="22"/>
        <v>0</v>
      </c>
      <c r="I99" s="18"/>
      <c r="J99" s="18"/>
      <c r="K99" s="19">
        <f t="shared" si="23"/>
        <v>0</v>
      </c>
      <c r="L99" s="21"/>
      <c r="M99" s="21"/>
    </row>
    <row r="100" spans="1:13" ht="12.75" hidden="1">
      <c r="A100" s="16" t="s">
        <v>94</v>
      </c>
      <c r="B100" s="23">
        <v>8600</v>
      </c>
      <c r="C100" s="18">
        <f t="shared" si="20"/>
        <v>0</v>
      </c>
      <c r="D100" s="18">
        <f t="shared" si="21"/>
        <v>0</v>
      </c>
      <c r="E100" s="19">
        <f t="shared" si="10"/>
        <v>0</v>
      </c>
      <c r="F100" s="18"/>
      <c r="G100" s="18"/>
      <c r="H100" s="19">
        <f t="shared" si="22"/>
        <v>0</v>
      </c>
      <c r="I100" s="18"/>
      <c r="J100" s="18"/>
      <c r="K100" s="19">
        <f t="shared" si="23"/>
        <v>0</v>
      </c>
      <c r="L100" s="21"/>
      <c r="M100" s="21"/>
    </row>
    <row r="101" spans="1:13" ht="12.75">
      <c r="A101" s="16" t="s">
        <v>95</v>
      </c>
      <c r="B101" s="23">
        <v>8800</v>
      </c>
      <c r="C101" s="18">
        <f t="shared" si="20"/>
        <v>-12199195</v>
      </c>
      <c r="D101" s="18">
        <f t="shared" si="21"/>
        <v>44529863</v>
      </c>
      <c r="E101" s="36">
        <f t="shared" si="10"/>
        <v>-365</v>
      </c>
      <c r="F101" s="18">
        <v>-7997036</v>
      </c>
      <c r="G101" s="18">
        <v>-1747979</v>
      </c>
      <c r="H101" s="19">
        <f t="shared" si="22"/>
        <v>21.9</v>
      </c>
      <c r="I101" s="18">
        <v>-4202159</v>
      </c>
      <c r="J101" s="18">
        <v>46277842</v>
      </c>
      <c r="K101" s="36">
        <f t="shared" si="23"/>
        <v>-1101.3</v>
      </c>
      <c r="L101" s="21"/>
      <c r="M101" s="21"/>
    </row>
    <row r="102" spans="1:13" ht="12.75" hidden="1">
      <c r="A102" s="16" t="s">
        <v>96</v>
      </c>
      <c r="B102" s="23">
        <v>9000</v>
      </c>
      <c r="C102" s="18">
        <f t="shared" si="20"/>
        <v>0</v>
      </c>
      <c r="D102" s="18">
        <f t="shared" si="21"/>
        <v>0</v>
      </c>
      <c r="E102" s="19">
        <f t="shared" si="10"/>
        <v>0</v>
      </c>
      <c r="F102" s="18"/>
      <c r="G102" s="18"/>
      <c r="H102" s="19">
        <f t="shared" si="22"/>
        <v>0</v>
      </c>
      <c r="I102" s="29"/>
      <c r="J102" s="29"/>
      <c r="K102" s="19">
        <f t="shared" si="23"/>
        <v>0</v>
      </c>
      <c r="L102" s="21"/>
      <c r="M102" s="21"/>
    </row>
    <row r="103" spans="1:13" ht="12.75" hidden="1">
      <c r="A103" s="16" t="s">
        <v>97</v>
      </c>
      <c r="B103" s="23">
        <v>9100</v>
      </c>
      <c r="C103" s="18">
        <f t="shared" si="20"/>
        <v>0</v>
      </c>
      <c r="D103" s="18">
        <f t="shared" si="21"/>
        <v>0</v>
      </c>
      <c r="E103" s="19">
        <f t="shared" si="10"/>
        <v>0</v>
      </c>
      <c r="F103" s="18"/>
      <c r="G103" s="18"/>
      <c r="H103" s="19">
        <f t="shared" si="22"/>
        <v>0</v>
      </c>
      <c r="I103" s="18"/>
      <c r="J103" s="18"/>
      <c r="K103" s="19">
        <f t="shared" si="23"/>
        <v>0</v>
      </c>
      <c r="L103" s="21"/>
      <c r="M103" s="21"/>
    </row>
    <row r="104" spans="1:13" ht="12.75" hidden="1">
      <c r="A104" s="16" t="s">
        <v>98</v>
      </c>
      <c r="B104" s="23">
        <v>9200</v>
      </c>
      <c r="C104" s="18">
        <f t="shared" si="20"/>
        <v>0</v>
      </c>
      <c r="D104" s="18">
        <f t="shared" si="21"/>
        <v>0</v>
      </c>
      <c r="E104" s="19">
        <f t="shared" si="10"/>
        <v>0</v>
      </c>
      <c r="F104" s="18"/>
      <c r="G104" s="18"/>
      <c r="H104" s="19">
        <f t="shared" si="22"/>
        <v>0</v>
      </c>
      <c r="I104" s="18"/>
      <c r="J104" s="18"/>
      <c r="K104" s="19">
        <f t="shared" si="23"/>
        <v>0</v>
      </c>
      <c r="L104" s="21"/>
      <c r="M104" s="21"/>
    </row>
    <row r="105" spans="1:13" ht="12.75">
      <c r="A105" s="16" t="s">
        <v>99</v>
      </c>
      <c r="B105" s="23">
        <v>9300</v>
      </c>
      <c r="C105" s="18">
        <f t="shared" si="20"/>
        <v>11336826</v>
      </c>
      <c r="D105" s="18">
        <f t="shared" si="21"/>
        <v>1191076</v>
      </c>
      <c r="E105" s="19">
        <f t="shared" si="10"/>
        <v>10.5</v>
      </c>
      <c r="F105" s="18">
        <v>-30200</v>
      </c>
      <c r="G105" s="18">
        <v>61787</v>
      </c>
      <c r="H105" s="19">
        <f t="shared" si="22"/>
        <v>-204.6</v>
      </c>
      <c r="I105" s="18">
        <v>11367026</v>
      </c>
      <c r="J105" s="18">
        <v>1129289</v>
      </c>
      <c r="K105" s="19">
        <f t="shared" si="23"/>
        <v>9.9</v>
      </c>
      <c r="L105" s="21"/>
      <c r="M105" s="21"/>
    </row>
    <row r="106" spans="1:13" ht="12.75" hidden="1">
      <c r="A106" s="16" t="s">
        <v>100</v>
      </c>
      <c r="B106" s="23">
        <v>9800</v>
      </c>
      <c r="C106" s="18">
        <f t="shared" si="20"/>
        <v>0</v>
      </c>
      <c r="D106" s="18">
        <f t="shared" si="21"/>
        <v>0</v>
      </c>
      <c r="E106" s="19">
        <f t="shared" si="10"/>
        <v>0</v>
      </c>
      <c r="F106" s="18"/>
      <c r="G106" s="18"/>
      <c r="H106" s="19">
        <f t="shared" si="22"/>
        <v>0</v>
      </c>
      <c r="I106" s="18">
        <v>0</v>
      </c>
      <c r="J106" s="18">
        <v>0</v>
      </c>
      <c r="K106" s="19">
        <f t="shared" si="23"/>
        <v>0</v>
      </c>
      <c r="L106" s="21"/>
      <c r="M106" s="21"/>
    </row>
    <row r="107" spans="1:13" ht="12.75" customHeight="1" hidden="1">
      <c r="A107" s="34"/>
      <c r="B107" s="25"/>
      <c r="C107" s="18">
        <f t="shared" si="20"/>
        <v>0</v>
      </c>
      <c r="D107" s="18">
        <f t="shared" si="21"/>
        <v>0</v>
      </c>
      <c r="E107" s="19" t="e">
        <f>NA()</f>
        <v>#N/A</v>
      </c>
      <c r="F107" s="18"/>
      <c r="G107" s="18"/>
      <c r="H107" s="20" t="e">
        <f>NA()</f>
        <v>#N/A</v>
      </c>
      <c r="I107" s="18"/>
      <c r="J107" s="18"/>
      <c r="K107" s="20" t="e">
        <f>NA()</f>
        <v>#N/A</v>
      </c>
      <c r="L107" s="21"/>
      <c r="M107" s="21"/>
    </row>
    <row r="108" spans="1:13" ht="12.75" customHeight="1">
      <c r="A108" s="10" t="s">
        <v>111</v>
      </c>
      <c r="B108" s="25"/>
      <c r="C108" s="18">
        <f>F108+I108</f>
        <v>-29054677</v>
      </c>
      <c r="D108" s="18">
        <f>G108+J108</f>
        <v>-1382866</v>
      </c>
      <c r="E108" s="19">
        <f t="shared" si="10"/>
        <v>4.8</v>
      </c>
      <c r="F108" s="18">
        <f>SUM(F99:F106)+F94+F93+F89+F87+F85</f>
        <v>-8027236</v>
      </c>
      <c r="G108" s="18">
        <f>SUM(G99:G106)+G94+G93+G89+G87+G85</f>
        <v>-1686192</v>
      </c>
      <c r="H108" s="19">
        <f>IF(F108=0,0,ROUND(100-(F108-G108)/F108*100,1))</f>
        <v>21</v>
      </c>
      <c r="I108" s="18">
        <f>SUM(I99:I106)+I94+I93+I89+I87+I85+I86</f>
        <v>-21027441</v>
      </c>
      <c r="J108" s="18">
        <f>SUM(J99:J106)+J94+J93+J89+J87+J85+J86+J88</f>
        <v>303326</v>
      </c>
      <c r="K108" s="19">
        <f>IF(I108=0,0,ROUND(100-(I108-J108)/I108*100,1))</f>
        <v>-1.4</v>
      </c>
      <c r="L108" s="21"/>
      <c r="M108" s="21"/>
    </row>
    <row r="109" spans="1:13" ht="12.75">
      <c r="A109" s="35" t="s">
        <v>101</v>
      </c>
      <c r="B109" s="25"/>
      <c r="C109" s="18">
        <f t="shared" si="20"/>
        <v>1595271144</v>
      </c>
      <c r="D109" s="18">
        <f t="shared" si="21"/>
        <v>1646425577</v>
      </c>
      <c r="E109" s="19">
        <f t="shared" si="10"/>
        <v>103.2</v>
      </c>
      <c r="F109" s="18">
        <f>F108+F83</f>
        <v>764887154</v>
      </c>
      <c r="G109" s="18">
        <f>G108+G83</f>
        <v>770144442</v>
      </c>
      <c r="H109" s="19">
        <f aca="true" t="shared" si="24" ref="H109:H122">IF(F109=0,0,ROUND(100-(F109-G109)/F109*100,1))</f>
        <v>100.7</v>
      </c>
      <c r="I109" s="18">
        <f>I108+I83</f>
        <v>830383990</v>
      </c>
      <c r="J109" s="18">
        <f>J108+J83</f>
        <v>876281135</v>
      </c>
      <c r="K109" s="19">
        <f aca="true" t="shared" si="25" ref="K109:K122">IF(I109=0,0,ROUND(100-(I109-J109)/I109*100,1))</f>
        <v>105.5</v>
      </c>
      <c r="L109" s="21"/>
      <c r="M109" s="21"/>
    </row>
    <row r="110" spans="1:13" ht="12.75">
      <c r="A110" s="16" t="s">
        <v>102</v>
      </c>
      <c r="B110" s="23">
        <v>9500</v>
      </c>
      <c r="C110" s="18">
        <f t="shared" si="20"/>
        <v>171328831</v>
      </c>
      <c r="D110" s="18">
        <f t="shared" si="21"/>
        <v>94844564</v>
      </c>
      <c r="E110" s="19">
        <f t="shared" si="10"/>
        <v>55.4</v>
      </c>
      <c r="F110" s="18">
        <f>F111+F112</f>
        <v>49155807</v>
      </c>
      <c r="G110" s="18">
        <f>G111+G112+G117</f>
        <v>29709645</v>
      </c>
      <c r="H110" s="19">
        <f t="shared" si="24"/>
        <v>60.4</v>
      </c>
      <c r="I110" s="18">
        <f>I111+I112</f>
        <v>122173024</v>
      </c>
      <c r="J110" s="18">
        <f>J111+J112+J118</f>
        <v>65134919</v>
      </c>
      <c r="K110" s="19">
        <f t="shared" si="25"/>
        <v>53.3</v>
      </c>
      <c r="L110" s="21"/>
      <c r="M110" s="21"/>
    </row>
    <row r="111" spans="1:13" ht="12.75">
      <c r="A111" s="16" t="s">
        <v>103</v>
      </c>
      <c r="B111" s="25"/>
      <c r="C111" s="18">
        <f t="shared" si="20"/>
        <v>171328831</v>
      </c>
      <c r="D111" s="18">
        <f t="shared" si="21"/>
        <v>171328831</v>
      </c>
      <c r="E111" s="19">
        <f t="shared" si="10"/>
        <v>100</v>
      </c>
      <c r="F111" s="29">
        <v>49155807</v>
      </c>
      <c r="G111" s="29">
        <f>44606207+4549600</f>
        <v>49155807</v>
      </c>
      <c r="H111" s="19">
        <f t="shared" si="24"/>
        <v>100</v>
      </c>
      <c r="I111" s="29">
        <v>122173024</v>
      </c>
      <c r="J111" s="29">
        <f>95876049+21905175+4353824+37976</f>
        <v>122173024</v>
      </c>
      <c r="K111" s="19">
        <f t="shared" si="25"/>
        <v>100</v>
      </c>
      <c r="L111" s="21"/>
      <c r="M111" s="21"/>
    </row>
    <row r="112" spans="1:13" ht="12" customHeight="1">
      <c r="A112" s="16" t="s">
        <v>104</v>
      </c>
      <c r="B112" s="25"/>
      <c r="C112" s="18">
        <f t="shared" si="20"/>
        <v>0</v>
      </c>
      <c r="D112" s="18">
        <f>G112+J112</f>
        <v>-76484651</v>
      </c>
      <c r="E112" s="19">
        <f t="shared" si="10"/>
        <v>0</v>
      </c>
      <c r="F112" s="18">
        <f>F113+F114+F115+F116</f>
        <v>0</v>
      </c>
      <c r="G112" s="18">
        <f>G113+G114+G115+G116</f>
        <v>-19446162</v>
      </c>
      <c r="H112" s="19">
        <f t="shared" si="24"/>
        <v>0</v>
      </c>
      <c r="I112" s="18">
        <f>I113+I114+I115+I116</f>
        <v>0</v>
      </c>
      <c r="J112" s="18">
        <f>J113+J114+J115+J116+J117</f>
        <v>-57038489</v>
      </c>
      <c r="K112" s="19">
        <f t="shared" si="25"/>
        <v>0</v>
      </c>
      <c r="L112" s="21"/>
      <c r="M112" s="21"/>
    </row>
    <row r="113" spans="1:13" ht="12.75">
      <c r="A113" s="22" t="s">
        <v>105</v>
      </c>
      <c r="B113" s="23">
        <v>9507</v>
      </c>
      <c r="C113" s="18">
        <f t="shared" si="20"/>
        <v>0</v>
      </c>
      <c r="D113" s="18">
        <f t="shared" si="21"/>
        <v>-60839510</v>
      </c>
      <c r="E113" s="19">
        <f t="shared" si="10"/>
        <v>0</v>
      </c>
      <c r="F113" s="18">
        <v>0</v>
      </c>
      <c r="G113" s="18">
        <v>-16084302</v>
      </c>
      <c r="H113" s="19">
        <f>IF(F113=0,0,ROUND(100-(F113-G113)/F113*100,1))</f>
        <v>0</v>
      </c>
      <c r="I113" s="18">
        <v>0</v>
      </c>
      <c r="J113" s="29">
        <v>-44755208</v>
      </c>
      <c r="K113" s="19">
        <f t="shared" si="25"/>
        <v>0</v>
      </c>
      <c r="L113" s="21"/>
      <c r="M113" s="21"/>
    </row>
    <row r="114" spans="1:13" ht="12.75">
      <c r="A114" s="22" t="s">
        <v>106</v>
      </c>
      <c r="B114" s="23">
        <v>9508</v>
      </c>
      <c r="C114" s="18">
        <f>F114+I114</f>
        <v>0</v>
      </c>
      <c r="D114" s="18">
        <f t="shared" si="21"/>
        <v>-11806682</v>
      </c>
      <c r="E114" s="19">
        <f t="shared" si="10"/>
        <v>0</v>
      </c>
      <c r="F114" s="18">
        <v>0</v>
      </c>
      <c r="G114" s="18">
        <v>-3361860</v>
      </c>
      <c r="H114" s="19">
        <f t="shared" si="24"/>
        <v>0</v>
      </c>
      <c r="I114" s="18">
        <v>0</v>
      </c>
      <c r="J114" s="29">
        <v>-8444822</v>
      </c>
      <c r="K114" s="19">
        <f t="shared" si="25"/>
        <v>0</v>
      </c>
      <c r="L114" s="21"/>
      <c r="M114" s="21"/>
    </row>
    <row r="115" spans="1:13" ht="12.75" customHeight="1">
      <c r="A115" s="22" t="s">
        <v>107</v>
      </c>
      <c r="B115" s="23">
        <v>9509</v>
      </c>
      <c r="C115" s="18">
        <f t="shared" si="20"/>
        <v>0</v>
      </c>
      <c r="D115" s="18">
        <f t="shared" si="21"/>
        <v>-3793250</v>
      </c>
      <c r="E115" s="19">
        <f t="shared" si="10"/>
        <v>0</v>
      </c>
      <c r="F115" s="18">
        <v>0</v>
      </c>
      <c r="G115" s="18"/>
      <c r="H115" s="19">
        <f t="shared" si="24"/>
        <v>0</v>
      </c>
      <c r="I115" s="18">
        <v>0</v>
      </c>
      <c r="J115" s="29">
        <v>-3793250</v>
      </c>
      <c r="K115" s="19">
        <f t="shared" si="25"/>
        <v>0</v>
      </c>
      <c r="L115" s="21"/>
      <c r="M115" s="21"/>
    </row>
    <row r="116" spans="1:13" ht="12.75">
      <c r="A116" s="22" t="s">
        <v>108</v>
      </c>
      <c r="B116" s="23">
        <v>9511</v>
      </c>
      <c r="C116" s="18">
        <f t="shared" si="20"/>
        <v>0</v>
      </c>
      <c r="D116" s="18">
        <f>G116+J116</f>
        <v>-45209</v>
      </c>
      <c r="E116" s="19">
        <f t="shared" si="10"/>
        <v>0</v>
      </c>
      <c r="F116" s="18">
        <v>0</v>
      </c>
      <c r="G116" s="18"/>
      <c r="H116" s="19">
        <f t="shared" si="24"/>
        <v>0</v>
      </c>
      <c r="I116" s="18">
        <v>0</v>
      </c>
      <c r="J116" s="18">
        <v>-45209</v>
      </c>
      <c r="K116" s="19">
        <f t="shared" si="25"/>
        <v>0</v>
      </c>
      <c r="L116" s="21"/>
      <c r="M116" s="21"/>
    </row>
    <row r="117" spans="1:13" ht="12.75" hidden="1">
      <c r="A117" s="16" t="s">
        <v>109</v>
      </c>
      <c r="B117" s="23">
        <v>9513</v>
      </c>
      <c r="C117" s="18">
        <v>0</v>
      </c>
      <c r="D117" s="18">
        <f t="shared" si="21"/>
        <v>0</v>
      </c>
      <c r="E117" s="19">
        <f t="shared" si="10"/>
        <v>0</v>
      </c>
      <c r="F117" s="18"/>
      <c r="G117" s="18"/>
      <c r="H117" s="19">
        <f t="shared" si="24"/>
        <v>0</v>
      </c>
      <c r="I117" s="18">
        <v>0</v>
      </c>
      <c r="J117" s="18"/>
      <c r="K117" s="19">
        <f t="shared" si="25"/>
        <v>0</v>
      </c>
      <c r="L117" s="21"/>
      <c r="M117" s="21"/>
    </row>
    <row r="118" spans="1:13" ht="12.75">
      <c r="A118" s="16" t="s">
        <v>110</v>
      </c>
      <c r="B118" s="23">
        <v>9514</v>
      </c>
      <c r="C118" s="18">
        <v>0</v>
      </c>
      <c r="D118" s="18">
        <f>G118+J118</f>
        <v>384</v>
      </c>
      <c r="E118" s="19">
        <f t="shared" si="10"/>
        <v>0</v>
      </c>
      <c r="F118" s="18">
        <v>0</v>
      </c>
      <c r="G118" s="18"/>
      <c r="H118" s="19">
        <f t="shared" si="24"/>
        <v>0</v>
      </c>
      <c r="I118" s="18">
        <v>0</v>
      </c>
      <c r="J118" s="18">
        <v>384</v>
      </c>
      <c r="K118" s="19">
        <f t="shared" si="25"/>
        <v>0</v>
      </c>
      <c r="L118" s="21"/>
      <c r="M118" s="21"/>
    </row>
    <row r="119" spans="1:13" ht="24">
      <c r="A119" s="16" t="s">
        <v>124</v>
      </c>
      <c r="B119" s="23">
        <v>9600</v>
      </c>
      <c r="C119" s="18">
        <f>F119+I119</f>
        <v>0</v>
      </c>
      <c r="D119" s="18">
        <f>G119+J119</f>
        <v>-145233878</v>
      </c>
      <c r="E119" s="19">
        <f>IF(C119=0,0,ROUND(100-(C119-D119)/C119*100,1))</f>
        <v>0</v>
      </c>
      <c r="F119" s="18">
        <f>F120+F121</f>
        <v>0</v>
      </c>
      <c r="G119" s="18">
        <f>G120+G121+G126</f>
        <v>-35249978</v>
      </c>
      <c r="H119" s="19">
        <f>IF(F119=0,0,ROUND(100-(F119-G119)/F119*100,1))</f>
        <v>0</v>
      </c>
      <c r="I119" s="18">
        <f>I120+I121</f>
        <v>0</v>
      </c>
      <c r="J119" s="18">
        <f>J120+J121+J127</f>
        <v>-109983900</v>
      </c>
      <c r="K119" s="19">
        <f>IF(I119=0,0,ROUND(100-(I119-J119)/I119*100,1))</f>
        <v>0</v>
      </c>
      <c r="L119" s="21"/>
      <c r="M119" s="21"/>
    </row>
    <row r="120" spans="1:13" ht="12.75" hidden="1">
      <c r="A120" s="16" t="s">
        <v>123</v>
      </c>
      <c r="B120" s="25"/>
      <c r="C120" s="18">
        <f>F120+I120</f>
        <v>0</v>
      </c>
      <c r="D120" s="18">
        <f>G120+J120</f>
        <v>0</v>
      </c>
      <c r="E120" s="19">
        <f>IF(C120=0,0,ROUND(100-(C120-D120)/C120*100,1))</f>
        <v>0</v>
      </c>
      <c r="F120" s="29"/>
      <c r="G120" s="29"/>
      <c r="H120" s="19">
        <f>IF(F120=0,0,ROUND(100-(F120-G120)/F120*100,1))</f>
        <v>0</v>
      </c>
      <c r="I120" s="29"/>
      <c r="J120" s="29"/>
      <c r="K120" s="19">
        <f>IF(I120=0,0,ROUND(100-(I120-J120)/I120*100,1))</f>
        <v>0</v>
      </c>
      <c r="L120" s="21"/>
      <c r="M120" s="21"/>
    </row>
    <row r="121" spans="1:13" ht="12" customHeight="1">
      <c r="A121" s="16" t="s">
        <v>126</v>
      </c>
      <c r="B121" s="25" t="s">
        <v>125</v>
      </c>
      <c r="C121" s="18">
        <f>F121+I121</f>
        <v>0</v>
      </c>
      <c r="D121" s="18">
        <f>G121+J121</f>
        <v>-145233878</v>
      </c>
      <c r="E121" s="19">
        <f>IF(C121=0,0,ROUND(100-(C121-D121)/C121*100,1))</f>
        <v>0</v>
      </c>
      <c r="F121" s="18"/>
      <c r="G121" s="18">
        <v>-35249978</v>
      </c>
      <c r="H121" s="19">
        <f>IF(F121=0,0,ROUND(100-(F121-G121)/F121*100,1))</f>
        <v>0</v>
      </c>
      <c r="I121" s="18"/>
      <c r="J121" s="18">
        <v>-109983900</v>
      </c>
      <c r="K121" s="19">
        <f>IF(I121=0,0,ROUND(100-(I121-J121)/I121*100,1))</f>
        <v>0</v>
      </c>
      <c r="L121" s="21"/>
      <c r="M121" s="21"/>
    </row>
    <row r="122" spans="1:13" ht="12.75">
      <c r="A122" s="34" t="s">
        <v>127</v>
      </c>
      <c r="B122" s="25"/>
      <c r="C122" s="18">
        <f>F122+I122</f>
        <v>1766599975</v>
      </c>
      <c r="D122" s="18">
        <f>G122+J122</f>
        <v>1596036263</v>
      </c>
      <c r="E122" s="19">
        <f t="shared" si="10"/>
        <v>90.3</v>
      </c>
      <c r="F122" s="18">
        <f>F109+F110</f>
        <v>814042961</v>
      </c>
      <c r="G122" s="18">
        <f>G109+G110+G119</f>
        <v>764604109</v>
      </c>
      <c r="H122" s="19">
        <f t="shared" si="24"/>
        <v>93.9</v>
      </c>
      <c r="I122" s="18">
        <f>I109+I110+I119</f>
        <v>952557014</v>
      </c>
      <c r="J122" s="18">
        <f>J109+J110+J119</f>
        <v>831432154</v>
      </c>
      <c r="K122" s="19">
        <f t="shared" si="25"/>
        <v>87.3</v>
      </c>
      <c r="L122" s="21"/>
      <c r="M122" s="21"/>
    </row>
    <row r="123" spans="2:4" ht="12.75">
      <c r="B123" s="37"/>
      <c r="C123" s="38"/>
      <c r="D123" s="38"/>
    </row>
    <row r="124" spans="2:4" ht="12.75">
      <c r="B124" s="37"/>
      <c r="D124" s="38"/>
    </row>
    <row r="125" spans="2:4" ht="12.75">
      <c r="B125" s="37"/>
      <c r="D125" s="38"/>
    </row>
    <row r="126" spans="2:10" ht="12.75">
      <c r="B126" s="37"/>
      <c r="C126" s="31"/>
      <c r="D126" s="31"/>
      <c r="E126" s="31"/>
      <c r="F126" s="31"/>
      <c r="G126" s="31"/>
      <c r="H126" s="31"/>
      <c r="I126" s="31"/>
      <c r="J126" s="31"/>
    </row>
    <row r="127" ht="12.75">
      <c r="B127" s="37"/>
    </row>
    <row r="128" spans="2:3" ht="12.75">
      <c r="B128" s="37"/>
      <c r="C128" s="38"/>
    </row>
    <row r="129" ht="12.75">
      <c r="B129" s="37"/>
    </row>
    <row r="130" ht="12.75">
      <c r="B130" s="37"/>
    </row>
    <row r="131" ht="12.75">
      <c r="B131" s="37"/>
    </row>
    <row r="132" ht="12.75">
      <c r="B132" s="37"/>
    </row>
    <row r="133" ht="12.75">
      <c r="B133" s="37"/>
    </row>
    <row r="134" ht="12.75">
      <c r="B134" s="37"/>
    </row>
    <row r="135" ht="12.75">
      <c r="B135" s="37"/>
    </row>
    <row r="136" ht="12.75">
      <c r="B136" s="37"/>
    </row>
    <row r="137" ht="12.75">
      <c r="B137" s="37"/>
    </row>
    <row r="138" ht="12.75">
      <c r="B138" s="37"/>
    </row>
    <row r="139" ht="12.75">
      <c r="B139" s="37"/>
    </row>
    <row r="140" ht="12.75">
      <c r="B140" s="37"/>
    </row>
    <row r="141" ht="12.75">
      <c r="B141" s="37"/>
    </row>
    <row r="142" ht="12.75">
      <c r="B142" s="37"/>
    </row>
    <row r="143" ht="12.75">
      <c r="B143" s="37"/>
    </row>
    <row r="144" ht="12.75">
      <c r="B144" s="37"/>
    </row>
    <row r="145" ht="12.75">
      <c r="B145" s="37"/>
    </row>
    <row r="146" ht="12.75">
      <c r="B146" s="37"/>
    </row>
    <row r="147" ht="12.75">
      <c r="B147" s="37"/>
    </row>
    <row r="148" ht="12.75">
      <c r="B148" s="37"/>
    </row>
    <row r="149" ht="12.75">
      <c r="B149" s="37"/>
    </row>
    <row r="150" ht="12.75">
      <c r="B150" s="37"/>
    </row>
    <row r="151" ht="12.75">
      <c r="B151" s="37"/>
    </row>
    <row r="152" ht="12.75">
      <c r="B152" s="37"/>
    </row>
    <row r="153" ht="12.75">
      <c r="B153" s="37"/>
    </row>
    <row r="154" ht="12.75">
      <c r="B154" s="37"/>
    </row>
    <row r="155" ht="12.75">
      <c r="B155" s="37"/>
    </row>
    <row r="156" ht="12.75">
      <c r="B156" s="37"/>
    </row>
    <row r="157" ht="12.75">
      <c r="B157" s="37"/>
    </row>
    <row r="158" ht="12.75">
      <c r="B158" s="37"/>
    </row>
    <row r="159" ht="12.75">
      <c r="B159" s="37"/>
    </row>
    <row r="160" ht="12.75">
      <c r="B160" s="37"/>
    </row>
    <row r="161" ht="12.75">
      <c r="B161" s="37"/>
    </row>
    <row r="162" ht="12.75">
      <c r="B162" s="37"/>
    </row>
    <row r="163" ht="12.75">
      <c r="B163" s="37"/>
    </row>
    <row r="164" ht="12.75">
      <c r="B164" s="37"/>
    </row>
    <row r="165" ht="12.75">
      <c r="B165" s="37"/>
    </row>
    <row r="166" ht="12.75">
      <c r="B166" s="37"/>
    </row>
    <row r="167" ht="12.75">
      <c r="B167" s="37"/>
    </row>
    <row r="168" ht="12.75">
      <c r="B168" s="37"/>
    </row>
    <row r="169" ht="12.75">
      <c r="B169" s="37"/>
    </row>
    <row r="170" ht="12.75">
      <c r="B170" s="37"/>
    </row>
    <row r="171" ht="12.75">
      <c r="B171" s="37"/>
    </row>
    <row r="172" ht="12.75">
      <c r="B172" s="37"/>
    </row>
    <row r="173" ht="12.75">
      <c r="B173" s="37"/>
    </row>
    <row r="174" ht="12.75">
      <c r="B174" s="37"/>
    </row>
    <row r="175" ht="12.75">
      <c r="B175" s="37"/>
    </row>
    <row r="176" ht="12.75">
      <c r="B176" s="37"/>
    </row>
    <row r="177" ht="12.75">
      <c r="B177" s="37"/>
    </row>
    <row r="178" ht="12.75">
      <c r="B178" s="37"/>
    </row>
    <row r="179" ht="12.75">
      <c r="B179" s="37"/>
    </row>
    <row r="180" ht="12.75">
      <c r="B180" s="37"/>
    </row>
    <row r="181" ht="12.75">
      <c r="B181" s="37"/>
    </row>
    <row r="182" ht="12.75">
      <c r="B182" s="37"/>
    </row>
    <row r="183" ht="12.75">
      <c r="B183" s="37"/>
    </row>
    <row r="184" ht="12.75">
      <c r="B184" s="37"/>
    </row>
    <row r="185" ht="12.75">
      <c r="B185" s="37"/>
    </row>
    <row r="186" ht="12.75">
      <c r="B186" s="37"/>
    </row>
    <row r="187" ht="12.75">
      <c r="B187" s="37"/>
    </row>
    <row r="188" ht="12.75">
      <c r="B188" s="37"/>
    </row>
    <row r="189" ht="12.75">
      <c r="B189" s="37"/>
    </row>
    <row r="190" ht="12.75">
      <c r="B190" s="37"/>
    </row>
    <row r="191" ht="12.75">
      <c r="B191" s="37"/>
    </row>
    <row r="192" ht="12.75">
      <c r="B192" s="37"/>
    </row>
    <row r="193" ht="12.75">
      <c r="B193" s="37"/>
    </row>
    <row r="194" ht="12.75">
      <c r="B194" s="37"/>
    </row>
    <row r="195" ht="12.75">
      <c r="B195" s="37"/>
    </row>
    <row r="196" ht="12.75">
      <c r="B196" s="37"/>
    </row>
    <row r="197" ht="12.75">
      <c r="B197" s="37"/>
    </row>
    <row r="198" ht="12.75">
      <c r="B198" s="37"/>
    </row>
    <row r="199" ht="12.75">
      <c r="B199" s="37"/>
    </row>
    <row r="200" ht="12.75">
      <c r="B200" s="37"/>
    </row>
    <row r="201" ht="12.75">
      <c r="B201" s="37"/>
    </row>
    <row r="202" ht="12.75">
      <c r="B202" s="37"/>
    </row>
    <row r="203" ht="12.75">
      <c r="B203" s="37"/>
    </row>
    <row r="204" ht="12.75">
      <c r="B204" s="37"/>
    </row>
    <row r="205" ht="12.75">
      <c r="B205" s="37"/>
    </row>
    <row r="206" ht="12.75">
      <c r="B206" s="37"/>
    </row>
    <row r="207" ht="12.75">
      <c r="B207" s="37"/>
    </row>
    <row r="208" ht="12.75">
      <c r="B208" s="37"/>
    </row>
    <row r="209" ht="12.75">
      <c r="B209" s="37"/>
    </row>
    <row r="210" ht="12.75">
      <c r="B210" s="37"/>
    </row>
    <row r="211" ht="12.75">
      <c r="B211" s="37"/>
    </row>
    <row r="212" ht="12.75">
      <c r="B212" s="37"/>
    </row>
    <row r="213" ht="12.75">
      <c r="B213" s="37"/>
    </row>
    <row r="214" ht="12.75">
      <c r="B214" s="37"/>
    </row>
    <row r="215" ht="12.75">
      <c r="B215" s="37"/>
    </row>
    <row r="216" ht="12.75">
      <c r="B216" s="37"/>
    </row>
    <row r="217" ht="12.75">
      <c r="B217" s="37"/>
    </row>
    <row r="218" ht="12.75">
      <c r="B218" s="37"/>
    </row>
    <row r="219" ht="12.75">
      <c r="B219" s="37"/>
    </row>
    <row r="220" ht="12.75">
      <c r="B220" s="37"/>
    </row>
    <row r="221" ht="12.75">
      <c r="B221" s="37"/>
    </row>
    <row r="222" ht="12.75">
      <c r="B222" s="37"/>
    </row>
    <row r="223" ht="12.75">
      <c r="B223" s="37"/>
    </row>
    <row r="224" ht="12.75">
      <c r="B224" s="37"/>
    </row>
    <row r="225" ht="12.75">
      <c r="B225" s="37"/>
    </row>
    <row r="226" ht="12.75">
      <c r="B226" s="37"/>
    </row>
    <row r="227" ht="12.75">
      <c r="B227" s="37"/>
    </row>
    <row r="228" ht="12.75">
      <c r="B228" s="37"/>
    </row>
    <row r="229" ht="12.75">
      <c r="B229" s="37"/>
    </row>
    <row r="230" ht="12.75">
      <c r="B230" s="37"/>
    </row>
    <row r="231" ht="12.75">
      <c r="B231" s="37"/>
    </row>
    <row r="232" ht="12.75">
      <c r="B232" s="37"/>
    </row>
    <row r="233" ht="12.75">
      <c r="B233" s="37"/>
    </row>
    <row r="234" ht="12.75">
      <c r="B234" s="37"/>
    </row>
    <row r="235" ht="12.75">
      <c r="B235" s="37"/>
    </row>
    <row r="236" ht="12.75">
      <c r="B236" s="37"/>
    </row>
    <row r="237" ht="12.75">
      <c r="B237" s="37"/>
    </row>
    <row r="238" ht="12.75">
      <c r="B238" s="37"/>
    </row>
    <row r="239" ht="12.75">
      <c r="B239" s="37"/>
    </row>
    <row r="240" ht="12.75">
      <c r="B240" s="37"/>
    </row>
    <row r="241" ht="12.75">
      <c r="B241" s="37"/>
    </row>
    <row r="242" ht="12.75">
      <c r="B242" s="37"/>
    </row>
    <row r="243" ht="12.75">
      <c r="B243" s="37"/>
    </row>
    <row r="244" ht="12.75">
      <c r="B244" s="37"/>
    </row>
    <row r="245" ht="12.75">
      <c r="B245" s="37"/>
    </row>
    <row r="246" ht="12.75">
      <c r="B246" s="37"/>
    </row>
    <row r="247" ht="12.75">
      <c r="B247" s="37"/>
    </row>
    <row r="248" ht="12.75">
      <c r="B248" s="37"/>
    </row>
    <row r="249" ht="12.75">
      <c r="B249" s="37"/>
    </row>
    <row r="250" ht="12.75">
      <c r="B250" s="37"/>
    </row>
  </sheetData>
  <sheetProtection/>
  <mergeCells count="10">
    <mergeCell ref="A1:K1"/>
    <mergeCell ref="A2:K2"/>
    <mergeCell ref="B3:F3"/>
    <mergeCell ref="A5:A7"/>
    <mergeCell ref="B5:B7"/>
    <mergeCell ref="C5:D6"/>
    <mergeCell ref="E5:E7"/>
    <mergeCell ref="F5:K5"/>
    <mergeCell ref="F6:H6"/>
    <mergeCell ref="I6:K6"/>
  </mergeCells>
  <conditionalFormatting sqref="I46:J46 G96 I91:J91 F66">
    <cfRule type="cellIs" priority="2" dxfId="0" operator="greaterThan" stopIfTrue="1">
      <formula>0</formula>
    </cfRule>
  </conditionalFormatting>
  <conditionalFormatting sqref="F61:G61 I90:J90 I111:J111 F111:G111">
    <cfRule type="cellIs" priority="3" dxfId="0" operator="lessThan" stopIfTrue="1">
      <formula>0</formula>
    </cfRule>
  </conditionalFormatting>
  <conditionalFormatting sqref="I120:J120 F120:G120">
    <cfRule type="cellIs" priority="1" dxfId="0" operator="lessThan" stopIfTrue="1">
      <formula>0</formula>
    </cfRule>
  </conditionalFormatting>
  <printOptions/>
  <pageMargins left="0.7479166666666667" right="0.25972222222222224" top="0.6201388888888889" bottom="0.25" header="0.5118055555555556" footer="0.511805555555555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Ginka Petkova</cp:lastModifiedBy>
  <cp:lastPrinted>2019-09-03T12:18:39Z</cp:lastPrinted>
  <dcterms:created xsi:type="dcterms:W3CDTF">2012-03-27T08:45:28Z</dcterms:created>
  <dcterms:modified xsi:type="dcterms:W3CDTF">2022-08-16T14:36:32Z</dcterms:modified>
  <cp:category/>
  <cp:version/>
  <cp:contentType/>
  <cp:contentStatus/>
  <cp:revision>1</cp:revision>
</cp:coreProperties>
</file>